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obinreid\Documents\Decision Tool Updates\For New AgManager\Ready to Post\"/>
    </mc:Choice>
  </mc:AlternateContent>
  <bookViews>
    <workbookView xWindow="0" yWindow="0" windowWidth="28800" windowHeight="11835"/>
  </bookViews>
  <sheets>
    <sheet name="Intro" sheetId="6" r:id="rId1"/>
    <sheet name="Sell" sheetId="4" r:id="rId2"/>
    <sheet name="Selling price figure" sheetId="2" r:id="rId3"/>
    <sheet name="Buy" sheetId="1" r:id="rId4"/>
    <sheet name="Purchase price figure" sheetId="3" r:id="rId5"/>
  </sheets>
  <externalReferences>
    <externalReference r:id="rId6"/>
  </externalReferences>
  <definedNames>
    <definedName name="__123Graph_A" hidden="1">Sell!$K$20:$K$26</definedName>
    <definedName name="__123Graph_X" hidden="1">Sell!$B$20:$B$26</definedName>
    <definedName name="_1__123Graph_APURCHASE_PRICE" hidden="1">Buy!$K$20:$K$26</definedName>
    <definedName name="_2__123Graph_ASELLING_PRICE" hidden="1">Sell!$K$20:$K$26</definedName>
    <definedName name="_3__123Graph_XPURCHASE_PRICE" hidden="1">Buy!$B$20:$B$26</definedName>
    <definedName name="_4__123Graph_XSELLING_PRICE" hidden="1">Sell!$B$20:$B$26</definedName>
    <definedName name="_BUY1">Buy!$A$17:$N$28</definedName>
    <definedName name="_Regression_Int" localSheetId="3" hidden="1">1</definedName>
    <definedName name="BUY">Buy!$A$1:$N$16</definedName>
    <definedName name="data">[1]kcd!$B$10:$AZ$1374</definedName>
    <definedName name="INTRO">Buy!$A$47</definedName>
    <definedName name="_xlnm.Print_Area" localSheetId="3">Buy!$A$1:$N$41</definedName>
    <definedName name="_xlnm.Print_Area" localSheetId="0">Intro!$A$1:$M$58</definedName>
    <definedName name="Print_Area_MI" localSheetId="3">Sell!$A$29:$N$41</definedName>
    <definedName name="PRNTBUY1">Buy!$A$1:$N$15</definedName>
    <definedName name="PRNTBUY2">Buy!$A$17:$N$28</definedName>
    <definedName name="PRNTBUY3">Buy!$A$29:$N$41</definedName>
    <definedName name="PRNTSEL1">Sell!$A$2:$N$16</definedName>
    <definedName name="PRNTSEL2">Sell!$A$17:$N$27</definedName>
    <definedName name="PRNTSEL3">Sell!$A$29:$N$41</definedName>
    <definedName name="SELL">Sell!$A$2:$N$16</definedName>
    <definedName name="SELL1">Sell!$A$17:$N$27</definedName>
    <definedName name="Z_7F8F69BA_F1D1_4483_B535_1A9BCCCC12B7_.wvu.PrintArea" localSheetId="0" hidden="1">Intro!$B$2:$L$49</definedName>
    <definedName name="Z_7F8F69BA_F1D1_4483_B535_1A9BCCCC12B7_.wvu.Rows" localSheetId="0" hidden="1">Intro!#REF!</definedName>
  </definedNames>
  <calcPr calcId="152511"/>
</workbook>
</file>

<file path=xl/calcChain.xml><?xml version="1.0" encoding="utf-8"?>
<calcChain xmlns="http://schemas.openxmlformats.org/spreadsheetml/2006/main">
  <c r="F20" i="4" l="1"/>
  <c r="K21" i="4" l="1"/>
  <c r="N20" i="4"/>
  <c r="M24" i="1"/>
  <c r="F20" i="1"/>
  <c r="N20" i="1"/>
  <c r="H20" i="1"/>
  <c r="B20" i="4"/>
  <c r="B21" i="1" l="1"/>
  <c r="H6" i="1"/>
  <c r="H6" i="4"/>
  <c r="X44" i="4"/>
  <c r="H40" i="1" s="1"/>
  <c r="K31" i="1"/>
  <c r="J31" i="1" s="1"/>
  <c r="I31" i="1" s="1"/>
  <c r="B33" i="1"/>
  <c r="X20" i="1"/>
  <c r="X33" i="1" s="1"/>
  <c r="K18" i="1"/>
  <c r="L18" i="1" s="1"/>
  <c r="M18" i="1" s="1"/>
  <c r="Z20" i="1"/>
  <c r="D39" i="1"/>
  <c r="E39" i="1"/>
  <c r="D38" i="1"/>
  <c r="E38" i="1"/>
  <c r="D37" i="1"/>
  <c r="E37" i="1"/>
  <c r="D36" i="1"/>
  <c r="E36" i="1"/>
  <c r="F36" i="1" s="1"/>
  <c r="D35" i="1"/>
  <c r="E35" i="1"/>
  <c r="D34" i="1"/>
  <c r="F34" i="1" s="1"/>
  <c r="E34" i="1"/>
  <c r="D33" i="1"/>
  <c r="F33" i="1" s="1"/>
  <c r="E33" i="1"/>
  <c r="F26" i="1"/>
  <c r="F25" i="1"/>
  <c r="F24" i="1"/>
  <c r="F23" i="1"/>
  <c r="F22" i="1"/>
  <c r="F21" i="1"/>
  <c r="B21" i="4"/>
  <c r="Z21" i="4" s="1"/>
  <c r="AA21" i="4" s="1"/>
  <c r="K31" i="4"/>
  <c r="L31" i="4" s="1"/>
  <c r="D34" i="4"/>
  <c r="E34" i="4"/>
  <c r="D35" i="4"/>
  <c r="E35" i="4"/>
  <c r="F35" i="4" s="1"/>
  <c r="D36" i="4"/>
  <c r="E36" i="4"/>
  <c r="F36" i="4" s="1"/>
  <c r="D37" i="4"/>
  <c r="F37" i="4" s="1"/>
  <c r="E37" i="4"/>
  <c r="D38" i="4"/>
  <c r="F38" i="4" s="1"/>
  <c r="E38" i="4"/>
  <c r="D39" i="4"/>
  <c r="F39" i="4" s="1"/>
  <c r="E39" i="4"/>
  <c r="E33" i="4"/>
  <c r="D33" i="4"/>
  <c r="F33" i="4" s="1"/>
  <c r="K18" i="4"/>
  <c r="F21" i="4"/>
  <c r="F22" i="4"/>
  <c r="F23" i="4"/>
  <c r="F24" i="4"/>
  <c r="F25" i="4"/>
  <c r="F26" i="4"/>
  <c r="X20" i="4"/>
  <c r="X33" i="4" s="1"/>
  <c r="X43" i="4"/>
  <c r="H28" i="1" s="1"/>
  <c r="H40" i="4"/>
  <c r="H28" i="4"/>
  <c r="N5" i="4"/>
  <c r="N5" i="1"/>
  <c r="B33" i="4"/>
  <c r="Y33" i="4" s="1"/>
  <c r="Z20" i="4"/>
  <c r="AA20" i="4" s="1"/>
  <c r="Y20" i="1"/>
  <c r="Y20" i="4"/>
  <c r="F38" i="1"/>
  <c r="J18" i="1"/>
  <c r="I18" i="1" s="1"/>
  <c r="B34" i="1"/>
  <c r="H31" i="1"/>
  <c r="F39" i="1" l="1"/>
  <c r="F34" i="4"/>
  <c r="B22" i="1"/>
  <c r="X21" i="4"/>
  <c r="X34" i="4" s="1"/>
  <c r="C34" i="4" s="1"/>
  <c r="Z33" i="4"/>
  <c r="AA33" i="4" s="1"/>
  <c r="I33" i="4" s="1"/>
  <c r="F37" i="1"/>
  <c r="Z21" i="1"/>
  <c r="L20" i="1"/>
  <c r="K20" i="1"/>
  <c r="J31" i="4"/>
  <c r="I31" i="4" s="1"/>
  <c r="H31" i="4" s="1"/>
  <c r="C33" i="4"/>
  <c r="H18" i="1"/>
  <c r="I20" i="1"/>
  <c r="Y33" i="1"/>
  <c r="Y34" i="1"/>
  <c r="Z34" i="1"/>
  <c r="F35" i="1"/>
  <c r="J18" i="4"/>
  <c r="K20" i="4"/>
  <c r="M31" i="4"/>
  <c r="N18" i="1"/>
  <c r="M20" i="1"/>
  <c r="L18" i="4"/>
  <c r="Z33" i="1"/>
  <c r="I33" i="1" s="1"/>
  <c r="X22" i="1"/>
  <c r="X35" i="1" s="1"/>
  <c r="C35" i="1" s="1"/>
  <c r="B23" i="1"/>
  <c r="Z22" i="1"/>
  <c r="B35" i="1"/>
  <c r="Y22" i="1"/>
  <c r="J20" i="1"/>
  <c r="X21" i="1"/>
  <c r="Y21" i="1"/>
  <c r="B22" i="4"/>
  <c r="L31" i="1"/>
  <c r="M31" i="1" s="1"/>
  <c r="N31" i="1" s="1"/>
  <c r="N33" i="1" s="1"/>
  <c r="Y21" i="4"/>
  <c r="B34" i="4"/>
  <c r="C33" i="1"/>
  <c r="C20" i="1"/>
  <c r="C20" i="4"/>
  <c r="M21" i="1" l="1"/>
  <c r="C21" i="4"/>
  <c r="N21" i="1"/>
  <c r="J21" i="1"/>
  <c r="L21" i="1"/>
  <c r="K21" i="1"/>
  <c r="H21" i="1"/>
  <c r="I21" i="1"/>
  <c r="J22" i="1"/>
  <c r="N22" i="1"/>
  <c r="K22" i="1"/>
  <c r="H22" i="1"/>
  <c r="L22" i="1"/>
  <c r="I22" i="1"/>
  <c r="M22" i="1"/>
  <c r="K33" i="4"/>
  <c r="J33" i="4"/>
  <c r="H33" i="4"/>
  <c r="L33" i="4"/>
  <c r="C22" i="1"/>
  <c r="K33" i="1"/>
  <c r="J33" i="1"/>
  <c r="L33" i="1"/>
  <c r="C21" i="1"/>
  <c r="Y34" i="4"/>
  <c r="Z34" i="4"/>
  <c r="AA34" i="4" s="1"/>
  <c r="K34" i="4" s="1"/>
  <c r="M33" i="1"/>
  <c r="Y35" i="1"/>
  <c r="Z35" i="1"/>
  <c r="L35" i="1" s="1"/>
  <c r="X34" i="1"/>
  <c r="Z23" i="1"/>
  <c r="B24" i="1"/>
  <c r="B36" i="1"/>
  <c r="X23" i="1"/>
  <c r="N23" i="1" s="1"/>
  <c r="Y23" i="1"/>
  <c r="M33" i="4"/>
  <c r="N31" i="4"/>
  <c r="N33" i="4" s="1"/>
  <c r="Y22" i="4"/>
  <c r="B35" i="4"/>
  <c r="Z22" i="4"/>
  <c r="AA22" i="4" s="1"/>
  <c r="X22" i="4"/>
  <c r="B23" i="4"/>
  <c r="L20" i="4"/>
  <c r="M18" i="4"/>
  <c r="H33" i="1"/>
  <c r="L21" i="4"/>
  <c r="J20" i="4"/>
  <c r="J21" i="4"/>
  <c r="I18" i="4"/>
  <c r="J23" i="1" l="1"/>
  <c r="L23" i="1"/>
  <c r="M23" i="1"/>
  <c r="H23" i="1"/>
  <c r="I23" i="1"/>
  <c r="K23" i="1"/>
  <c r="L34" i="4"/>
  <c r="L22" i="4"/>
  <c r="J22" i="4"/>
  <c r="M22" i="4"/>
  <c r="H35" i="1"/>
  <c r="M35" i="1"/>
  <c r="X36" i="1"/>
  <c r="C36" i="1" s="1"/>
  <c r="C23" i="1"/>
  <c r="C34" i="1"/>
  <c r="J34" i="1"/>
  <c r="L34" i="1"/>
  <c r="I34" i="1"/>
  <c r="Y36" i="1"/>
  <c r="Z36" i="1"/>
  <c r="Z23" i="4"/>
  <c r="AA23" i="4" s="1"/>
  <c r="X23" i="4"/>
  <c r="B24" i="4"/>
  <c r="B36" i="4"/>
  <c r="Y23" i="4"/>
  <c r="Z35" i="4"/>
  <c r="AA35" i="4" s="1"/>
  <c r="Y35" i="4"/>
  <c r="X24" i="1"/>
  <c r="Z24" i="1"/>
  <c r="B25" i="1"/>
  <c r="Y24" i="1"/>
  <c r="B37" i="1"/>
  <c r="K35" i="1"/>
  <c r="I34" i="4"/>
  <c r="H34" i="1"/>
  <c r="X35" i="4"/>
  <c r="C35" i="4" s="1"/>
  <c r="C22" i="4"/>
  <c r="N35" i="1"/>
  <c r="H18" i="4"/>
  <c r="I20" i="4"/>
  <c r="I21" i="4"/>
  <c r="I35" i="1"/>
  <c r="M34" i="1"/>
  <c r="K22" i="4"/>
  <c r="K34" i="1"/>
  <c r="J35" i="1"/>
  <c r="H34" i="4"/>
  <c r="J34" i="4"/>
  <c r="N34" i="1"/>
  <c r="I22" i="4"/>
  <c r="M34" i="4"/>
  <c r="M20" i="4"/>
  <c r="N18" i="4"/>
  <c r="M21" i="4"/>
  <c r="N34" i="4"/>
  <c r="N24" i="1" l="1"/>
  <c r="I24" i="1"/>
  <c r="N36" i="1"/>
  <c r="J24" i="1"/>
  <c r="L24" i="1"/>
  <c r="K24" i="1"/>
  <c r="H24" i="1"/>
  <c r="J23" i="4"/>
  <c r="J35" i="4"/>
  <c r="M23" i="4"/>
  <c r="N23" i="4"/>
  <c r="K35" i="4"/>
  <c r="K23" i="4"/>
  <c r="I23" i="4"/>
  <c r="L23" i="4"/>
  <c r="H35" i="4"/>
  <c r="H36" i="1"/>
  <c r="B26" i="1"/>
  <c r="Y25" i="1"/>
  <c r="Z25" i="1"/>
  <c r="X25" i="1"/>
  <c r="B38" i="1"/>
  <c r="L35" i="4"/>
  <c r="X24" i="4"/>
  <c r="Z24" i="4"/>
  <c r="AA24" i="4" s="1"/>
  <c r="Y24" i="4"/>
  <c r="B25" i="4"/>
  <c r="B37" i="4"/>
  <c r="J36" i="1"/>
  <c r="X37" i="1"/>
  <c r="C37" i="1" s="1"/>
  <c r="C24" i="1"/>
  <c r="Y36" i="4"/>
  <c r="Z36" i="4"/>
  <c r="AA36" i="4" s="1"/>
  <c r="N21" i="4"/>
  <c r="N22" i="4"/>
  <c r="N35" i="4"/>
  <c r="Y37" i="1"/>
  <c r="Z37" i="1"/>
  <c r="M37" i="1" s="1"/>
  <c r="X36" i="4"/>
  <c r="C36" i="4" s="1"/>
  <c r="C23" i="4"/>
  <c r="L36" i="1"/>
  <c r="M36" i="1"/>
  <c r="I35" i="4"/>
  <c r="I36" i="1"/>
  <c r="H20" i="4"/>
  <c r="H21" i="4"/>
  <c r="H22" i="4"/>
  <c r="K36" i="1"/>
  <c r="M35" i="4"/>
  <c r="H23" i="4"/>
  <c r="I25" i="1" l="1"/>
  <c r="H25" i="1"/>
  <c r="J25" i="1"/>
  <c r="K25" i="1"/>
  <c r="M25" i="1"/>
  <c r="N25" i="1"/>
  <c r="L25" i="1"/>
  <c r="K37" i="1"/>
  <c r="N37" i="1"/>
  <c r="J37" i="1"/>
  <c r="L37" i="1"/>
  <c r="H37" i="1"/>
  <c r="J24" i="4"/>
  <c r="I36" i="4"/>
  <c r="M36" i="4"/>
  <c r="X37" i="4"/>
  <c r="C37" i="4" s="1"/>
  <c r="C24" i="4"/>
  <c r="L36" i="4"/>
  <c r="H24" i="4"/>
  <c r="Z38" i="1"/>
  <c r="Y38" i="1"/>
  <c r="L24" i="4"/>
  <c r="K36" i="4"/>
  <c r="M24" i="4"/>
  <c r="I24" i="4"/>
  <c r="X26" i="1"/>
  <c r="Z26" i="1"/>
  <c r="Y26" i="1"/>
  <c r="B39" i="1"/>
  <c r="I37" i="1"/>
  <c r="J36" i="4"/>
  <c r="Z37" i="4"/>
  <c r="AA37" i="4" s="1"/>
  <c r="Y37" i="4"/>
  <c r="N24" i="4"/>
  <c r="N36" i="4"/>
  <c r="H36" i="4"/>
  <c r="B26" i="4"/>
  <c r="Z25" i="4"/>
  <c r="AA25" i="4" s="1"/>
  <c r="B38" i="4"/>
  <c r="Y25" i="4"/>
  <c r="X25" i="4"/>
  <c r="K24" i="4"/>
  <c r="X38" i="1"/>
  <c r="C38" i="1" s="1"/>
  <c r="C25" i="1"/>
  <c r="K26" i="1" l="1"/>
  <c r="L26" i="1"/>
  <c r="N26" i="1"/>
  <c r="H26" i="1"/>
  <c r="J26" i="1"/>
  <c r="M26" i="1"/>
  <c r="I26" i="1"/>
  <c r="I37" i="4"/>
  <c r="J38" i="1"/>
  <c r="N38" i="1"/>
  <c r="L37" i="4"/>
  <c r="N25" i="4"/>
  <c r="N37" i="4"/>
  <c r="K25" i="4"/>
  <c r="J37" i="4"/>
  <c r="I25" i="4"/>
  <c r="M25" i="4"/>
  <c r="J25" i="4"/>
  <c r="H25" i="4"/>
  <c r="K37" i="4"/>
  <c r="Y39" i="1"/>
  <c r="Z39" i="1"/>
  <c r="X39" i="1"/>
  <c r="C39" i="1" s="1"/>
  <c r="C26" i="1"/>
  <c r="K38" i="1"/>
  <c r="H38" i="1"/>
  <c r="M38" i="1"/>
  <c r="Y38" i="4"/>
  <c r="Z38" i="4"/>
  <c r="AA38" i="4" s="1"/>
  <c r="I38" i="1"/>
  <c r="C25" i="4"/>
  <c r="X38" i="4"/>
  <c r="C38" i="4" s="1"/>
  <c r="H37" i="4"/>
  <c r="M37" i="4"/>
  <c r="L38" i="1"/>
  <c r="L25" i="4"/>
  <c r="Y26" i="4"/>
  <c r="B39" i="4"/>
  <c r="X26" i="4"/>
  <c r="Z26" i="4"/>
  <c r="AA26" i="4" s="1"/>
  <c r="N39" i="1" l="1"/>
  <c r="N26" i="4"/>
  <c r="J26" i="4"/>
  <c r="H39" i="1"/>
  <c r="N38" i="4"/>
  <c r="L26" i="4"/>
  <c r="L38" i="4"/>
  <c r="I38" i="4"/>
  <c r="M26" i="4"/>
  <c r="I26" i="4"/>
  <c r="K38" i="4"/>
  <c r="J39" i="1"/>
  <c r="K26" i="4"/>
  <c r="M39" i="1"/>
  <c r="X39" i="4"/>
  <c r="C39" i="4" s="1"/>
  <c r="C26" i="4"/>
  <c r="J38" i="4"/>
  <c r="I39" i="1"/>
  <c r="M38" i="4"/>
  <c r="K39" i="1"/>
  <c r="L39" i="1"/>
  <c r="H26" i="4"/>
  <c r="Y39" i="4"/>
  <c r="Z39" i="4"/>
  <c r="AA39" i="4" s="1"/>
  <c r="H38" i="4"/>
  <c r="M39" i="4" l="1"/>
  <c r="J39" i="4"/>
  <c r="L39" i="4"/>
  <c r="K39" i="4"/>
  <c r="I39" i="4"/>
  <c r="H39" i="4"/>
  <c r="N39" i="4"/>
</calcChain>
</file>

<file path=xl/comments1.xml><?xml version="1.0" encoding="utf-8"?>
<comments xmlns="http://schemas.openxmlformats.org/spreadsheetml/2006/main">
  <authors>
    <author>dhuyvetter</author>
    <author>Kevin Dhuyvetter</author>
  </authors>
  <commentList>
    <comment ref="H4" authorId="0" shapeId="0">
      <text>
        <r>
          <rPr>
            <sz val="9"/>
            <color indexed="81"/>
            <rFont val="Tahoma"/>
            <family val="2"/>
          </rPr>
          <t>Enter the expected purchase weight of the feeders.</t>
        </r>
      </text>
    </comment>
    <comment ref="H5" authorId="0" shapeId="0">
      <text>
        <r>
          <rPr>
            <sz val="9"/>
            <color indexed="81"/>
            <rFont val="Tahoma"/>
            <family val="2"/>
          </rPr>
          <t>Enter the expected purchase price of the feeders ($/cwt).</t>
        </r>
      </text>
    </comment>
    <comment ref="H6" authorId="1" shapeId="0">
      <text>
        <r>
          <rPr>
            <sz val="9"/>
            <color indexed="81"/>
            <rFont val="Tahoma"/>
            <family val="2"/>
          </rPr>
          <t>Enter the date the cattle are expected to be purchased.</t>
        </r>
      </text>
    </comment>
    <comment ref="H7" authorId="0" shapeId="0">
      <text>
        <r>
          <rPr>
            <sz val="9"/>
            <color indexed="81"/>
            <rFont val="Tahoma"/>
            <family val="2"/>
          </rPr>
          <t>Enter the expected pay weight-to-pay weight average daily gain (lbs/day).</t>
        </r>
      </text>
    </comment>
    <comment ref="H8" authorId="0" shapeId="0">
      <text>
        <r>
          <rPr>
            <sz val="9"/>
            <color indexed="81"/>
            <rFont val="Tahoma"/>
            <family val="2"/>
          </rPr>
          <t xml:space="preserve">Enter the expected feeding cost of gain (e.g., feed, yardage, vet, processing) -- do NOT include interest.
</t>
        </r>
      </text>
    </comment>
    <comment ref="N8" authorId="0" shapeId="0">
      <text>
        <r>
          <rPr>
            <sz val="9"/>
            <color indexed="81"/>
            <rFont val="Tahoma"/>
            <family val="2"/>
          </rPr>
          <t>Enter the pounds to use for increments between the weight categories in the Breakeven Selling Price tables (e.g., 25, 50).</t>
        </r>
      </text>
    </comment>
    <comment ref="H9" authorId="0" shapeId="0">
      <text>
        <r>
          <rPr>
            <sz val="9"/>
            <color indexed="81"/>
            <rFont val="Tahoma"/>
            <family val="2"/>
          </rPr>
          <t xml:space="preserve">Enter the interest rate on the feeder and feeding cost of gain (this program charges interest on 100% of the cost of the feeder and 50% of the feeding cost).
</t>
        </r>
      </text>
    </comment>
    <comment ref="N9" authorId="0" shapeId="0">
      <text>
        <r>
          <rPr>
            <sz val="9"/>
            <color indexed="81"/>
            <rFont val="Tahoma"/>
            <family val="2"/>
          </rPr>
          <t>Enter the price ($/cwt) to use for increments between the purchase prices in the Breakeven Selling Price tables (e.g., $0.50, $2.00).</t>
        </r>
      </text>
    </comment>
    <comment ref="H10" authorId="0" shapeId="0">
      <text>
        <r>
          <rPr>
            <sz val="9"/>
            <color indexed="81"/>
            <rFont val="Tahoma"/>
            <family val="2"/>
          </rPr>
          <t xml:space="preserve">Enter an estimate of percent death loss.
</t>
        </r>
      </text>
    </comment>
    <comment ref="N10" authorId="0" shapeId="0">
      <text>
        <r>
          <rPr>
            <sz val="9"/>
            <color indexed="81"/>
            <rFont val="Tahoma"/>
            <family val="2"/>
          </rPr>
          <t>Enter the cost ($/cwt) to use for increments between the purchase prices in the Breakeven Selling Price tables (e.g., $0.50, $2.00).</t>
        </r>
      </text>
    </comment>
    <comment ref="H11" authorId="0" shapeId="0">
      <text>
        <r>
          <rPr>
            <sz val="9"/>
            <color indexed="81"/>
            <rFont val="Tahoma"/>
            <family val="2"/>
          </rPr>
          <t xml:space="preserve">Enter any costs per head that are NOT included in the feeding cost of gain (e.g., trucking).
</t>
        </r>
      </text>
    </comment>
    <comment ref="H12" authorId="0" shapeId="0">
      <text>
        <r>
          <rPr>
            <sz val="9"/>
            <color indexed="81"/>
            <rFont val="Tahoma"/>
            <family val="2"/>
          </rPr>
          <t xml:space="preserve">Enter a desired profit level ($/head) above any costs that have already been entered.
</t>
        </r>
      </text>
    </comment>
    <comment ref="C17" authorId="1" shapeId="0">
      <text>
        <r>
          <rPr>
            <sz val="9"/>
            <color indexed="81"/>
            <rFont val="Tahoma"/>
            <family val="2"/>
          </rPr>
          <t>Calculated values for the expected sale date (based on purchase date and beginning and ending weights).</t>
        </r>
      </text>
    </comment>
    <comment ref="D17" authorId="1" shapeId="0">
      <text>
        <r>
          <rPr>
            <sz val="9"/>
            <color indexed="81"/>
            <rFont val="Tahoma"/>
            <family val="2"/>
          </rPr>
          <t xml:space="preserve">Enter relevant futures price for the weight and sale date for each row.  Alternatively, an expected cash price can be entered here along with a $0 basis in adjoining column.
For selling weights under (over) 900 lbs use the Feeder Cattle (Fed Cattle) contract.  </t>
        </r>
      </text>
    </comment>
    <comment ref="E17" authorId="1" shapeId="0">
      <text>
        <r>
          <rPr>
            <sz val="9"/>
            <color indexed="81"/>
            <rFont val="Tahoma"/>
            <family val="2"/>
          </rPr>
          <t xml:space="preserve">Enter an expected basis for the weight and sale date for each row (basis = cash - futures). 
Three different methods were used for these default basis calculations depending on cattle weight. 
1) For 750-850, the BeefBasis.com forecasting tool was used.
See </t>
        </r>
        <r>
          <rPr>
            <b/>
            <i/>
            <sz val="9"/>
            <color indexed="81"/>
            <rFont val="Tahoma"/>
            <family val="2"/>
          </rPr>
          <t>www.BeefBasis.com</t>
        </r>
        <r>
          <rPr>
            <sz val="9"/>
            <color indexed="81"/>
            <rFont val="Tahoma"/>
            <family val="2"/>
          </rPr>
          <t xml:space="preserve"> for basis forecast information.
2) For 900-1100, a 3 year historic basis average was calculated using 900-1000 cash prices.
3) For 1100+, a 3 year historic basis average was calculated using a 5 market weighted average cash price for fed cattle.</t>
        </r>
      </text>
    </comment>
    <comment ref="F17" authorId="1" shapeId="0">
      <text>
        <r>
          <rPr>
            <sz val="9"/>
            <color indexed="81"/>
            <rFont val="Tahoma"/>
            <family val="2"/>
          </rPr>
          <t>Calculated expected cash price for each weight and date (cash price = futures + basis).</t>
        </r>
      </text>
    </comment>
  </commentList>
</comments>
</file>

<file path=xl/comments2.xml><?xml version="1.0" encoding="utf-8"?>
<comments xmlns="http://schemas.openxmlformats.org/spreadsheetml/2006/main">
  <authors>
    <author>dhuyvetter</author>
    <author>Kevin Dhuyvetter</author>
  </authors>
  <commentList>
    <comment ref="H4" authorId="0" shapeId="0">
      <text>
        <r>
          <rPr>
            <sz val="9"/>
            <color indexed="81"/>
            <rFont val="Tahoma"/>
            <family val="2"/>
          </rPr>
          <t>Enter the expected selling weight of the cattle.</t>
        </r>
      </text>
    </comment>
    <comment ref="H5" authorId="0" shapeId="0">
      <text>
        <r>
          <rPr>
            <sz val="9"/>
            <color indexed="81"/>
            <rFont val="Tahoma"/>
            <family val="2"/>
          </rPr>
          <t>Enter the expected selling price of the cattle ($/cwt).</t>
        </r>
      </text>
    </comment>
    <comment ref="H6" authorId="1" shapeId="0">
      <text>
        <r>
          <rPr>
            <sz val="9"/>
            <color indexed="81"/>
            <rFont val="Tahoma"/>
            <family val="2"/>
          </rPr>
          <t>Enter the date the cattle are expected to be purchased.</t>
        </r>
      </text>
    </comment>
    <comment ref="H7" authorId="0" shapeId="0">
      <text>
        <r>
          <rPr>
            <sz val="9"/>
            <color indexed="81"/>
            <rFont val="Tahoma"/>
            <family val="2"/>
          </rPr>
          <t>Enter the expected pay weight-to-pay weight average daily gain (lbs/day).</t>
        </r>
      </text>
    </comment>
    <comment ref="H8" authorId="0" shapeId="0">
      <text>
        <r>
          <rPr>
            <sz val="9"/>
            <color indexed="81"/>
            <rFont val="Tahoma"/>
            <family val="2"/>
          </rPr>
          <t>Enter the expected feeding cost of gain (e.g., feed, yardage, vet, processing) -- do NOT include interest.</t>
        </r>
      </text>
    </comment>
    <comment ref="N8" authorId="0" shapeId="0">
      <text>
        <r>
          <rPr>
            <sz val="9"/>
            <color indexed="81"/>
            <rFont val="Tahoma"/>
            <family val="2"/>
          </rPr>
          <t>Enter the pounds to use for increments between the weight categories in the Breakeven Selling Price tables (e.g., 25, 50).</t>
        </r>
      </text>
    </comment>
    <comment ref="H9" authorId="0" shapeId="0">
      <text>
        <r>
          <rPr>
            <sz val="9"/>
            <color indexed="81"/>
            <rFont val="Tahoma"/>
            <family val="2"/>
          </rPr>
          <t xml:space="preserve">Enter the interest rate on the feeder and feeding cost of gain (this program charges interest on 100% of the cost of the feeder and 50% of the feeding cost).
</t>
        </r>
      </text>
    </comment>
    <comment ref="N9" authorId="0" shapeId="0">
      <text>
        <r>
          <rPr>
            <sz val="9"/>
            <color indexed="81"/>
            <rFont val="Tahoma"/>
            <family val="2"/>
          </rPr>
          <t>Enter the price ($/cwt) to use for increments between the purchase prices in the Breakeven Selling Price tables (e.g., $0.50, $2.00).</t>
        </r>
      </text>
    </comment>
    <comment ref="H10" authorId="0" shapeId="0">
      <text>
        <r>
          <rPr>
            <sz val="9"/>
            <color indexed="81"/>
            <rFont val="Tahoma"/>
            <family val="2"/>
          </rPr>
          <t xml:space="preserve">Enter an estimate of percent death loss.
</t>
        </r>
      </text>
    </comment>
    <comment ref="N10" authorId="0" shapeId="0">
      <text>
        <r>
          <rPr>
            <sz val="9"/>
            <color indexed="81"/>
            <rFont val="Tahoma"/>
            <family val="2"/>
          </rPr>
          <t>Enter the cost ($/cwt) to use for increments between the purchase prices in the Breakeven Selling Price tables (e.g., $0.50, $2.00).</t>
        </r>
      </text>
    </comment>
    <comment ref="H11" authorId="0" shapeId="0">
      <text>
        <r>
          <rPr>
            <sz val="9"/>
            <color indexed="81"/>
            <rFont val="Tahoma"/>
            <family val="2"/>
          </rPr>
          <t xml:space="preserve">Enter any costs per head that are NOT included in the feeding cost of gain (e.g., trucking).
</t>
        </r>
      </text>
    </comment>
    <comment ref="H12" authorId="0" shapeId="0">
      <text>
        <r>
          <rPr>
            <sz val="9"/>
            <color indexed="81"/>
            <rFont val="Tahoma"/>
            <family val="2"/>
          </rPr>
          <t xml:space="preserve">Enter a desired profit level ($/head) above any costs that have already been entered.
</t>
        </r>
      </text>
    </comment>
    <comment ref="C17" authorId="1" shapeId="0">
      <text>
        <r>
          <rPr>
            <sz val="9"/>
            <color indexed="81"/>
            <rFont val="Tahoma"/>
            <family val="2"/>
          </rPr>
          <t>Calculated values for the expected sale date (based on purchase date and beginning and ending weights).</t>
        </r>
      </text>
    </comment>
    <comment ref="D17" authorId="1" shapeId="0">
      <text>
        <r>
          <rPr>
            <sz val="9"/>
            <color indexed="81"/>
            <rFont val="Tahoma"/>
            <family val="2"/>
          </rPr>
          <t>Enter relevant futures price for the weight and sale date for each row.</t>
        </r>
      </text>
    </comment>
    <comment ref="E17" authorId="1" shapeId="0">
      <text>
        <r>
          <rPr>
            <sz val="9"/>
            <color indexed="81"/>
            <rFont val="Tahoma"/>
            <family val="2"/>
          </rPr>
          <t>Enter an expected basis for the weight and sale date for each row (basis = cash - futures). 
Three different methods were used for these basis calculations. 
1) For 750-850, the BeefBasis.com forecasting tool was used.
See www.BeefBasis.com for basis forecast information.
2) For 900-1100, a 3 year historic basis average was calculated using 900-1000 cash prices.
3) For 1100+, a 3 year historic basis average was calculated using a 5 market weighted average cash price for fed cattle.</t>
        </r>
      </text>
    </comment>
    <comment ref="F17" authorId="1" shapeId="0">
      <text>
        <r>
          <rPr>
            <sz val="9"/>
            <color indexed="81"/>
            <rFont val="Tahoma"/>
            <family val="2"/>
          </rPr>
          <t>Calculated expected cash price for each weight and date (cash price = futures + basis).</t>
        </r>
      </text>
    </comment>
  </commentList>
</comments>
</file>

<file path=xl/sharedStrings.xml><?xml version="1.0" encoding="utf-8"?>
<sst xmlns="http://schemas.openxmlformats.org/spreadsheetml/2006/main" count="122" uniqueCount="73">
  <si>
    <t>Breakeven Buying Price Worksheet</t>
  </si>
  <si>
    <t>Breakeven Selling Price Worksheet</t>
  </si>
  <si>
    <t>Selling weight after shrink (pay-weight)</t>
  </si>
  <si>
    <t>Purchase weight (lbs)</t>
  </si>
  <si>
    <t>Expected selling price ($/cwt)</t>
  </si>
  <si>
    <t>Purchase price ($/cwt)</t>
  </si>
  <si>
    <t>Average Daily Gain (pay-to-pay)</t>
  </si>
  <si>
    <t>Feeding cost of gain ($/cwt)</t>
  </si>
  <si>
    <t>Interest rate on feeder</t>
  </si>
  <si>
    <t>Percent death loss*</t>
  </si>
  <si>
    <t>Desired profit per head</t>
  </si>
  <si>
    <t>** Do not enter any costs included in feeding cost of gain.</t>
  </si>
  <si>
    <t>Adj.</t>
  </si>
  <si>
    <t>Purchase</t>
  </si>
  <si>
    <t>Selling</t>
  </si>
  <si>
    <t>Weight</t>
  </si>
  <si>
    <t>Days</t>
  </si>
  <si>
    <t>Gain</t>
  </si>
  <si>
    <t>* Enter ONLY if death loss is NOT included in feeding cost of gain, otherwise enter zero.</t>
  </si>
  <si>
    <t>Kansas State University</t>
  </si>
  <si>
    <t>Enter the minimum selling (pay) weight you want to consider.</t>
  </si>
  <si>
    <t>Interest rate on feeder and feeding cost of gain</t>
  </si>
  <si>
    <t>Footnotes for "Buy" sheet because they will not work in that sheet for some reason</t>
  </si>
  <si>
    <t>Purchase date (mm/dd/yy)</t>
  </si>
  <si>
    <t>Costs per head (trucking, vaccines, backgrounding, etc.)**</t>
  </si>
  <si>
    <t>Expected sale date</t>
  </si>
  <si>
    <t>Expected cash price</t>
  </si>
  <si>
    <t>Relevant futures price</t>
  </si>
  <si>
    <t>Expected basis</t>
  </si>
  <si>
    <t>Increments to use in tables below</t>
  </si>
  <si>
    <t>Selling Weight (lbs)</t>
  </si>
  <si>
    <t xml:space="preserve">Purchase Price ($/cwt) </t>
  </si>
  <si>
    <t>Feeding Cost of Gain ($/cwt)</t>
  </si>
  <si>
    <t>Expected basis*</t>
  </si>
  <si>
    <t>www.BeefBasis.com</t>
  </si>
  <si>
    <t>Breakeven Selling Price is below Expected cash price (expect positive returns)</t>
  </si>
  <si>
    <t>Breakeven Selling Price is above Expected cash price (expect negative returns)</t>
  </si>
  <si>
    <t xml:space="preserve">Selling Price ($/cwt) </t>
  </si>
  <si>
    <t>Purchase Weight (lbs)</t>
  </si>
  <si>
    <t>Links to supporting materials:</t>
  </si>
  <si>
    <t>www.agmanager.info/livestock/marketing/</t>
  </si>
  <si>
    <t>Selling Price ($/cwt)</t>
  </si>
  <si>
    <t>Purchase Price ($/cwt)</t>
  </si>
  <si>
    <r>
      <t>Breakeven Selling Price ($/cwt)</t>
    </r>
    <r>
      <rPr>
        <b/>
        <vertAlign val="superscript"/>
        <sz val="11"/>
        <rFont val="Calibri"/>
        <family val="2"/>
      </rPr>
      <t>2</t>
    </r>
  </si>
  <si>
    <r>
      <t>Breakeven Selling Price ($/cwt)</t>
    </r>
    <r>
      <rPr>
        <b/>
        <vertAlign val="superscript"/>
        <sz val="11"/>
        <rFont val="Calibri"/>
        <family val="2"/>
      </rPr>
      <t>1</t>
    </r>
  </si>
  <si>
    <r>
      <t>Weight</t>
    </r>
    <r>
      <rPr>
        <b/>
        <vertAlign val="superscript"/>
        <sz val="11"/>
        <rFont val="Calibri"/>
        <family val="2"/>
      </rPr>
      <t>1</t>
    </r>
  </si>
  <si>
    <r>
      <t>Breakeven Purchase Price ($/cwt)</t>
    </r>
    <r>
      <rPr>
        <b/>
        <vertAlign val="superscript"/>
        <sz val="11"/>
        <rFont val="Calibri"/>
        <family val="2"/>
      </rPr>
      <t>2</t>
    </r>
  </si>
  <si>
    <r>
      <t>Breakeven Purchase Price ($/cwt)</t>
    </r>
    <r>
      <rPr>
        <b/>
        <vertAlign val="superscript"/>
        <sz val="11"/>
        <rFont val="Calibri"/>
        <family val="2"/>
      </rPr>
      <t>1</t>
    </r>
  </si>
  <si>
    <t>(Blue values in shaded cells are inputs to be entered)</t>
  </si>
  <si>
    <t>Glynn T. Tonsor, Ph.D.</t>
  </si>
  <si>
    <t>Brian Highfill</t>
  </si>
  <si>
    <t>Agricultural Economist</t>
  </si>
  <si>
    <t>Enter the maximum purchase weight you are willing to consider.</t>
  </si>
  <si>
    <t>Graduate Research Assistant</t>
  </si>
  <si>
    <t>Breakeven Buying Price is above Expected cash price (expect positive returns)</t>
  </si>
  <si>
    <t>Breakeven Buying Price is below Expected cash price (expect negative returns)</t>
  </si>
  <si>
    <t>A spreadsheet program to calculate the maximum price that can be paid for feeder cattle given an expected fed cattle selling price and cost of gain.  Additionally, this program also calculates the breakeven fed cattle selling price needed given a yearling purchase price and an estimated cost of gain.</t>
  </si>
  <si>
    <t>KSU-Buy/Sell (Yearling-Fed)</t>
  </si>
  <si>
    <t>An Excel spreadsheet for calculating breakeven cattle prices of yearlings placed on feed</t>
  </si>
  <si>
    <t>Version- 10.13.2015</t>
  </si>
  <si>
    <t>INTRODUCTION</t>
  </si>
  <si>
    <t>INSTRUCTIONS FOR THE USER:</t>
  </si>
  <si>
    <r>
      <t xml:space="preserve">Be sure to </t>
    </r>
    <r>
      <rPr>
        <b/>
        <sz val="12"/>
        <rFont val="Calibri"/>
        <family val="2"/>
        <scheme val="minor"/>
      </rPr>
      <t xml:space="preserve">"Enable Content" </t>
    </r>
    <r>
      <rPr>
        <sz val="12"/>
        <rFont val="Calibri"/>
        <family val="2"/>
        <scheme val="minor"/>
      </rPr>
      <t xml:space="preserve">and </t>
    </r>
    <r>
      <rPr>
        <b/>
        <sz val="12"/>
        <rFont val="Calibri"/>
        <family val="2"/>
        <scheme val="minor"/>
      </rPr>
      <t>"Enable Macros"</t>
    </r>
    <r>
      <rPr>
        <sz val="12"/>
        <rFont val="Calibri"/>
        <family val="2"/>
        <scheme val="minor"/>
      </rPr>
      <t xml:space="preserve"> for the spreadsheet to function correctly.</t>
    </r>
  </si>
  <si>
    <r>
      <t xml:space="preserve">In the </t>
    </r>
    <r>
      <rPr>
        <b/>
        <i/>
        <sz val="12"/>
        <rFont val="Calibri"/>
        <family val="2"/>
        <scheme val="minor"/>
      </rPr>
      <t xml:space="preserve">Sell </t>
    </r>
    <r>
      <rPr>
        <sz val="12"/>
        <rFont val="Calibri"/>
        <family val="2"/>
        <scheme val="minor"/>
      </rPr>
      <t xml:space="preserve">and </t>
    </r>
    <r>
      <rPr>
        <b/>
        <i/>
        <sz val="12"/>
        <rFont val="Calibri"/>
        <family val="2"/>
        <scheme val="minor"/>
      </rPr>
      <t>Buy</t>
    </r>
    <r>
      <rPr>
        <sz val="12"/>
        <rFont val="Calibri"/>
        <family val="2"/>
        <scheme val="minor"/>
      </rPr>
      <t xml:space="preserve"> sheets all </t>
    </r>
    <r>
      <rPr>
        <sz val="12"/>
        <color rgb="FF0070C0"/>
        <rFont val="Calibri"/>
        <family val="2"/>
        <scheme val="minor"/>
      </rPr>
      <t>blue</t>
    </r>
    <r>
      <rPr>
        <sz val="12"/>
        <rFont val="Calibri"/>
        <family val="2"/>
        <scheme val="minor"/>
      </rPr>
      <t xml:space="preserve"> numbers are inputs and all black numbers are calculated from these inputs.  The spreadsheet automatically recalculates every time an additional input is entered.  Thus, it is important to wait until all data have been entered and reviewed before interpreting any of the calculated results (i.e., black numbers).</t>
    </r>
  </si>
  <si>
    <t>FOR MORE INFORMATION:</t>
  </si>
  <si>
    <t>Updated and Expanded by:</t>
  </si>
  <si>
    <t>Department of Agricultural Economics</t>
  </si>
  <si>
    <t>gtonsor@k-state.edu</t>
  </si>
  <si>
    <t>785-532-1518</t>
  </si>
  <si>
    <t>Copyright 2016 AgManager.info, K-State Department of Agricultural Economics</t>
  </si>
  <si>
    <t>Originally developed by:</t>
  </si>
  <si>
    <t>Kevin C. Dhuyvetter, Ph.D.</t>
  </si>
  <si>
    <t>Former Extension Agricultural Economist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</si>
</sst>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8" formatCode="&quot;$&quot;#,##0.00_);[Red]\(&quot;$&quot;#,##0.00\)"/>
    <numFmt numFmtId="164" formatCode="0.00_)"/>
    <numFmt numFmtId="165" formatCode="0_)"/>
    <numFmt numFmtId="166" formatCode="mm/dd/yy;@"/>
    <numFmt numFmtId="167" formatCode="0.0_);[Red]\(0.0\)"/>
    <numFmt numFmtId="168" formatCode="0.00_);[Red]\(0.00\)"/>
    <numFmt numFmtId="169" formatCode="0.0"/>
  </numFmts>
  <fonts count="41" x14ac:knownFonts="1">
    <font>
      <sz val="12"/>
      <name val="Tms Rmn"/>
    </font>
    <font>
      <sz val="9"/>
      <color indexed="81"/>
      <name val="Tahoma"/>
      <family val="2"/>
    </font>
    <font>
      <b/>
      <i/>
      <sz val="9"/>
      <color indexed="81"/>
      <name val="Tahoma"/>
      <family val="2"/>
    </font>
    <font>
      <u/>
      <sz val="11.4"/>
      <color indexed="12"/>
      <name val="Tms Rmn"/>
    </font>
    <font>
      <b/>
      <vertAlign val="superscript"/>
      <sz val="11"/>
      <name val="Calibri"/>
      <family val="2"/>
    </font>
    <font>
      <b/>
      <sz val="11"/>
      <name val="Calibri"/>
      <family val="2"/>
      <scheme val="minor"/>
    </font>
    <font>
      <b/>
      <sz val="11"/>
      <color indexed="12"/>
      <name val="Calibri"/>
      <family val="2"/>
      <scheme val="minor"/>
    </font>
    <font>
      <b/>
      <i/>
      <sz val="11"/>
      <color indexed="10"/>
      <name val="Calibri"/>
      <family val="2"/>
      <scheme val="minor"/>
    </font>
    <font>
      <b/>
      <sz val="10"/>
      <color indexed="10"/>
      <name val="Calibri"/>
      <family val="2"/>
      <scheme val="minor"/>
    </font>
    <font>
      <b/>
      <sz val="10"/>
      <color indexed="17"/>
      <name val="Calibri"/>
      <family val="2"/>
      <scheme val="minor"/>
    </font>
    <font>
      <b/>
      <sz val="10"/>
      <name val="Calibri"/>
      <family val="2"/>
      <scheme val="minor"/>
    </font>
    <font>
      <b/>
      <u/>
      <sz val="11"/>
      <name val="Calibri"/>
      <family val="2"/>
      <scheme val="minor"/>
    </font>
    <font>
      <b/>
      <vertAlign val="superscript"/>
      <sz val="11"/>
      <name val="Calibri"/>
      <family val="2"/>
      <scheme val="minor"/>
    </font>
    <font>
      <b/>
      <u/>
      <sz val="10"/>
      <color indexed="12"/>
      <name val="Calibri"/>
      <family val="2"/>
      <scheme val="minor"/>
    </font>
    <font>
      <b/>
      <sz val="10"/>
      <color theme="5" tint="-0.499984740745262"/>
      <name val="Calibri"/>
      <family val="2"/>
      <scheme val="minor"/>
    </font>
    <font>
      <b/>
      <sz val="12"/>
      <name val="Calibri"/>
      <family val="2"/>
      <scheme val="minor"/>
    </font>
    <font>
      <sz val="12"/>
      <name val="Calibri"/>
      <family val="2"/>
      <scheme val="minor"/>
    </font>
    <font>
      <sz val="10"/>
      <name val="Arial"/>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sz val="12"/>
      <name val="Arial"/>
      <family val="2"/>
    </font>
    <font>
      <b/>
      <u/>
      <sz val="12"/>
      <name val="Calibri"/>
      <family val="2"/>
      <scheme val="minor"/>
    </font>
    <font>
      <b/>
      <i/>
      <sz val="12"/>
      <name val="Calibri"/>
      <family val="2"/>
      <scheme val="minor"/>
    </font>
    <font>
      <sz val="12"/>
      <color rgb="FF0070C0"/>
      <name val="Calibri"/>
      <family val="2"/>
      <scheme val="minor"/>
    </font>
    <font>
      <u/>
      <sz val="12"/>
      <name val="Calibri"/>
      <family val="2"/>
      <scheme val="minor"/>
    </font>
    <font>
      <u/>
      <sz val="10"/>
      <color indexed="12"/>
      <name val="Arial"/>
      <family val="2"/>
    </font>
    <font>
      <u/>
      <sz val="12"/>
      <color indexed="12"/>
      <name val="Calibri"/>
      <family val="2"/>
      <scheme val="minor"/>
    </font>
    <font>
      <sz val="11"/>
      <name val="Arial"/>
      <family val="2"/>
    </font>
  </fonts>
  <fills count="8">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9"/>
        <bgColor indexed="64"/>
      </patternFill>
    </fill>
    <fill>
      <patternFill patternType="solid">
        <fgColor theme="5" tint="0.79998168889431442"/>
        <bgColor indexed="64"/>
      </patternFill>
    </fill>
    <fill>
      <patternFill patternType="solid">
        <fgColor rgb="FFFFFFCC"/>
        <bgColor indexed="64"/>
      </patternFill>
    </fill>
    <fill>
      <patternFill patternType="solid">
        <fgColor rgb="FF7030A0"/>
        <bgColor indexed="64"/>
      </patternFill>
    </fill>
  </fills>
  <borders count="41">
    <border>
      <left/>
      <right/>
      <top/>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top/>
      <bottom style="medium">
        <color indexed="64"/>
      </bottom>
      <diagonal/>
    </border>
    <border>
      <left/>
      <right/>
      <top style="medium">
        <color indexed="64"/>
      </top>
      <bottom style="thin">
        <color indexed="22"/>
      </bottom>
      <diagonal/>
    </border>
    <border>
      <left/>
      <right/>
      <top/>
      <bottom style="thin">
        <color indexed="22"/>
      </bottom>
      <diagonal/>
    </border>
    <border>
      <left/>
      <right/>
      <top style="thin">
        <color indexed="22"/>
      </top>
      <bottom style="thin">
        <color indexed="22"/>
      </bottom>
      <diagonal/>
    </border>
    <border>
      <left/>
      <right/>
      <top/>
      <bottom style="thin">
        <color indexed="64"/>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style="thin">
        <color indexed="22"/>
      </top>
      <bottom style="medium">
        <color indexed="8"/>
      </bottom>
      <diagonal/>
    </border>
    <border>
      <left style="thin">
        <color indexed="22"/>
      </left>
      <right style="thin">
        <color indexed="22"/>
      </right>
      <top style="thin">
        <color indexed="22"/>
      </top>
      <bottom style="medium">
        <color indexed="8"/>
      </bottom>
      <diagonal/>
    </border>
    <border>
      <left style="thin">
        <color indexed="22"/>
      </left>
      <right style="medium">
        <color indexed="64"/>
      </right>
      <top style="thin">
        <color indexed="22"/>
      </top>
      <bottom style="medium">
        <color indexed="8"/>
      </bottom>
      <diagonal/>
    </border>
    <border>
      <left/>
      <right/>
      <top style="thin">
        <color indexed="64"/>
      </top>
      <bottom/>
      <diagonal/>
    </border>
    <border>
      <left style="medium">
        <color indexed="64"/>
      </left>
      <right style="thin">
        <color theme="0" tint="-0.24994659260841701"/>
      </right>
      <top style="medium">
        <color indexed="64"/>
      </top>
      <bottom style="thin">
        <color theme="0" tint="-0.34998626667073579"/>
      </bottom>
      <diagonal/>
    </border>
    <border>
      <left style="thin">
        <color theme="0" tint="-0.24994659260841701"/>
      </left>
      <right style="thin">
        <color theme="0" tint="-0.24994659260841701"/>
      </right>
      <top style="medium">
        <color indexed="64"/>
      </top>
      <bottom style="thin">
        <color theme="0" tint="-0.34998626667073579"/>
      </bottom>
      <diagonal/>
    </border>
    <border>
      <left style="thin">
        <color theme="0" tint="-0.24994659260841701"/>
      </left>
      <right style="medium">
        <color indexed="64"/>
      </right>
      <top style="medium">
        <color indexed="64"/>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style="thin">
        <color theme="0" tint="-0.34998626667073579"/>
      </top>
      <bottom style="medium">
        <color indexed="64"/>
      </bottom>
      <diagonal/>
    </border>
    <border>
      <left style="thin">
        <color theme="0" tint="-0.24994659260841701"/>
      </left>
      <right style="thin">
        <color theme="0" tint="-0.24994659260841701"/>
      </right>
      <top style="thin">
        <color theme="0" tint="-0.34998626667073579"/>
      </top>
      <bottom style="medium">
        <color indexed="64"/>
      </bottom>
      <diagonal/>
    </border>
    <border>
      <left style="thin">
        <color theme="0" tint="-0.24994659260841701"/>
      </left>
      <right style="medium">
        <color indexed="64"/>
      </right>
      <top style="thin">
        <color theme="0" tint="-0.34998626667073579"/>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3" fillId="0" borderId="0" applyNumberFormat="0" applyFill="0" applyBorder="0" applyAlignment="0" applyProtection="0">
      <alignment vertical="top"/>
      <protection locked="0"/>
    </xf>
    <xf numFmtId="0" fontId="17" fillId="0" borderId="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cellStyleXfs>
  <cellXfs count="176">
    <xf numFmtId="0" fontId="0" fillId="0" borderId="0" xfId="0"/>
    <xf numFmtId="0" fontId="5" fillId="0" borderId="0" xfId="0" applyFont="1" applyAlignment="1" applyProtection="1">
      <alignment horizontal="left"/>
    </xf>
    <xf numFmtId="38" fontId="6" fillId="2" borderId="2" xfId="0" applyNumberFormat="1" applyFont="1" applyFill="1" applyBorder="1" applyProtection="1">
      <protection locked="0"/>
    </xf>
    <xf numFmtId="7" fontId="6" fillId="2" borderId="0" xfId="0" applyNumberFormat="1" applyFont="1" applyFill="1" applyProtection="1">
      <protection locked="0"/>
    </xf>
    <xf numFmtId="0" fontId="7" fillId="0" borderId="0" xfId="0" applyFont="1" applyProtection="1"/>
    <xf numFmtId="166" fontId="6" fillId="2" borderId="0" xfId="0" applyNumberFormat="1" applyFont="1" applyFill="1" applyProtection="1">
      <protection locked="0"/>
    </xf>
    <xf numFmtId="164" fontId="6" fillId="2" borderId="0" xfId="0" applyNumberFormat="1" applyFont="1" applyFill="1" applyProtection="1">
      <protection locked="0"/>
    </xf>
    <xf numFmtId="167" fontId="6" fillId="2" borderId="0" xfId="0" applyNumberFormat="1" applyFont="1" applyFill="1" applyBorder="1" applyAlignment="1" applyProtection="1">
      <alignment horizontal="right"/>
      <protection locked="0"/>
    </xf>
    <xf numFmtId="10" fontId="6" fillId="2" borderId="0" xfId="0" applyNumberFormat="1" applyFont="1" applyFill="1" applyProtection="1">
      <protection locked="0"/>
    </xf>
    <xf numFmtId="7" fontId="6" fillId="2" borderId="0" xfId="0" applyNumberFormat="1" applyFont="1" applyFill="1" applyBorder="1" applyAlignment="1" applyProtection="1">
      <alignment horizontal="right"/>
      <protection locked="0"/>
    </xf>
    <xf numFmtId="7" fontId="6" fillId="2" borderId="3" xfId="0" applyNumberFormat="1" applyFont="1" applyFill="1" applyBorder="1" applyProtection="1">
      <protection locked="0"/>
    </xf>
    <xf numFmtId="3" fontId="6" fillId="2" borderId="0" xfId="0" applyNumberFormat="1" applyFont="1" applyFill="1" applyAlignment="1" applyProtection="1">
      <alignment horizontal="right" indent="2"/>
      <protection locked="0"/>
    </xf>
    <xf numFmtId="0" fontId="6" fillId="0" borderId="0" xfId="0" applyFont="1" applyAlignment="1" applyProtection="1">
      <alignment horizontal="center"/>
    </xf>
    <xf numFmtId="7" fontId="6" fillId="2" borderId="4" xfId="0" applyNumberFormat="1" applyFont="1" applyFill="1" applyBorder="1" applyProtection="1">
      <protection locked="0"/>
    </xf>
    <xf numFmtId="7" fontId="6" fillId="2" borderId="5" xfId="0" applyNumberFormat="1" applyFont="1" applyFill="1" applyBorder="1" applyProtection="1">
      <protection locked="0"/>
    </xf>
    <xf numFmtId="7" fontId="6" fillId="2" borderId="6" xfId="0" applyNumberFormat="1" applyFont="1" applyFill="1" applyBorder="1" applyProtection="1">
      <protection locked="0"/>
    </xf>
    <xf numFmtId="0" fontId="8" fillId="0" borderId="0" xfId="0" applyFont="1" applyProtection="1"/>
    <xf numFmtId="0" fontId="9" fillId="3" borderId="0" xfId="0" applyFont="1" applyFill="1" applyBorder="1" applyProtection="1"/>
    <xf numFmtId="0" fontId="5" fillId="0" borderId="0" xfId="0" applyFont="1" applyProtection="1"/>
    <xf numFmtId="0" fontId="5" fillId="0" borderId="0" xfId="0" applyFont="1" applyProtection="1">
      <protection locked="0"/>
    </xf>
    <xf numFmtId="0" fontId="5" fillId="0" borderId="0" xfId="0" applyFont="1" applyFill="1" applyProtection="1"/>
    <xf numFmtId="0" fontId="5" fillId="0" borderId="2" xfId="0" applyFont="1" applyBorder="1" applyAlignment="1" applyProtection="1">
      <alignment horizontal="left"/>
    </xf>
    <xf numFmtId="0" fontId="5" fillId="0" borderId="2" xfId="0" applyFont="1" applyBorder="1" applyProtection="1"/>
    <xf numFmtId="0" fontId="5" fillId="0" borderId="0" xfId="0" applyFont="1" applyBorder="1" applyProtection="1">
      <protection locked="0"/>
    </xf>
    <xf numFmtId="0" fontId="5" fillId="0" borderId="7" xfId="0" applyFont="1" applyBorder="1" applyProtection="1"/>
    <xf numFmtId="0" fontId="5" fillId="0" borderId="0" xfId="0" applyFont="1" applyBorder="1" applyProtection="1"/>
    <xf numFmtId="0" fontId="5" fillId="0" borderId="3" xfId="0" applyFont="1" applyBorder="1" applyAlignment="1" applyProtection="1">
      <alignment horizontal="left"/>
    </xf>
    <xf numFmtId="0" fontId="5" fillId="0" borderId="3" xfId="0" applyFont="1" applyBorder="1" applyProtection="1"/>
    <xf numFmtId="0" fontId="10" fillId="0" borderId="0" xfId="0" applyFont="1" applyAlignment="1" applyProtection="1">
      <alignment horizontal="left"/>
    </xf>
    <xf numFmtId="0" fontId="5" fillId="0" borderId="0" xfId="0" applyFont="1" applyAlignment="1" applyProtection="1">
      <alignment horizontal="center"/>
    </xf>
    <xf numFmtId="0" fontId="5" fillId="0" borderId="0" xfId="0" applyFont="1" applyAlignment="1" applyProtection="1">
      <alignment horizontal="center"/>
      <protection locked="0"/>
    </xf>
    <xf numFmtId="0" fontId="11" fillId="0" borderId="0" xfId="0" applyFont="1" applyProtection="1"/>
    <xf numFmtId="0" fontId="11" fillId="0" borderId="0" xfId="0" applyFont="1" applyAlignment="1" applyProtection="1">
      <alignment horizontal="right"/>
    </xf>
    <xf numFmtId="7" fontId="5" fillId="0" borderId="0" xfId="0" applyNumberFormat="1" applyFont="1" applyProtection="1"/>
    <xf numFmtId="7" fontId="5" fillId="0" borderId="0" xfId="0" applyNumberFormat="1" applyFont="1" applyProtection="1">
      <protection locked="0"/>
    </xf>
    <xf numFmtId="0" fontId="5" fillId="0" borderId="0" xfId="0" applyFont="1" applyAlignment="1" applyProtection="1">
      <alignment horizontal="right"/>
    </xf>
    <xf numFmtId="0" fontId="11" fillId="0" borderId="0" xfId="0" applyFont="1" applyAlignment="1" applyProtection="1">
      <alignment horizontal="center"/>
    </xf>
    <xf numFmtId="168" fontId="5" fillId="0" borderId="8" xfId="0" applyNumberFormat="1" applyFont="1" applyBorder="1" applyAlignment="1" applyProtection="1">
      <alignment horizontal="right"/>
    </xf>
    <xf numFmtId="168" fontId="5" fillId="0" borderId="9" xfId="0" applyNumberFormat="1" applyFont="1" applyBorder="1" applyAlignment="1" applyProtection="1">
      <alignment horizontal="right"/>
    </xf>
    <xf numFmtId="168" fontId="5" fillId="0" borderId="10" xfId="0" applyNumberFormat="1" applyFont="1" applyBorder="1" applyAlignment="1" applyProtection="1">
      <alignment horizontal="right"/>
    </xf>
    <xf numFmtId="164" fontId="5" fillId="0" borderId="0" xfId="0" applyNumberFormat="1" applyFont="1" applyBorder="1" applyProtection="1"/>
    <xf numFmtId="166" fontId="5" fillId="0" borderId="0" xfId="0" applyNumberFormat="1" applyFont="1" applyBorder="1" applyAlignment="1" applyProtection="1">
      <alignment horizontal="center"/>
    </xf>
    <xf numFmtId="8" fontId="5" fillId="0" borderId="4" xfId="0" applyNumberFormat="1" applyFont="1" applyBorder="1" applyAlignment="1" applyProtection="1">
      <alignment horizontal="right"/>
    </xf>
    <xf numFmtId="164" fontId="5" fillId="0" borderId="0" xfId="0" applyNumberFormat="1" applyFont="1" applyBorder="1" applyProtection="1">
      <protection locked="0"/>
    </xf>
    <xf numFmtId="165" fontId="5" fillId="0" borderId="0" xfId="0" applyNumberFormat="1" applyFont="1" applyProtection="1"/>
    <xf numFmtId="3" fontId="5" fillId="0" borderId="0" xfId="0" applyNumberFormat="1" applyFont="1" applyProtection="1"/>
    <xf numFmtId="3" fontId="5" fillId="0" borderId="0" xfId="0" applyNumberFormat="1" applyFont="1" applyAlignment="1" applyProtection="1">
      <alignment horizontal="right" indent="2"/>
    </xf>
    <xf numFmtId="168" fontId="5" fillId="0" borderId="11" xfId="0" applyNumberFormat="1" applyFont="1" applyBorder="1" applyAlignment="1" applyProtection="1">
      <alignment horizontal="right"/>
    </xf>
    <xf numFmtId="168" fontId="5" fillId="0" borderId="1" xfId="0" applyNumberFormat="1" applyFont="1" applyBorder="1" applyAlignment="1" applyProtection="1">
      <alignment horizontal="right"/>
    </xf>
    <xf numFmtId="168" fontId="5" fillId="0" borderId="12" xfId="0" applyNumberFormat="1" applyFont="1" applyBorder="1" applyAlignment="1" applyProtection="1">
      <alignment horizontal="right"/>
    </xf>
    <xf numFmtId="166" fontId="5" fillId="0" borderId="6" xfId="0" applyNumberFormat="1" applyFont="1" applyBorder="1" applyAlignment="1" applyProtection="1">
      <alignment horizontal="center"/>
    </xf>
    <xf numFmtId="8" fontId="5" fillId="0" borderId="5" xfId="0" applyNumberFormat="1" applyFont="1" applyBorder="1" applyAlignment="1" applyProtection="1">
      <alignment horizontal="right"/>
    </xf>
    <xf numFmtId="8" fontId="5" fillId="0" borderId="6" xfId="0" applyNumberFormat="1" applyFont="1" applyBorder="1" applyAlignment="1" applyProtection="1">
      <alignment horizontal="right"/>
    </xf>
    <xf numFmtId="168" fontId="5" fillId="0" borderId="13" xfId="0" applyNumberFormat="1" applyFont="1" applyBorder="1" applyAlignment="1" applyProtection="1">
      <alignment horizontal="right"/>
    </xf>
    <xf numFmtId="168" fontId="5" fillId="0" borderId="14" xfId="0" applyNumberFormat="1" applyFont="1" applyBorder="1" applyAlignment="1" applyProtection="1">
      <alignment horizontal="right"/>
    </xf>
    <xf numFmtId="168" fontId="5" fillId="0" borderId="15" xfId="0" applyNumberFormat="1" applyFont="1" applyBorder="1" applyAlignment="1" applyProtection="1">
      <alignment horizontal="right"/>
    </xf>
    <xf numFmtId="166" fontId="5" fillId="0" borderId="3" xfId="0" applyNumberFormat="1" applyFont="1" applyBorder="1" applyAlignment="1" applyProtection="1">
      <alignment horizontal="center"/>
    </xf>
    <xf numFmtId="8" fontId="5" fillId="0" borderId="3" xfId="0" applyNumberFormat="1" applyFont="1" applyBorder="1" applyAlignment="1" applyProtection="1">
      <alignment horizontal="right"/>
    </xf>
    <xf numFmtId="0" fontId="10" fillId="0" borderId="0" xfId="0" applyFont="1" applyProtection="1"/>
    <xf numFmtId="0" fontId="12" fillId="0" borderId="0" xfId="0" applyFont="1" applyProtection="1"/>
    <xf numFmtId="0" fontId="10" fillId="0" borderId="0" xfId="0" applyFont="1" applyBorder="1" applyAlignment="1" applyProtection="1">
      <alignment horizontal="left"/>
    </xf>
    <xf numFmtId="7" fontId="10" fillId="0" borderId="0" xfId="0" applyNumberFormat="1" applyFont="1" applyAlignment="1" applyProtection="1">
      <alignment horizontal="left"/>
    </xf>
    <xf numFmtId="0" fontId="10" fillId="0" borderId="0" xfId="0" applyFont="1" applyProtection="1">
      <protection locked="0"/>
    </xf>
    <xf numFmtId="0" fontId="10" fillId="0" borderId="0" xfId="0" quotePrefix="1" applyFont="1" applyAlignment="1" applyProtection="1">
      <alignment horizontal="left"/>
    </xf>
    <xf numFmtId="0" fontId="13" fillId="0" borderId="0" xfId="1" applyFont="1" applyAlignment="1" applyProtection="1">
      <alignment horizontal="left" indent="1"/>
    </xf>
    <xf numFmtId="0" fontId="5" fillId="0" borderId="0" xfId="0" applyFont="1" applyBorder="1" applyAlignment="1" applyProtection="1">
      <alignment horizontal="center"/>
    </xf>
    <xf numFmtId="0" fontId="5" fillId="0" borderId="0" xfId="0" applyFont="1" applyBorder="1" applyAlignment="1" applyProtection="1">
      <alignment horizontal="center"/>
      <protection locked="0"/>
    </xf>
    <xf numFmtId="0" fontId="5" fillId="0" borderId="0" xfId="0" applyFont="1" applyBorder="1" applyAlignment="1" applyProtection="1">
      <alignment horizontal="left"/>
    </xf>
    <xf numFmtId="7" fontId="5" fillId="0" borderId="0" xfId="0" applyNumberFormat="1" applyFont="1" applyBorder="1" applyAlignment="1" applyProtection="1">
      <alignment horizontal="left"/>
    </xf>
    <xf numFmtId="0" fontId="5" fillId="0" borderId="0" xfId="0" applyNumberFormat="1" applyFont="1" applyFill="1" applyBorder="1" applyProtection="1">
      <protection locked="0"/>
    </xf>
    <xf numFmtId="0" fontId="7" fillId="0" borderId="0" xfId="0" applyFont="1" applyProtection="1">
      <protection locked="0"/>
    </xf>
    <xf numFmtId="167" fontId="6" fillId="2" borderId="16" xfId="0" applyNumberFormat="1" applyFont="1" applyFill="1" applyBorder="1" applyAlignment="1" applyProtection="1">
      <alignment horizontal="right"/>
      <protection locked="0"/>
    </xf>
    <xf numFmtId="3" fontId="5" fillId="0" borderId="3" xfId="0" applyNumberFormat="1" applyFont="1" applyBorder="1" applyAlignment="1" applyProtection="1">
      <alignment horizontal="right" indent="2"/>
    </xf>
    <xf numFmtId="0" fontId="5" fillId="0" borderId="3" xfId="0" applyFont="1" applyBorder="1" applyAlignment="1" applyProtection="1">
      <alignment horizontal="center"/>
    </xf>
    <xf numFmtId="0" fontId="14" fillId="5" borderId="3" xfId="0" applyFont="1" applyFill="1" applyBorder="1" applyProtection="1"/>
    <xf numFmtId="3" fontId="5" fillId="0" borderId="0" xfId="0" applyNumberFormat="1" applyFont="1" applyAlignment="1" applyProtection="1">
      <alignment horizontal="left" indent="2"/>
    </xf>
    <xf numFmtId="7" fontId="5" fillId="0" borderId="0" xfId="0" applyNumberFormat="1" applyFont="1" applyAlignment="1" applyProtection="1">
      <alignment horizontal="left"/>
    </xf>
    <xf numFmtId="0" fontId="10" fillId="0" borderId="0" xfId="0" applyNumberFormat="1" applyFont="1" applyAlignment="1" applyProtection="1">
      <alignment horizontal="left"/>
    </xf>
    <xf numFmtId="0" fontId="15" fillId="0" borderId="0" xfId="0" applyFont="1" applyAlignment="1" applyProtection="1">
      <alignment horizontal="left"/>
    </xf>
    <xf numFmtId="169" fontId="5" fillId="0" borderId="0" xfId="0" applyNumberFormat="1" applyFont="1" applyProtection="1"/>
    <xf numFmtId="0" fontId="5" fillId="6" borderId="0" xfId="0" applyFont="1" applyFill="1" applyAlignment="1" applyProtection="1">
      <alignment horizontal="centerContinuous"/>
    </xf>
    <xf numFmtId="166" fontId="6" fillId="6" borderId="0" xfId="0" applyNumberFormat="1" applyFont="1" applyFill="1" applyAlignment="1" applyProtection="1">
      <alignment horizontal="centerContinuous"/>
    </xf>
    <xf numFmtId="7" fontId="5" fillId="4" borderId="4" xfId="0" applyNumberFormat="1" applyFont="1" applyFill="1" applyBorder="1" applyProtection="1"/>
    <xf numFmtId="7" fontId="5" fillId="4" borderId="5" xfId="0" applyNumberFormat="1" applyFont="1" applyFill="1" applyBorder="1" applyProtection="1"/>
    <xf numFmtId="7" fontId="5" fillId="4" borderId="6" xfId="0" applyNumberFormat="1" applyFont="1" applyFill="1" applyBorder="1" applyProtection="1"/>
    <xf numFmtId="7" fontId="5" fillId="4" borderId="3" xfId="0" applyNumberFormat="1" applyFont="1" applyFill="1" applyBorder="1" applyProtection="1"/>
    <xf numFmtId="168" fontId="5" fillId="0" borderId="17" xfId="0" applyNumberFormat="1" applyFont="1" applyBorder="1" applyAlignment="1" applyProtection="1">
      <alignment horizontal="right"/>
    </xf>
    <xf numFmtId="168" fontId="5" fillId="0" borderId="18" xfId="0" applyNumberFormat="1" applyFont="1" applyBorder="1" applyAlignment="1" applyProtection="1">
      <alignment horizontal="right"/>
    </xf>
    <xf numFmtId="168" fontId="5" fillId="0" borderId="19" xfId="0" applyNumberFormat="1" applyFont="1" applyBorder="1" applyAlignment="1" applyProtection="1">
      <alignment horizontal="right"/>
    </xf>
    <xf numFmtId="0" fontId="9" fillId="3" borderId="0" xfId="0" applyFont="1" applyFill="1" applyBorder="1" applyProtection="1"/>
    <xf numFmtId="0" fontId="14" fillId="5" borderId="3" xfId="0" applyFont="1" applyFill="1" applyBorder="1" applyProtection="1"/>
    <xf numFmtId="168" fontId="5" fillId="0" borderId="20" xfId="0" applyNumberFormat="1" applyFont="1" applyBorder="1" applyAlignment="1" applyProtection="1">
      <alignment horizontal="right"/>
    </xf>
    <xf numFmtId="168" fontId="5" fillId="0" borderId="21" xfId="0" applyNumberFormat="1" applyFont="1" applyBorder="1" applyAlignment="1" applyProtection="1">
      <alignment horizontal="right"/>
    </xf>
    <xf numFmtId="168" fontId="5" fillId="0" borderId="22" xfId="0" applyNumberFormat="1" applyFont="1" applyBorder="1" applyAlignment="1" applyProtection="1">
      <alignment horizontal="right"/>
    </xf>
    <xf numFmtId="168" fontId="5" fillId="0" borderId="23" xfId="0" applyNumberFormat="1" applyFont="1" applyBorder="1" applyAlignment="1" applyProtection="1">
      <alignment horizontal="right"/>
    </xf>
    <xf numFmtId="168" fontId="5" fillId="0" borderId="24" xfId="0" applyNumberFormat="1" applyFont="1" applyBorder="1" applyAlignment="1" applyProtection="1">
      <alignment horizontal="right"/>
    </xf>
    <xf numFmtId="168" fontId="5" fillId="0" borderId="25" xfId="0" applyNumberFormat="1" applyFont="1" applyBorder="1" applyAlignment="1" applyProtection="1">
      <alignment horizontal="right"/>
    </xf>
    <xf numFmtId="168" fontId="5" fillId="0" borderId="26" xfId="0" applyNumberFormat="1" applyFont="1" applyBorder="1" applyAlignment="1" applyProtection="1">
      <alignment horizontal="right"/>
    </xf>
    <xf numFmtId="168" fontId="5" fillId="0" borderId="27" xfId="0" applyNumberFormat="1" applyFont="1" applyBorder="1" applyAlignment="1" applyProtection="1">
      <alignment horizontal="right"/>
    </xf>
    <xf numFmtId="168" fontId="5" fillId="0" borderId="28" xfId="0" applyNumberFormat="1" applyFont="1" applyBorder="1" applyAlignment="1" applyProtection="1">
      <alignment horizontal="right"/>
    </xf>
    <xf numFmtId="168" fontId="5" fillId="0" borderId="29" xfId="0" applyNumberFormat="1" applyFont="1" applyBorder="1" applyAlignment="1" applyProtection="1">
      <alignment horizontal="right"/>
    </xf>
    <xf numFmtId="168" fontId="5" fillId="0" borderId="30" xfId="0" applyNumberFormat="1" applyFont="1" applyBorder="1" applyAlignment="1" applyProtection="1">
      <alignment horizontal="right"/>
    </xf>
    <xf numFmtId="168" fontId="5" fillId="0" borderId="31" xfId="0" applyNumberFormat="1" applyFont="1" applyBorder="1" applyAlignment="1" applyProtection="1">
      <alignment horizontal="right"/>
    </xf>
    <xf numFmtId="168" fontId="5" fillId="0" borderId="32" xfId="0" applyNumberFormat="1" applyFont="1" applyBorder="1" applyAlignment="1" applyProtection="1">
      <alignment horizontal="right"/>
    </xf>
    <xf numFmtId="168" fontId="5" fillId="0" borderId="33" xfId="0" applyNumberFormat="1" applyFont="1" applyBorder="1" applyAlignment="1" applyProtection="1">
      <alignment horizontal="right"/>
    </xf>
    <xf numFmtId="168" fontId="5" fillId="0" borderId="34" xfId="0" applyNumberFormat="1" applyFont="1" applyBorder="1" applyAlignment="1" applyProtection="1">
      <alignment horizontal="right"/>
    </xf>
    <xf numFmtId="0" fontId="17" fillId="0" borderId="0" xfId="2" applyProtection="1"/>
    <xf numFmtId="0" fontId="18" fillId="7" borderId="35" xfId="2" applyFont="1" applyFill="1" applyBorder="1" applyProtection="1"/>
    <xf numFmtId="0" fontId="18" fillId="7" borderId="2" xfId="2" applyFont="1" applyFill="1" applyBorder="1" applyProtection="1"/>
    <xf numFmtId="0" fontId="18" fillId="7" borderId="36" xfId="2" applyFont="1" applyFill="1" applyBorder="1" applyProtection="1"/>
    <xf numFmtId="0" fontId="19" fillId="7" borderId="37" xfId="2" applyFont="1" applyFill="1" applyBorder="1" applyAlignment="1" applyProtection="1"/>
    <xf numFmtId="0" fontId="20" fillId="7" borderId="0" xfId="2" applyFont="1" applyFill="1" applyAlignment="1" applyProtection="1"/>
    <xf numFmtId="0" fontId="21" fillId="7" borderId="0" xfId="2" applyFont="1" applyFill="1" applyBorder="1" applyProtection="1"/>
    <xf numFmtId="0" fontId="18" fillId="7" borderId="0" xfId="2" applyFont="1" applyFill="1" applyBorder="1" applyProtection="1"/>
    <xf numFmtId="0" fontId="18" fillId="7" borderId="38" xfId="2" applyFont="1" applyFill="1" applyBorder="1" applyProtection="1"/>
    <xf numFmtId="0" fontId="21" fillId="7" borderId="37" xfId="2" applyFont="1" applyFill="1" applyBorder="1" applyProtection="1"/>
    <xf numFmtId="0" fontId="22" fillId="7" borderId="0" xfId="2" applyFont="1" applyFill="1" applyBorder="1" applyAlignment="1" applyProtection="1">
      <alignment horizontal="left"/>
    </xf>
    <xf numFmtId="0" fontId="23" fillId="7" borderId="0" xfId="2" applyFont="1" applyFill="1" applyAlignment="1" applyProtection="1">
      <alignment horizontal="left"/>
    </xf>
    <xf numFmtId="0" fontId="24" fillId="7" borderId="0" xfId="2" applyFont="1" applyFill="1" applyAlignment="1" applyProtection="1"/>
    <xf numFmtId="0" fontId="18" fillId="7" borderId="37" xfId="2" applyFont="1" applyFill="1" applyBorder="1" applyAlignment="1" applyProtection="1">
      <alignment horizontal="center"/>
    </xf>
    <xf numFmtId="0" fontId="28" fillId="7" borderId="0" xfId="2" applyFont="1" applyFill="1" applyAlignment="1" applyProtection="1">
      <alignment wrapText="1"/>
    </xf>
    <xf numFmtId="0" fontId="29" fillId="7" borderId="0" xfId="2" applyFont="1" applyFill="1" applyBorder="1" applyProtection="1"/>
    <xf numFmtId="0" fontId="30" fillId="7" borderId="38" xfId="2" applyFont="1" applyFill="1" applyBorder="1" applyProtection="1"/>
    <xf numFmtId="0" fontId="18" fillId="7" borderId="39" xfId="2" applyFont="1" applyFill="1" applyBorder="1" applyProtection="1"/>
    <xf numFmtId="0" fontId="18" fillId="7" borderId="3" xfId="2" applyFont="1" applyFill="1" applyBorder="1" applyProtection="1"/>
    <xf numFmtId="0" fontId="29" fillId="7" borderId="3" xfId="2" applyFont="1" applyFill="1" applyBorder="1" applyProtection="1"/>
    <xf numFmtId="0" fontId="31" fillId="7" borderId="40" xfId="2" applyFont="1" applyFill="1" applyBorder="1" applyAlignment="1" applyProtection="1">
      <alignment horizontal="right"/>
    </xf>
    <xf numFmtId="0" fontId="33" fillId="0" borderId="0" xfId="2" applyFont="1" applyProtection="1"/>
    <xf numFmtId="0" fontId="33" fillId="0" borderId="0" xfId="2" applyFont="1" applyFill="1" applyBorder="1" applyProtection="1"/>
    <xf numFmtId="0" fontId="34" fillId="0" borderId="0" xfId="2" applyFont="1" applyAlignment="1" applyProtection="1"/>
    <xf numFmtId="0" fontId="16" fillId="0" borderId="0" xfId="2" applyFont="1" applyAlignment="1" applyProtection="1"/>
    <xf numFmtId="0" fontId="16" fillId="0" borderId="0" xfId="2" applyFont="1" applyProtection="1"/>
    <xf numFmtId="0" fontId="15" fillId="0" borderId="0" xfId="2" applyFont="1" applyProtection="1"/>
    <xf numFmtId="0" fontId="15" fillId="0" borderId="0" xfId="2" applyFont="1" applyFill="1" applyProtection="1"/>
    <xf numFmtId="0" fontId="16" fillId="0" borderId="0" xfId="2" applyFont="1" applyFill="1" applyProtection="1"/>
    <xf numFmtId="0" fontId="16" fillId="0" borderId="0" xfId="2" applyFont="1" applyAlignment="1" applyProtection="1">
      <alignment wrapText="1"/>
    </xf>
    <xf numFmtId="0" fontId="34" fillId="0" borderId="0" xfId="2" applyFont="1" applyProtection="1"/>
    <xf numFmtId="0" fontId="37" fillId="0" borderId="0" xfId="2" applyFont="1" applyProtection="1"/>
    <xf numFmtId="0" fontId="39" fillId="0" borderId="0" xfId="3" applyFont="1" applyAlignment="1" applyProtection="1"/>
    <xf numFmtId="0" fontId="39" fillId="0" borderId="0" xfId="3" applyFont="1" applyFill="1" applyAlignment="1" applyProtection="1"/>
    <xf numFmtId="0" fontId="16" fillId="0" borderId="0" xfId="2" applyFont="1" applyAlignment="1" applyProtection="1">
      <alignment horizontal="center"/>
    </xf>
    <xf numFmtId="0" fontId="40" fillId="0" borderId="0" xfId="2" applyFont="1" applyProtection="1"/>
    <xf numFmtId="0" fontId="16" fillId="0" borderId="0" xfId="4" applyFont="1" applyFill="1" applyAlignment="1" applyProtection="1"/>
    <xf numFmtId="0" fontId="16" fillId="0" borderId="0" xfId="2" applyFont="1" applyFill="1" applyAlignment="1" applyProtection="1"/>
    <xf numFmtId="0" fontId="16" fillId="0" borderId="0" xfId="2" applyFont="1" applyAlignment="1" applyProtection="1"/>
    <xf numFmtId="0" fontId="39" fillId="0" borderId="0" xfId="4" applyFont="1" applyAlignment="1" applyProtection="1"/>
    <xf numFmtId="0" fontId="16" fillId="0" borderId="0" xfId="2" applyFont="1" applyAlignment="1" applyProtection="1">
      <alignment horizontal="left" wrapText="1"/>
    </xf>
    <xf numFmtId="0" fontId="15" fillId="0" borderId="0" xfId="2" applyFont="1" applyAlignment="1" applyProtection="1">
      <alignment horizontal="left" wrapText="1"/>
    </xf>
    <xf numFmtId="0" fontId="34" fillId="0" borderId="0" xfId="2" applyFont="1" applyAlignment="1" applyProtection="1"/>
    <xf numFmtId="0" fontId="16" fillId="0" borderId="0" xfId="2" applyFont="1" applyAlignment="1" applyProtection="1"/>
    <xf numFmtId="0" fontId="16" fillId="0" borderId="0" xfId="2" applyFont="1" applyAlignment="1" applyProtection="1">
      <alignment horizontal="left" vertical="center" wrapText="1"/>
    </xf>
    <xf numFmtId="0" fontId="15" fillId="0" borderId="0" xfId="2" applyFont="1" applyAlignment="1" applyProtection="1">
      <alignment horizontal="left" vertical="center" wrapText="1"/>
    </xf>
    <xf numFmtId="0" fontId="38" fillId="0" borderId="0" xfId="4" applyAlignment="1" applyProtection="1"/>
    <xf numFmtId="0" fontId="39" fillId="0" borderId="0" xfId="3" applyFont="1" applyAlignment="1" applyProtection="1"/>
    <xf numFmtId="0" fontId="39" fillId="0" borderId="0" xfId="4" applyFont="1" applyAlignment="1" applyProtection="1"/>
    <xf numFmtId="0" fontId="21" fillId="7" borderId="37" xfId="2" applyFont="1" applyFill="1" applyBorder="1" applyAlignment="1" applyProtection="1">
      <alignment horizontal="left" wrapText="1"/>
    </xf>
    <xf numFmtId="0" fontId="25" fillId="7" borderId="0" xfId="2" applyFont="1" applyFill="1" applyAlignment="1" applyProtection="1">
      <alignment wrapText="1"/>
    </xf>
    <xf numFmtId="0" fontId="25" fillId="7" borderId="37" xfId="2" applyFont="1" applyFill="1" applyBorder="1" applyAlignment="1" applyProtection="1">
      <alignment wrapText="1"/>
    </xf>
    <xf numFmtId="0" fontId="26" fillId="0" borderId="0" xfId="2" applyFont="1" applyAlignment="1" applyProtection="1">
      <alignment wrapText="1"/>
    </xf>
    <xf numFmtId="0" fontId="27" fillId="0" borderId="0" xfId="2" applyFont="1" applyAlignment="1" applyProtection="1">
      <alignment wrapText="1"/>
    </xf>
    <xf numFmtId="0" fontId="31" fillId="7" borderId="3" xfId="2" applyFont="1" applyFill="1" applyBorder="1" applyAlignment="1" applyProtection="1">
      <alignment horizontal="right"/>
    </xf>
    <xf numFmtId="0" fontId="28" fillId="7" borderId="3" xfId="2" applyFont="1" applyFill="1" applyBorder="1" applyAlignment="1" applyProtection="1">
      <alignment horizontal="right"/>
    </xf>
    <xf numFmtId="14" fontId="31" fillId="7" borderId="3" xfId="2" applyNumberFormat="1" applyFont="1" applyFill="1" applyBorder="1" applyAlignment="1" applyProtection="1">
      <alignment horizontal="left"/>
    </xf>
    <xf numFmtId="0" fontId="28" fillId="7" borderId="3" xfId="2" applyFont="1" applyFill="1" applyBorder="1" applyAlignment="1" applyProtection="1">
      <alignment horizontal="left"/>
    </xf>
    <xf numFmtId="0" fontId="32" fillId="0" borderId="0" xfId="2" applyFont="1" applyProtection="1"/>
    <xf numFmtId="0" fontId="16" fillId="0" borderId="0" xfId="2" applyFont="1" applyAlignment="1" applyProtection="1">
      <alignment horizontal="left" vertical="top" wrapText="1"/>
    </xf>
    <xf numFmtId="0" fontId="5" fillId="0" borderId="0" xfId="0" applyFont="1" applyBorder="1" applyAlignment="1" applyProtection="1">
      <alignment horizontal="center" wrapText="1"/>
    </xf>
    <xf numFmtId="0" fontId="15" fillId="0" borderId="0" xfId="0" applyFont="1" applyBorder="1" applyAlignment="1" applyProtection="1">
      <alignment wrapText="1"/>
    </xf>
    <xf numFmtId="0" fontId="15" fillId="0" borderId="3" xfId="0" applyFont="1" applyBorder="1" applyAlignment="1" applyProtection="1">
      <alignment wrapText="1"/>
    </xf>
    <xf numFmtId="0" fontId="5" fillId="0" borderId="0" xfId="0" applyFont="1" applyAlignment="1" applyProtection="1">
      <alignment horizontal="center" wrapText="1"/>
    </xf>
    <xf numFmtId="0" fontId="15" fillId="0" borderId="0" xfId="0" applyFont="1" applyAlignment="1" applyProtection="1">
      <alignment wrapText="1"/>
    </xf>
    <xf numFmtId="0" fontId="11" fillId="0" borderId="0" xfId="0" applyFont="1" applyAlignment="1" applyProtection="1">
      <alignment horizontal="center"/>
    </xf>
    <xf numFmtId="0" fontId="5" fillId="0" borderId="0" xfId="0" applyFont="1" applyAlignment="1" applyProtection="1">
      <alignment horizontal="center"/>
    </xf>
    <xf numFmtId="0" fontId="5" fillId="0" borderId="0" xfId="0" applyFont="1" applyBorder="1" applyAlignment="1" applyProtection="1">
      <alignment horizontal="center"/>
    </xf>
    <xf numFmtId="0" fontId="17" fillId="0" borderId="0" xfId="2" applyAlignment="1" applyProtection="1"/>
    <xf numFmtId="0" fontId="16" fillId="0" borderId="0" xfId="2" applyFont="1" applyAlignment="1" applyProtection="1">
      <alignment vertical="center" wrapText="1"/>
    </xf>
  </cellXfs>
  <cellStyles count="5">
    <cellStyle name="Hyperlink" xfId="1" builtinId="8"/>
    <cellStyle name="Hyperlink 2" xfId="3"/>
    <cellStyle name="Hyperlink_K-State Vegetative Buffer" xfId="4"/>
    <cellStyle name="Normal" xfId="0" builtinId="0"/>
    <cellStyle name="Normal 2" xfId="2"/>
  </cellStyles>
  <dxfs count="56">
    <dxf>
      <font>
        <color theme="5" tint="-0.499984740745262"/>
      </font>
      <fill>
        <patternFill>
          <bgColor theme="5" tint="0.79998168889431442"/>
        </patternFill>
      </fill>
    </dxf>
    <dxf>
      <font>
        <color rgb="FF008000"/>
      </font>
      <fill>
        <patternFill>
          <bgColor rgb="FFCCFFCC"/>
        </patternFill>
      </fill>
    </dxf>
    <dxf>
      <font>
        <color theme="5" tint="-0.499984740745262"/>
      </font>
      <fill>
        <patternFill>
          <bgColor theme="5" tint="0.79998168889431442"/>
        </patternFill>
      </fill>
    </dxf>
    <dxf>
      <font>
        <color rgb="FF008000"/>
      </font>
      <fill>
        <patternFill patternType="solid">
          <fgColor auto="1"/>
          <bgColor rgb="FFCCFFCC"/>
        </patternFill>
      </fill>
    </dxf>
    <dxf>
      <font>
        <color theme="5" tint="-0.499984740745262"/>
      </font>
      <fill>
        <patternFill>
          <bgColor theme="5" tint="0.79998168889431442"/>
        </patternFill>
      </fill>
    </dxf>
    <dxf>
      <font>
        <color rgb="FF008000"/>
      </font>
      <fill>
        <patternFill patternType="solid">
          <fgColor auto="1"/>
          <bgColor rgb="FFCCFFCC"/>
        </patternFill>
      </fill>
    </dxf>
    <dxf>
      <font>
        <color theme="5" tint="-0.499984740745262"/>
      </font>
      <fill>
        <patternFill>
          <bgColor theme="5" tint="0.79998168889431442"/>
        </patternFill>
      </fill>
    </dxf>
    <dxf>
      <font>
        <color rgb="FF008000"/>
      </font>
      <fill>
        <patternFill patternType="solid">
          <fgColor auto="1"/>
          <bgColor rgb="FFCCFFCC"/>
        </patternFill>
      </fill>
    </dxf>
    <dxf>
      <font>
        <color theme="5" tint="-0.499984740745262"/>
      </font>
      <fill>
        <patternFill>
          <bgColor theme="5" tint="0.79998168889431442"/>
        </patternFill>
      </fill>
    </dxf>
    <dxf>
      <font>
        <color rgb="FF008000"/>
      </font>
      <fill>
        <patternFill patternType="solid">
          <fgColor auto="1"/>
          <bgColor rgb="FFCCFFCC"/>
        </patternFill>
      </fill>
    </dxf>
    <dxf>
      <font>
        <color theme="5" tint="-0.499984740745262"/>
      </font>
      <fill>
        <patternFill>
          <bgColor theme="5" tint="0.79998168889431442"/>
        </patternFill>
      </fill>
    </dxf>
    <dxf>
      <font>
        <color rgb="FF008000"/>
      </font>
      <fill>
        <patternFill patternType="solid">
          <fgColor auto="1"/>
          <bgColor rgb="FFCCFFCC"/>
        </patternFill>
      </fill>
    </dxf>
    <dxf>
      <font>
        <color theme="5" tint="-0.499984740745262"/>
      </font>
      <fill>
        <patternFill>
          <bgColor theme="5" tint="0.79998168889431442"/>
        </patternFill>
      </fill>
    </dxf>
    <dxf>
      <font>
        <color rgb="FF008000"/>
      </font>
      <fill>
        <patternFill>
          <bgColor rgb="FFCCFFCC"/>
        </patternFill>
      </fill>
    </dxf>
    <dxf>
      <font>
        <color theme="5" tint="-0.499984740745262"/>
      </font>
      <fill>
        <patternFill>
          <bgColor theme="5" tint="0.79998168889431442"/>
        </patternFill>
      </fill>
    </dxf>
    <dxf>
      <font>
        <color rgb="FF008000"/>
      </font>
      <fill>
        <patternFill>
          <bgColor rgb="FFCCFFCC"/>
        </patternFill>
      </fill>
    </dxf>
    <dxf>
      <font>
        <color theme="5" tint="-0.499984740745262"/>
      </font>
      <fill>
        <patternFill>
          <bgColor theme="5" tint="0.79998168889431442"/>
        </patternFill>
      </fill>
    </dxf>
    <dxf>
      <font>
        <color rgb="FF008000"/>
      </font>
      <fill>
        <patternFill patternType="solid">
          <fgColor auto="1"/>
          <bgColor rgb="FFCCFFCC"/>
        </patternFill>
      </fill>
    </dxf>
    <dxf>
      <font>
        <color theme="5" tint="-0.499984740745262"/>
      </font>
      <fill>
        <patternFill>
          <bgColor theme="5" tint="0.79998168889431442"/>
        </patternFill>
      </fill>
    </dxf>
    <dxf>
      <font>
        <color rgb="FF008000"/>
      </font>
      <fill>
        <patternFill patternType="solid">
          <fgColor auto="1"/>
          <bgColor rgb="FFCCFFCC"/>
        </patternFill>
      </fill>
    </dxf>
    <dxf>
      <font>
        <color theme="5" tint="-0.499984740745262"/>
      </font>
      <fill>
        <patternFill>
          <bgColor theme="5" tint="0.79998168889431442"/>
        </patternFill>
      </fill>
    </dxf>
    <dxf>
      <font>
        <color rgb="FF008000"/>
      </font>
      <fill>
        <patternFill patternType="solid">
          <fgColor auto="1"/>
          <bgColor rgb="FFCCFFCC"/>
        </patternFill>
      </fill>
    </dxf>
    <dxf>
      <font>
        <color theme="5" tint="-0.499984740745262"/>
      </font>
      <fill>
        <patternFill>
          <bgColor theme="5" tint="0.79998168889431442"/>
        </patternFill>
      </fill>
    </dxf>
    <dxf>
      <font>
        <color rgb="FF008000"/>
      </font>
      <fill>
        <patternFill patternType="solid">
          <fgColor auto="1"/>
          <bgColor rgb="FFCCFFCC"/>
        </patternFill>
      </fill>
    </dxf>
    <dxf>
      <font>
        <color theme="5" tint="-0.499984740745262"/>
      </font>
      <fill>
        <patternFill>
          <bgColor theme="5" tint="0.79998168889431442"/>
        </patternFill>
      </fill>
    </dxf>
    <dxf>
      <font>
        <color rgb="FF008000"/>
      </font>
      <fill>
        <patternFill patternType="solid">
          <fgColor auto="1"/>
          <bgColor rgb="FFCCFFCC"/>
        </patternFill>
      </fill>
    </dxf>
    <dxf>
      <font>
        <color theme="5" tint="-0.499984740745262"/>
      </font>
      <fill>
        <patternFill>
          <bgColor theme="5" tint="0.79998168889431442"/>
        </patternFill>
      </fill>
    </dxf>
    <dxf>
      <font>
        <color rgb="FF008000"/>
      </font>
      <fill>
        <patternFill>
          <bgColor rgb="FFCCFFCC"/>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1" i="0" u="none" strike="noStrike" baseline="0">
                <a:solidFill>
                  <a:srgbClr val="000000"/>
                </a:solidFill>
                <a:latin typeface="Arial"/>
                <a:ea typeface="Arial"/>
                <a:cs typeface="Arial"/>
              </a:defRPr>
            </a:pPr>
            <a:r>
              <a:rPr lang="en-US"/>
              <a:t>Breakeven Fed Cattle Selling Price</a:t>
            </a:r>
          </a:p>
        </c:rich>
      </c:tx>
      <c:layout>
        <c:manualLayout>
          <c:xMode val="edge"/>
          <c:yMode val="edge"/>
          <c:x val="0.37402882490311201"/>
          <c:y val="1.9575916646782789E-2"/>
        </c:manualLayout>
      </c:layout>
      <c:overlay val="0"/>
      <c:spPr>
        <a:noFill/>
        <a:ln w="25400">
          <a:noFill/>
        </a:ln>
      </c:spPr>
    </c:title>
    <c:autoTitleDeleted val="0"/>
    <c:plotArea>
      <c:layout>
        <c:manualLayout>
          <c:layoutTarget val="inner"/>
          <c:xMode val="edge"/>
          <c:yMode val="edge"/>
          <c:x val="0.11542730299667037"/>
          <c:y val="0.13539967373572595"/>
          <c:w val="0.83240843507214202"/>
          <c:h val="0.73572593800978792"/>
        </c:manualLayout>
      </c:layout>
      <c:barChart>
        <c:barDir val="col"/>
        <c:grouping val="clustered"/>
        <c:varyColors val="0"/>
        <c:ser>
          <c:idx val="0"/>
          <c:order val="0"/>
          <c:spPr>
            <a:solidFill>
              <a:srgbClr val="008000"/>
            </a:solidFill>
            <a:ln w="12700">
              <a:solidFill>
                <a:srgbClr val="000000"/>
              </a:solidFill>
              <a:prstDash val="solid"/>
            </a:ln>
          </c:spPr>
          <c:invertIfNegative val="0"/>
          <c:dLbls>
            <c:numFmt formatCode="&quot;$&quot;#,##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Sell!$B$20:$B$26</c:f>
              <c:numCache>
                <c:formatCode>#,##0</c:formatCode>
                <c:ptCount val="7"/>
                <c:pt idx="0">
                  <c:v>750</c:v>
                </c:pt>
                <c:pt idx="1">
                  <c:v>850</c:v>
                </c:pt>
                <c:pt idx="2">
                  <c:v>950</c:v>
                </c:pt>
                <c:pt idx="3">
                  <c:v>1050</c:v>
                </c:pt>
                <c:pt idx="4">
                  <c:v>1150</c:v>
                </c:pt>
                <c:pt idx="5">
                  <c:v>1250</c:v>
                </c:pt>
                <c:pt idx="6">
                  <c:v>1350</c:v>
                </c:pt>
              </c:numCache>
            </c:numRef>
          </c:cat>
          <c:val>
            <c:numRef>
              <c:f>Sell!$K$20:$K$26</c:f>
              <c:numCache>
                <c:formatCode>0.00_);[Red]\(0.00\)</c:formatCode>
                <c:ptCount val="7"/>
                <c:pt idx="0">
                  <c:v>185.97723461136934</c:v>
                </c:pt>
                <c:pt idx="1">
                  <c:v>174.95343859153041</c:v>
                </c:pt>
                <c:pt idx="2">
                  <c:v>166.29596650459402</c:v>
                </c:pt>
                <c:pt idx="3">
                  <c:v>159.32872579830232</c:v>
                </c:pt>
                <c:pt idx="4">
                  <c:v>153.6107865472697</c:v>
                </c:pt>
                <c:pt idx="5">
                  <c:v>148.84231640223402</c:v>
                </c:pt>
                <c:pt idx="6">
                  <c:v>144.8123222285293</c:v>
                </c:pt>
              </c:numCache>
            </c:numRef>
          </c:val>
        </c:ser>
        <c:dLbls>
          <c:showLegendKey val="0"/>
          <c:showVal val="0"/>
          <c:showCatName val="0"/>
          <c:showSerName val="0"/>
          <c:showPercent val="0"/>
          <c:showBubbleSize val="0"/>
        </c:dLbls>
        <c:gapWidth val="150"/>
        <c:axId val="437069120"/>
        <c:axId val="437069904"/>
      </c:barChart>
      <c:catAx>
        <c:axId val="43706912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Fed Cattle Selling Weight</a:t>
                </a:r>
              </a:p>
            </c:rich>
          </c:tx>
          <c:layout>
            <c:manualLayout>
              <c:xMode val="edge"/>
              <c:yMode val="edge"/>
              <c:x val="0.46836846280082156"/>
              <c:y val="0.93715628728227152"/>
            </c:manualLayout>
          </c:layout>
          <c:overlay val="0"/>
          <c:spPr>
            <a:noFill/>
            <a:ln w="25400">
              <a:noFill/>
            </a:ln>
          </c:spPr>
        </c:title>
        <c:numFmt formatCode="#,##0" sourceLinked="1"/>
        <c:majorTickMark val="in"/>
        <c:minorTickMark val="none"/>
        <c:tickLblPos val="low"/>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437069904"/>
        <c:crosses val="autoZero"/>
        <c:auto val="1"/>
        <c:lblAlgn val="ctr"/>
        <c:lblOffset val="100"/>
        <c:tickLblSkip val="1"/>
        <c:tickMarkSkip val="1"/>
        <c:noMultiLvlLbl val="0"/>
      </c:catAx>
      <c:valAx>
        <c:axId val="437069904"/>
        <c:scaling>
          <c:orientation val="minMax"/>
          <c:max val="200"/>
          <c:min val="12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$/Cwt.</a:t>
                </a:r>
              </a:p>
            </c:rich>
          </c:tx>
          <c:layout>
            <c:manualLayout>
              <c:xMode val="edge"/>
              <c:yMode val="edge"/>
              <c:x val="1.3318560217216556E-2"/>
              <c:y val="0.45840133619661177"/>
            </c:manualLayout>
          </c:layout>
          <c:overlay val="0"/>
          <c:spPr>
            <a:noFill/>
            <a:ln w="25400">
              <a:noFill/>
            </a:ln>
          </c:spPr>
        </c:title>
        <c:numFmt formatCode="0_);[Red]\(0\)" sourceLinked="0"/>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437069120"/>
        <c:crosses val="autoZero"/>
        <c:crossBetween val="between"/>
      </c:valAx>
      <c:spPr>
        <a:noFill/>
        <a:ln w="25400">
          <a:solidFill>
            <a:srgbClr val="000000"/>
          </a:solidFill>
          <a:prstDash val="solid"/>
        </a:ln>
      </c:spPr>
    </c:plotArea>
    <c:plotVisOnly val="0"/>
    <c:dispBlanksAs val="gap"/>
    <c:showDLblsOverMax val="0"/>
  </c:chart>
  <c:spPr>
    <a:noFill/>
    <a:ln w="31750">
      <a:solidFill>
        <a:srgbClr val="000000"/>
      </a:solid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1" i="0" u="none" strike="noStrike" baseline="0">
                <a:solidFill>
                  <a:srgbClr val="000000"/>
                </a:solidFill>
                <a:latin typeface="Arial"/>
                <a:ea typeface="Arial"/>
                <a:cs typeface="Arial"/>
              </a:defRPr>
            </a:pPr>
            <a:r>
              <a:rPr lang="en-US"/>
              <a:t>Breakeven Yearling Purchase Price</a:t>
            </a:r>
          </a:p>
        </c:rich>
      </c:tx>
      <c:layout>
        <c:manualLayout>
          <c:xMode val="edge"/>
          <c:yMode val="edge"/>
          <c:x val="0.35960043279747289"/>
          <c:y val="1.9575916646782789E-2"/>
        </c:manualLayout>
      </c:layout>
      <c:overlay val="0"/>
      <c:spPr>
        <a:noFill/>
        <a:ln w="25400">
          <a:noFill/>
        </a:ln>
      </c:spPr>
    </c:title>
    <c:autoTitleDeleted val="0"/>
    <c:plotArea>
      <c:layout>
        <c:manualLayout>
          <c:layoutTarget val="inner"/>
          <c:xMode val="edge"/>
          <c:yMode val="edge"/>
          <c:x val="0.11542730299667037"/>
          <c:y val="0.13539967373572595"/>
          <c:w val="0.83351831298557155"/>
          <c:h val="0.73572593800978792"/>
        </c:manualLayout>
      </c:layout>
      <c:barChart>
        <c:barDir val="col"/>
        <c:grouping val="clustered"/>
        <c:varyColors val="0"/>
        <c:ser>
          <c:idx val="0"/>
          <c:order val="0"/>
          <c:spPr>
            <a:solidFill>
              <a:srgbClr val="FF0000"/>
            </a:solidFill>
            <a:ln w="12700">
              <a:solidFill>
                <a:srgbClr val="000000"/>
              </a:solidFill>
              <a:prstDash val="solid"/>
            </a:ln>
          </c:spPr>
          <c:invertIfNegative val="0"/>
          <c:dLbls>
            <c:numFmt formatCode="&quot;$&quot;#,##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Buy!$B$20:$B$26</c:f>
              <c:numCache>
                <c:formatCode>#,##0</c:formatCode>
                <c:ptCount val="7"/>
                <c:pt idx="0">
                  <c:v>1350</c:v>
                </c:pt>
                <c:pt idx="1">
                  <c:v>1250</c:v>
                </c:pt>
                <c:pt idx="2">
                  <c:v>1150</c:v>
                </c:pt>
                <c:pt idx="3">
                  <c:v>1050</c:v>
                </c:pt>
                <c:pt idx="4">
                  <c:v>950</c:v>
                </c:pt>
                <c:pt idx="5">
                  <c:v>850</c:v>
                </c:pt>
                <c:pt idx="6">
                  <c:v>750</c:v>
                </c:pt>
              </c:numCache>
            </c:numRef>
          </c:cat>
          <c:val>
            <c:numRef>
              <c:f>Buy!$K$20:$K$26</c:f>
              <c:numCache>
                <c:formatCode>0.00_);[Red]\(0.00\)</c:formatCode>
                <c:ptCount val="7"/>
                <c:pt idx="0">
                  <c:v>123.53058356044896</c:v>
                </c:pt>
                <c:pt idx="1">
                  <c:v>125.95496086533785</c:v>
                </c:pt>
                <c:pt idx="2">
                  <c:v>128.84534728560553</c:v>
                </c:pt>
                <c:pt idx="3">
                  <c:v>132.33415843909995</c:v>
                </c:pt>
                <c:pt idx="4">
                  <c:v>136.60957995806007</c:v>
                </c:pt>
                <c:pt idx="5">
                  <c:v>141.94837293489778</c:v>
                </c:pt>
                <c:pt idx="6">
                  <c:v>148.77492373952902</c:v>
                </c:pt>
              </c:numCache>
            </c:numRef>
          </c:val>
        </c:ser>
        <c:dLbls>
          <c:showLegendKey val="0"/>
          <c:showVal val="0"/>
          <c:showCatName val="0"/>
          <c:showSerName val="0"/>
          <c:showPercent val="0"/>
          <c:showBubbleSize val="0"/>
        </c:dLbls>
        <c:gapWidth val="150"/>
        <c:axId val="437065200"/>
        <c:axId val="437069512"/>
      </c:barChart>
      <c:catAx>
        <c:axId val="43706520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Yearling Purchase Weight</a:t>
                </a:r>
              </a:p>
            </c:rich>
          </c:tx>
          <c:layout>
            <c:manualLayout>
              <c:xMode val="edge"/>
              <c:yMode val="edge"/>
              <c:x val="0.45615984998325665"/>
              <c:y val="0.93311588324186745"/>
            </c:manualLayout>
          </c:layout>
          <c:overlay val="0"/>
          <c:spPr>
            <a:noFill/>
            <a:ln w="25400">
              <a:noFill/>
            </a:ln>
          </c:spPr>
        </c:title>
        <c:numFmt formatCode="#,##0" sourceLinked="1"/>
        <c:majorTickMark val="in"/>
        <c:minorTickMark val="none"/>
        <c:tickLblPos val="low"/>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437069512"/>
        <c:crosses val="autoZero"/>
        <c:auto val="1"/>
        <c:lblAlgn val="ctr"/>
        <c:lblOffset val="100"/>
        <c:tickLblSkip val="1"/>
        <c:tickMarkSkip val="1"/>
        <c:noMultiLvlLbl val="0"/>
      </c:catAx>
      <c:valAx>
        <c:axId val="437069512"/>
        <c:scaling>
          <c:orientation val="minMax"/>
          <c:max val="150"/>
          <c:min val="10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$/Cwt.</a:t>
                </a:r>
              </a:p>
            </c:rich>
          </c:tx>
          <c:layout>
            <c:manualLayout>
              <c:xMode val="edge"/>
              <c:yMode val="edge"/>
              <c:x val="1.3318560217216556E-2"/>
              <c:y val="0.45840133619661177"/>
            </c:manualLayout>
          </c:layout>
          <c:overlay val="0"/>
          <c:spPr>
            <a:noFill/>
            <a:ln w="25400">
              <a:noFill/>
            </a:ln>
          </c:spPr>
        </c:title>
        <c:numFmt formatCode="0_);[Red]\(0\)" sourceLinked="0"/>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437065200"/>
        <c:crosses val="autoZero"/>
        <c:crossBetween val="between"/>
      </c:valAx>
      <c:spPr>
        <a:noFill/>
        <a:ln w="25400">
          <a:solidFill>
            <a:srgbClr val="000000"/>
          </a:solidFill>
          <a:prstDash val="solid"/>
        </a:ln>
      </c:spPr>
    </c:plotArea>
    <c:plotVisOnly val="0"/>
    <c:dispBlanksAs val="gap"/>
    <c:showDLblsOverMax val="0"/>
  </c:chart>
  <c:spPr>
    <a:noFill/>
    <a:ln w="31750">
      <a:solidFill>
        <a:srgbClr val="000000"/>
      </a:solid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codeName="Chart3"/>
  <sheetViews>
    <sheetView zoomScale="90" workbookViewId="0"/>
  </sheetViews>
  <sheetProtection algorithmName="SHA-512" hashValue="cRigAuDMWiXhhYJwHfAJx77ol0SRCspzw6wqf5EbSh4ej19XJO4qq0gwX6QsYQUfnxJfyO9JHjs4VdePmBrAQw==" saltValue="zrg0N6GNVnLcOLX/QdRf9A==" spinCount="100000" content="1" objects="1"/>
  <pageMargins left="0.75" right="0.75" top="1" bottom="1" header="0.5" footer="0.5"/>
  <headerFooter alignWithMargins="0"/>
  <drawing r:id="rId1"/>
</chartsheet>
</file>

<file path=xl/chartsheets/sheet2.xml><?xml version="1.0" encoding="utf-8"?>
<chartsheet xmlns="http://schemas.openxmlformats.org/spreadsheetml/2006/main" xmlns:r="http://schemas.openxmlformats.org/officeDocument/2006/relationships">
  <sheetPr codeName="Chart5"/>
  <sheetViews>
    <sheetView zoomScale="90" workbookViewId="0"/>
  </sheetViews>
  <sheetProtection algorithmName="SHA-512" hashValue="G7cR8YTim+h+zjAKnuRulTsQ8gHIV49TZMqxuuob0FtyxdzOQq+CH+nUmDGgIVJmPXuyQKD/QkmuKVodl/YrJA==" saltValue="cr+Qm1wpDIM/CCSWkoN7zA==" spinCount="100000" content="1" objects="1"/>
  <pageMargins left="0.75" right="0.75" top="1" bottom="1" header="0.5" footer="0.5"/>
  <headerFooter alignWithMargins="0"/>
  <drawing r:id="rId1"/>
</chartsheet>
</file>

<file path=xl/drawings/_rels/drawing1.xml.rels><?xml version="1.0" encoding="UTF-8" standalone="yes"?>
<Relationships xmlns="http://schemas.openxmlformats.org/package/2006/relationships"><Relationship Id="rId3" Type="http://schemas.openxmlformats.org/officeDocument/2006/relationships/hyperlink" Target="http://www.ageconomics.k-state.edu/" TargetMode="External"/><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image" Target="../media/image3.jpeg"/><Relationship Id="rId4" Type="http://schemas.openxmlformats.org/officeDocument/2006/relationships/image" Target="../media/image2.jp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http://www.agmanager.info/"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http://www.agmanager.info/" TargetMode="Externa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140315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9</xdr:col>
      <xdr:colOff>414130</xdr:colOff>
      <xdr:row>22</xdr:row>
      <xdr:rowOff>103532</xdr:rowOff>
    </xdr:from>
    <xdr:to>
      <xdr:col>11</xdr:col>
      <xdr:colOff>1532282</xdr:colOff>
      <xdr:row>25</xdr:row>
      <xdr:rowOff>124238</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9530" y="3761132"/>
          <a:ext cx="2337352" cy="506481"/>
        </a:xfrm>
        <a:prstGeom prst="rect">
          <a:avLst/>
        </a:prstGeom>
      </xdr:spPr>
    </xdr:pic>
    <xdr:clientData/>
  </xdr:twoCellAnchor>
  <xdr:twoCellAnchor editAs="oneCell">
    <xdr:from>
      <xdr:col>0</xdr:col>
      <xdr:colOff>196714</xdr:colOff>
      <xdr:row>56</xdr:row>
      <xdr:rowOff>136240</xdr:rowOff>
    </xdr:from>
    <xdr:to>
      <xdr:col>5</xdr:col>
      <xdr:colOff>372719</xdr:colOff>
      <xdr:row>60</xdr:row>
      <xdr:rowOff>103532</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96714" y="10199610"/>
          <a:ext cx="3064565" cy="629900"/>
        </a:xfrm>
        <a:prstGeom prst="rect">
          <a:avLst/>
        </a:prstGeom>
      </xdr:spPr>
    </xdr:pic>
    <xdr:clientData/>
  </xdr:twoCellAnchor>
  <xdr:twoCellAnchor editAs="oneCell">
    <xdr:from>
      <xdr:col>0</xdr:col>
      <xdr:colOff>238124</xdr:colOff>
      <xdr:row>8</xdr:row>
      <xdr:rowOff>20706</xdr:rowOff>
    </xdr:from>
    <xdr:to>
      <xdr:col>12</xdr:col>
      <xdr:colOff>2467</xdr:colOff>
      <xdr:row>25</xdr:row>
      <xdr:rowOff>144945</xdr:rowOff>
    </xdr:to>
    <xdr:pic>
      <xdr:nvPicPr>
        <xdr:cNvPr id="5" name="Picture 4"/>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8499" b="24578"/>
        <a:stretch/>
      </xdr:blipFill>
      <xdr:spPr>
        <a:xfrm>
          <a:off x="238124" y="1449456"/>
          <a:ext cx="7641518" cy="2838864"/>
        </a:xfrm>
        <a:prstGeom prst="rect">
          <a:avLst/>
        </a:prstGeom>
        <a:ln>
          <a:solidFill>
            <a:sysClr val="windowText" lastClr="000000"/>
          </a:solidFill>
        </a:ln>
      </xdr:spPr>
    </xdr:pic>
    <xdr:clientData/>
  </xdr:twoCellAnchor>
  <xdr:twoCellAnchor editAs="oneCell">
    <xdr:from>
      <xdr:col>9</xdr:col>
      <xdr:colOff>424483</xdr:colOff>
      <xdr:row>22</xdr:row>
      <xdr:rowOff>103533</xdr:rowOff>
    </xdr:from>
    <xdr:to>
      <xdr:col>11</xdr:col>
      <xdr:colOff>1542635</xdr:colOff>
      <xdr:row>25</xdr:row>
      <xdr:rowOff>124239</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9883" y="3761133"/>
          <a:ext cx="2337352" cy="506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39</xdr:row>
      <xdr:rowOff>85725</xdr:rowOff>
    </xdr:from>
    <xdr:to>
      <xdr:col>2</xdr:col>
      <xdr:colOff>409575</xdr:colOff>
      <xdr:row>42</xdr:row>
      <xdr:rowOff>123825</xdr:rowOff>
    </xdr:to>
    <xdr:pic>
      <xdr:nvPicPr>
        <xdr:cNvPr id="1047" name="Picture 22" descr="AgManagerLogo_Print">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 y="7381875"/>
          <a:ext cx="1095375" cy="6096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1</xdr:col>
      <xdr:colOff>47625</xdr:colOff>
      <xdr:row>39</xdr:row>
      <xdr:rowOff>85725</xdr:rowOff>
    </xdr:from>
    <xdr:to>
      <xdr:col>2</xdr:col>
      <xdr:colOff>409575</xdr:colOff>
      <xdr:row>42</xdr:row>
      <xdr:rowOff>123825</xdr:rowOff>
    </xdr:to>
    <xdr:pic>
      <xdr:nvPicPr>
        <xdr:cNvPr id="2068" name="Picture 20" descr="AgManagerLogo_Print">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 y="7381875"/>
          <a:ext cx="1095375" cy="6096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tonsor@k-state.edu" TargetMode="External"/><Relationship Id="rId2" Type="http://schemas.openxmlformats.org/officeDocument/2006/relationships/hyperlink" Target="http://www.beefbasis.com/" TargetMode="External"/><Relationship Id="rId1" Type="http://schemas.openxmlformats.org/officeDocument/2006/relationships/hyperlink" Target="http://www.agmanager.info/livestock/marketin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6"/>
  <sheetViews>
    <sheetView showGridLines="0" tabSelected="1" zoomScale="92" zoomScaleNormal="100" workbookViewId="0">
      <selection activeCell="G62" sqref="G62"/>
    </sheetView>
  </sheetViews>
  <sheetFormatPr defaultRowHeight="12.75" x14ac:dyDescent="0.2"/>
  <cols>
    <col min="1" max="1" width="3.125" style="106" customWidth="1"/>
    <col min="2" max="4" width="9" style="106"/>
    <col min="5" max="5" width="7.875" style="106" customWidth="1"/>
    <col min="6" max="11" width="9" style="106"/>
    <col min="12" max="12" width="20.375" style="106" customWidth="1"/>
    <col min="13" max="13" width="3.25" style="106" customWidth="1"/>
    <col min="14" max="16384" width="9" style="106"/>
  </cols>
  <sheetData>
    <row r="1" spans="2:24" ht="10.5" customHeight="1" thickBot="1" x14ac:dyDescent="0.25"/>
    <row r="2" spans="2:24" ht="7.5" customHeight="1" x14ac:dyDescent="0.25">
      <c r="B2" s="107"/>
      <c r="C2" s="108"/>
      <c r="D2" s="108"/>
      <c r="E2" s="108"/>
      <c r="F2" s="108"/>
      <c r="G2" s="108"/>
      <c r="H2" s="108"/>
      <c r="I2" s="108"/>
      <c r="J2" s="108"/>
      <c r="K2" s="108"/>
      <c r="L2" s="109"/>
    </row>
    <row r="3" spans="2:24" ht="26.25" x14ac:dyDescent="0.4">
      <c r="B3" s="110" t="s">
        <v>57</v>
      </c>
      <c r="C3" s="111"/>
      <c r="D3" s="111"/>
      <c r="E3" s="111"/>
      <c r="F3" s="111"/>
      <c r="G3" s="111"/>
      <c r="H3" s="112"/>
      <c r="I3" s="112"/>
      <c r="J3" s="113"/>
      <c r="K3" s="113"/>
      <c r="L3" s="114"/>
    </row>
    <row r="4" spans="2:24" ht="18" customHeight="1" x14ac:dyDescent="0.3">
      <c r="B4" s="115"/>
      <c r="C4" s="116"/>
      <c r="D4" s="117"/>
      <c r="E4" s="117"/>
      <c r="F4" s="118"/>
      <c r="G4" s="118"/>
      <c r="H4" s="112"/>
      <c r="I4" s="112"/>
      <c r="J4" s="113"/>
      <c r="K4" s="113"/>
      <c r="L4" s="114"/>
    </row>
    <row r="5" spans="2:24" ht="15.75" customHeight="1" x14ac:dyDescent="0.25">
      <c r="B5" s="155" t="s">
        <v>58</v>
      </c>
      <c r="C5" s="156"/>
      <c r="D5" s="156"/>
      <c r="E5" s="156"/>
      <c r="F5" s="156"/>
      <c r="G5" s="156"/>
      <c r="H5" s="156"/>
      <c r="I5" s="156"/>
      <c r="J5" s="113"/>
      <c r="K5" s="113"/>
      <c r="L5" s="114"/>
      <c r="N5" s="158"/>
      <c r="O5" s="159"/>
      <c r="P5" s="159"/>
      <c r="Q5" s="159"/>
      <c r="R5" s="159"/>
      <c r="S5" s="159"/>
      <c r="T5" s="159"/>
      <c r="U5" s="159"/>
      <c r="V5" s="159"/>
      <c r="W5" s="159"/>
      <c r="X5" s="159"/>
    </row>
    <row r="6" spans="2:24" ht="15.75" x14ac:dyDescent="0.25">
      <c r="B6" s="157"/>
      <c r="C6" s="156"/>
      <c r="D6" s="156"/>
      <c r="E6" s="156"/>
      <c r="F6" s="156"/>
      <c r="G6" s="156"/>
      <c r="H6" s="156"/>
      <c r="I6" s="156"/>
      <c r="J6" s="113"/>
      <c r="K6" s="113"/>
      <c r="L6" s="114"/>
      <c r="N6" s="159"/>
      <c r="O6" s="159"/>
      <c r="P6" s="159"/>
      <c r="Q6" s="159"/>
      <c r="R6" s="159"/>
      <c r="S6" s="159"/>
      <c r="T6" s="159"/>
      <c r="U6" s="159"/>
      <c r="V6" s="159"/>
      <c r="W6" s="159"/>
      <c r="X6" s="159"/>
    </row>
    <row r="7" spans="2:24" ht="5.25" customHeight="1" x14ac:dyDescent="0.25">
      <c r="B7" s="119"/>
      <c r="C7" s="120"/>
      <c r="D7" s="120"/>
      <c r="E7" s="120"/>
      <c r="F7" s="120"/>
      <c r="G7" s="120"/>
      <c r="H7" s="120"/>
      <c r="I7" s="113"/>
      <c r="J7" s="113"/>
      <c r="K7" s="121"/>
      <c r="L7" s="122"/>
    </row>
    <row r="8" spans="2:24" ht="13.5" customHeight="1" thickBot="1" x14ac:dyDescent="0.3">
      <c r="B8" s="123"/>
      <c r="C8" s="160"/>
      <c r="D8" s="161"/>
      <c r="E8" s="162"/>
      <c r="F8" s="163"/>
      <c r="G8" s="124"/>
      <c r="H8" s="124"/>
      <c r="I8" s="124"/>
      <c r="J8" s="124"/>
      <c r="K8" s="125"/>
      <c r="L8" s="126" t="s">
        <v>59</v>
      </c>
      <c r="N8" s="164"/>
    </row>
    <row r="9" spans="2:24" ht="9.75" customHeight="1" x14ac:dyDescent="0.25">
      <c r="B9" s="127"/>
      <c r="C9" s="127"/>
      <c r="D9" s="127"/>
      <c r="E9" s="127"/>
      <c r="F9" s="127"/>
      <c r="G9" s="128"/>
      <c r="H9" s="127"/>
      <c r="I9" s="127"/>
      <c r="J9" s="127"/>
      <c r="K9" s="127"/>
      <c r="L9" s="127"/>
      <c r="N9" s="164"/>
    </row>
    <row r="28" spans="2:12" ht="15.75" x14ac:dyDescent="0.25">
      <c r="B28" s="129" t="s">
        <v>60</v>
      </c>
      <c r="C28" s="130"/>
      <c r="D28" s="130"/>
      <c r="E28" s="130"/>
      <c r="F28" s="131"/>
      <c r="G28" s="131"/>
      <c r="H28" s="131"/>
      <c r="I28" s="131"/>
      <c r="J28" s="131"/>
      <c r="K28" s="131"/>
      <c r="L28" s="131"/>
    </row>
    <row r="29" spans="2:12" x14ac:dyDescent="0.2">
      <c r="B29" s="165" t="s">
        <v>56</v>
      </c>
      <c r="C29" s="165"/>
      <c r="D29" s="165"/>
      <c r="E29" s="165"/>
      <c r="F29" s="165"/>
      <c r="G29" s="165"/>
      <c r="H29" s="165"/>
      <c r="I29" s="165"/>
      <c r="J29" s="165"/>
      <c r="K29" s="165"/>
      <c r="L29" s="165"/>
    </row>
    <row r="30" spans="2:12" ht="35.25" customHeight="1" x14ac:dyDescent="0.2">
      <c r="B30" s="165"/>
      <c r="C30" s="165"/>
      <c r="D30" s="165"/>
      <c r="E30" s="165"/>
      <c r="F30" s="165"/>
      <c r="G30" s="165"/>
      <c r="H30" s="165"/>
      <c r="I30" s="165"/>
      <c r="J30" s="165"/>
      <c r="K30" s="165"/>
      <c r="L30" s="165"/>
    </row>
    <row r="31" spans="2:12" ht="19.5" customHeight="1" x14ac:dyDescent="0.25">
      <c r="B31" s="148" t="s">
        <v>61</v>
      </c>
      <c r="C31" s="149"/>
      <c r="D31" s="149"/>
      <c r="E31" s="149"/>
      <c r="F31" s="132"/>
      <c r="G31" s="133"/>
      <c r="H31" s="132"/>
      <c r="I31" s="132"/>
      <c r="J31" s="132"/>
      <c r="K31" s="132"/>
      <c r="L31" s="132"/>
    </row>
    <row r="32" spans="2:12" ht="15.75" x14ac:dyDescent="0.25">
      <c r="B32" s="130" t="s">
        <v>62</v>
      </c>
      <c r="C32" s="130"/>
      <c r="D32" s="130"/>
      <c r="E32" s="130"/>
      <c r="F32" s="131"/>
      <c r="G32" s="134"/>
      <c r="H32" s="131"/>
      <c r="I32" s="131"/>
      <c r="J32" s="131"/>
      <c r="K32" s="131"/>
      <c r="L32" s="131"/>
    </row>
    <row r="33" spans="2:17" ht="12.75" customHeight="1" x14ac:dyDescent="0.2">
      <c r="B33" s="150" t="s">
        <v>63</v>
      </c>
      <c r="C33" s="151"/>
      <c r="D33" s="151"/>
      <c r="E33" s="151"/>
      <c r="F33" s="151"/>
      <c r="G33" s="151"/>
      <c r="H33" s="151"/>
      <c r="I33" s="151"/>
      <c r="J33" s="151"/>
      <c r="K33" s="151"/>
      <c r="L33" s="151"/>
    </row>
    <row r="34" spans="2:17" ht="7.5" customHeight="1" x14ac:dyDescent="0.2">
      <c r="B34" s="151"/>
      <c r="C34" s="151"/>
      <c r="D34" s="151"/>
      <c r="E34" s="151"/>
      <c r="F34" s="151"/>
      <c r="G34" s="151"/>
      <c r="H34" s="151"/>
      <c r="I34" s="151"/>
      <c r="J34" s="151"/>
      <c r="K34" s="151"/>
      <c r="L34" s="151"/>
    </row>
    <row r="35" spans="2:17" ht="12.75" customHeight="1" x14ac:dyDescent="0.2">
      <c r="B35" s="151"/>
      <c r="C35" s="151"/>
      <c r="D35" s="151"/>
      <c r="E35" s="151"/>
      <c r="F35" s="151"/>
      <c r="G35" s="151"/>
      <c r="H35" s="151"/>
      <c r="I35" s="151"/>
      <c r="J35" s="151"/>
      <c r="K35" s="151"/>
      <c r="L35" s="151"/>
    </row>
    <row r="36" spans="2:17" ht="12.75" customHeight="1" x14ac:dyDescent="0.2">
      <c r="B36" s="151"/>
      <c r="C36" s="151"/>
      <c r="D36" s="151"/>
      <c r="E36" s="151"/>
      <c r="F36" s="151"/>
      <c r="G36" s="151"/>
      <c r="H36" s="151"/>
      <c r="I36" s="151"/>
      <c r="J36" s="151"/>
      <c r="K36" s="151"/>
      <c r="L36" s="151"/>
    </row>
    <row r="37" spans="2:17" x14ac:dyDescent="0.2">
      <c r="B37" s="151"/>
      <c r="C37" s="151"/>
      <c r="D37" s="151"/>
      <c r="E37" s="151"/>
      <c r="F37" s="151"/>
      <c r="G37" s="151"/>
      <c r="H37" s="151"/>
      <c r="I37" s="151"/>
      <c r="J37" s="151"/>
      <c r="K37" s="151"/>
      <c r="L37" s="151"/>
    </row>
    <row r="38" spans="2:17" ht="15.75" hidden="1" x14ac:dyDescent="0.25">
      <c r="B38" s="135"/>
      <c r="C38" s="135"/>
      <c r="D38" s="135"/>
      <c r="E38" s="135"/>
      <c r="F38" s="135"/>
      <c r="G38" s="135"/>
      <c r="H38" s="135"/>
      <c r="I38" s="135"/>
      <c r="J38" s="135"/>
      <c r="K38" s="135"/>
      <c r="L38" s="135"/>
    </row>
    <row r="39" spans="2:17" ht="15.75" x14ac:dyDescent="0.25">
      <c r="B39" s="135"/>
      <c r="C39" s="135"/>
      <c r="D39" s="135"/>
      <c r="E39" s="135"/>
      <c r="F39" s="135"/>
      <c r="G39" s="135"/>
      <c r="H39" s="135"/>
      <c r="I39" s="135"/>
      <c r="J39" s="135"/>
      <c r="K39" s="135"/>
      <c r="L39" s="135"/>
    </row>
    <row r="40" spans="2:17" ht="15.75" x14ac:dyDescent="0.25">
      <c r="B40" s="136" t="s">
        <v>64</v>
      </c>
      <c r="C40" s="131"/>
      <c r="D40" s="132"/>
      <c r="E40" s="132"/>
      <c r="F40" s="132"/>
      <c r="G40" s="132"/>
      <c r="H40" s="132"/>
      <c r="I40" s="132"/>
      <c r="J40" s="132"/>
      <c r="K40" s="132"/>
      <c r="L40" s="132"/>
    </row>
    <row r="41" spans="2:17" ht="15.75" x14ac:dyDescent="0.25">
      <c r="B41" s="131" t="s">
        <v>39</v>
      </c>
      <c r="C41" s="131"/>
      <c r="D41" s="132"/>
      <c r="E41" s="132"/>
      <c r="F41" s="132"/>
      <c r="G41" s="132"/>
      <c r="H41" s="132"/>
      <c r="I41" s="132"/>
      <c r="J41" s="132"/>
      <c r="K41" s="132"/>
      <c r="L41" s="132"/>
    </row>
    <row r="42" spans="2:17" s="131" customFormat="1" ht="15.75" x14ac:dyDescent="0.25">
      <c r="B42" s="137"/>
      <c r="C42" s="138" t="s">
        <v>40</v>
      </c>
      <c r="I42" s="139" t="s">
        <v>34</v>
      </c>
    </row>
    <row r="43" spans="2:17" s="174" customFormat="1" ht="25.5" customHeight="1" x14ac:dyDescent="0.25">
      <c r="B43" s="146" t="s">
        <v>65</v>
      </c>
      <c r="C43" s="146"/>
      <c r="D43" s="146"/>
      <c r="E43" s="146"/>
      <c r="F43" s="146"/>
      <c r="G43" s="135"/>
      <c r="H43" s="135"/>
      <c r="I43" s="146" t="s">
        <v>70</v>
      </c>
      <c r="J43" s="146"/>
      <c r="K43" s="146"/>
      <c r="L43" s="146"/>
      <c r="M43" s="146"/>
    </row>
    <row r="44" spans="2:17" ht="6.75" customHeight="1" x14ac:dyDescent="0.25">
      <c r="B44" s="175"/>
      <c r="C44" s="175"/>
      <c r="D44" s="175"/>
      <c r="E44" s="175"/>
      <c r="F44" s="175"/>
      <c r="G44" s="175"/>
      <c r="H44" s="175"/>
      <c r="J44" s="131"/>
      <c r="K44" s="131"/>
      <c r="L44" s="131"/>
      <c r="M44" s="131"/>
    </row>
    <row r="45" spans="2:17" ht="15.75" x14ac:dyDescent="0.25">
      <c r="B45" s="131" t="s">
        <v>49</v>
      </c>
      <c r="C45" s="131"/>
      <c r="D45" s="131"/>
      <c r="E45" s="140"/>
      <c r="F45" s="131"/>
      <c r="G45" s="131"/>
      <c r="I45" s="131" t="s">
        <v>71</v>
      </c>
      <c r="J45" s="131"/>
      <c r="K45" s="131"/>
      <c r="L45" s="131"/>
      <c r="M45" s="131"/>
      <c r="P45" s="141"/>
      <c r="Q45" s="141"/>
    </row>
    <row r="46" spans="2:17" ht="15.75" x14ac:dyDescent="0.25">
      <c r="B46" s="131" t="s">
        <v>51</v>
      </c>
      <c r="C46" s="131"/>
      <c r="D46" s="131"/>
      <c r="E46" s="140"/>
      <c r="F46" s="131"/>
      <c r="G46" s="131"/>
      <c r="I46" s="131" t="s">
        <v>72</v>
      </c>
      <c r="J46" s="131"/>
      <c r="K46" s="131"/>
      <c r="L46" s="131"/>
      <c r="M46" s="131"/>
      <c r="P46" s="141"/>
      <c r="Q46" s="141"/>
    </row>
    <row r="47" spans="2:17" ht="15.75" x14ac:dyDescent="0.25">
      <c r="B47" s="131" t="s">
        <v>66</v>
      </c>
      <c r="C47" s="131"/>
      <c r="D47" s="131"/>
      <c r="E47" s="131"/>
      <c r="F47" s="131"/>
      <c r="G47" s="131"/>
      <c r="I47" s="131" t="s">
        <v>66</v>
      </c>
      <c r="J47" s="131"/>
      <c r="K47" s="131"/>
      <c r="L47" s="131"/>
      <c r="M47" s="131"/>
      <c r="P47" s="141"/>
      <c r="Q47" s="141"/>
    </row>
    <row r="48" spans="2:17" ht="15.75" x14ac:dyDescent="0.25">
      <c r="B48" s="131" t="s">
        <v>19</v>
      </c>
      <c r="C48" s="131"/>
      <c r="D48" s="131"/>
      <c r="E48" s="131"/>
      <c r="F48" s="131"/>
      <c r="G48" s="131"/>
      <c r="H48" s="131"/>
      <c r="I48" s="131" t="s">
        <v>19</v>
      </c>
      <c r="J48" s="131"/>
      <c r="K48" s="131"/>
      <c r="L48" s="131"/>
      <c r="P48" s="152"/>
      <c r="Q48" s="152"/>
    </row>
    <row r="49" spans="2:12" ht="15.75" x14ac:dyDescent="0.25">
      <c r="B49" s="153" t="s">
        <v>67</v>
      </c>
      <c r="C49" s="149"/>
      <c r="D49" s="149"/>
      <c r="E49" s="131"/>
      <c r="F49" s="131"/>
      <c r="G49" s="154"/>
      <c r="H49" s="149"/>
      <c r="I49" s="149"/>
      <c r="J49" s="131"/>
      <c r="K49" s="131"/>
      <c r="L49" s="131"/>
    </row>
    <row r="50" spans="2:12" ht="15.75" x14ac:dyDescent="0.25">
      <c r="B50" s="142" t="s">
        <v>68</v>
      </c>
      <c r="C50" s="143"/>
      <c r="D50" s="144"/>
      <c r="E50" s="131"/>
      <c r="F50" s="131"/>
      <c r="G50" s="145"/>
      <c r="H50" s="144"/>
      <c r="I50" s="144"/>
      <c r="J50" s="131"/>
      <c r="K50" s="131"/>
      <c r="L50" s="131"/>
    </row>
    <row r="51" spans="2:12" ht="15.75" x14ac:dyDescent="0.25">
      <c r="B51" s="142"/>
      <c r="C51" s="143"/>
      <c r="D51" s="144"/>
      <c r="E51" s="131"/>
      <c r="F51" s="131"/>
      <c r="G51" s="145"/>
      <c r="H51" s="144"/>
      <c r="I51" s="144"/>
      <c r="J51" s="131"/>
      <c r="K51" s="131"/>
      <c r="L51" s="131"/>
    </row>
    <row r="52" spans="2:12" ht="15.75" x14ac:dyDescent="0.25">
      <c r="B52" s="131" t="s">
        <v>50</v>
      </c>
      <c r="C52" s="132"/>
      <c r="D52" s="131"/>
      <c r="E52" s="131"/>
      <c r="F52" s="131"/>
      <c r="G52" s="131"/>
      <c r="H52" s="131"/>
      <c r="I52" s="131"/>
      <c r="J52" s="131"/>
      <c r="K52" s="131"/>
      <c r="L52" s="131"/>
    </row>
    <row r="53" spans="2:12" ht="15.75" x14ac:dyDescent="0.25">
      <c r="B53" s="131" t="s">
        <v>53</v>
      </c>
      <c r="C53" s="132"/>
      <c r="D53" s="131"/>
      <c r="E53" s="131"/>
      <c r="F53" s="131"/>
      <c r="G53" s="131"/>
      <c r="H53" s="131"/>
      <c r="I53" s="131"/>
      <c r="J53" s="131"/>
      <c r="K53" s="131"/>
      <c r="L53" s="131"/>
    </row>
    <row r="54" spans="2:12" ht="15.75" x14ac:dyDescent="0.25">
      <c r="B54" s="131" t="s">
        <v>19</v>
      </c>
      <c r="C54" s="132"/>
      <c r="D54" s="131"/>
      <c r="E54" s="131"/>
      <c r="F54" s="131"/>
      <c r="G54" s="131"/>
      <c r="H54" s="131"/>
      <c r="I54" s="131"/>
      <c r="J54" s="131"/>
      <c r="K54" s="131"/>
      <c r="L54" s="131"/>
    </row>
    <row r="55" spans="2:12" ht="12.75" customHeight="1" x14ac:dyDescent="0.2">
      <c r="B55" s="147" t="s">
        <v>69</v>
      </c>
      <c r="C55" s="147"/>
      <c r="D55" s="147"/>
      <c r="E55" s="147"/>
      <c r="F55" s="147"/>
      <c r="G55" s="147"/>
      <c r="H55" s="147"/>
      <c r="I55" s="147"/>
      <c r="J55" s="147"/>
      <c r="K55" s="147"/>
      <c r="L55" s="147"/>
    </row>
    <row r="56" spans="2:12" ht="16.5" customHeight="1" x14ac:dyDescent="0.2">
      <c r="B56" s="147"/>
      <c r="C56" s="147"/>
      <c r="D56" s="147"/>
      <c r="E56" s="147"/>
      <c r="F56" s="147"/>
      <c r="G56" s="147"/>
      <c r="H56" s="147"/>
      <c r="I56" s="147"/>
      <c r="J56" s="147"/>
      <c r="K56" s="147"/>
      <c r="L56" s="147"/>
    </row>
  </sheetData>
  <sheetProtection algorithmName="SHA-512" hashValue="YwincPSK1fTeT1Nug0F4wjQEiSvzy/67MDNTz7h4AeXDUnTidlq1f0R8zWu84089cBR6uXb+hbktLxGHcCXvIg==" saltValue="60n1iXyDrlQ+f8camqgDxA==" spinCount="100000" sheet="1" objects="1" scenarios="1"/>
  <mergeCells count="14">
    <mergeCell ref="P48:Q48"/>
    <mergeCell ref="B49:D49"/>
    <mergeCell ref="G49:I49"/>
    <mergeCell ref="B5:I6"/>
    <mergeCell ref="N5:X6"/>
    <mergeCell ref="C8:D8"/>
    <mergeCell ref="E8:F8"/>
    <mergeCell ref="N8:N9"/>
    <mergeCell ref="B29:L30"/>
    <mergeCell ref="B43:F43"/>
    <mergeCell ref="I43:M43"/>
    <mergeCell ref="B31:E31"/>
    <mergeCell ref="B33:L37"/>
    <mergeCell ref="B55:L56"/>
  </mergeCells>
  <hyperlinks>
    <hyperlink ref="C42" r:id="rId1"/>
    <hyperlink ref="I42" r:id="rId2"/>
    <hyperlink ref="B49" r:id="rId3"/>
  </hyperlinks>
  <printOptions horizontalCentered="1"/>
  <pageMargins left="0.75" right="0.75" top="1" bottom="1" header="0.5" footer="0.5"/>
  <pageSetup scale="74" orientation="portrait" r:id="rId4"/>
  <headerFooter alignWithMargins="0">
    <oddHeader>&amp;R&amp;D</oddHeader>
    <oddFooter>&amp;A</oddFooter>
  </headerFooter>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1"/>
    <pageSetUpPr fitToPage="1"/>
  </sheetPr>
  <dimension ref="A1:AB44"/>
  <sheetViews>
    <sheetView showGridLines="0" zoomScaleNormal="100" workbookViewId="0">
      <selection activeCell="F27" sqref="F27"/>
    </sheetView>
  </sheetViews>
  <sheetFormatPr defaultRowHeight="15" customHeight="1" x14ac:dyDescent="0.25"/>
  <cols>
    <col min="1" max="1" width="6.625" style="69" customWidth="1"/>
    <col min="2" max="6" width="9.625" style="69" customWidth="1"/>
    <col min="7" max="7" width="2.625" style="69" customWidth="1"/>
    <col min="8" max="27" width="9.625" style="69" customWidth="1"/>
    <col min="28" max="16384" width="9" style="69"/>
  </cols>
  <sheetData>
    <row r="1" spans="1:28" s="19" customFormat="1" ht="15" customHeight="1" x14ac:dyDescent="0.25">
      <c r="A1" s="18"/>
      <c r="B1" s="18"/>
      <c r="C1" s="18"/>
      <c r="D1" s="18"/>
      <c r="E1" s="18"/>
      <c r="F1" s="18"/>
      <c r="G1" s="18"/>
      <c r="H1" s="18"/>
      <c r="I1" s="18"/>
      <c r="J1" s="18"/>
      <c r="K1" s="18"/>
      <c r="L1" s="18"/>
      <c r="M1" s="18"/>
      <c r="N1" s="18"/>
      <c r="O1" s="18"/>
    </row>
    <row r="2" spans="1:28" s="19" customFormat="1" ht="15" customHeight="1" x14ac:dyDescent="0.25">
      <c r="A2" s="20"/>
      <c r="B2" s="78" t="s">
        <v>1</v>
      </c>
      <c r="C2" s="1"/>
      <c r="D2" s="1"/>
      <c r="E2" s="1"/>
      <c r="F2" s="18"/>
      <c r="G2" s="18"/>
      <c r="H2" s="81" t="s">
        <v>48</v>
      </c>
      <c r="I2" s="80"/>
      <c r="J2" s="80"/>
      <c r="K2" s="80"/>
      <c r="L2" s="80"/>
      <c r="M2" s="18"/>
      <c r="N2" s="18"/>
      <c r="O2" s="18"/>
    </row>
    <row r="3" spans="1:28" s="19" customFormat="1" ht="9.9499999999999993" customHeight="1" thickBot="1" x14ac:dyDescent="0.3">
      <c r="A3" s="18"/>
      <c r="B3" s="18"/>
      <c r="C3" s="18"/>
      <c r="D3" s="18"/>
      <c r="E3" s="18"/>
      <c r="F3" s="18"/>
      <c r="G3" s="18"/>
      <c r="H3" s="18"/>
      <c r="I3" s="18"/>
      <c r="J3" s="18"/>
      <c r="K3" s="18"/>
      <c r="L3" s="18"/>
      <c r="M3" s="18"/>
      <c r="N3" s="18"/>
      <c r="O3" s="18"/>
    </row>
    <row r="4" spans="1:28" s="19" customFormat="1" ht="15" customHeight="1" x14ac:dyDescent="0.25">
      <c r="A4" s="18"/>
      <c r="B4" s="21" t="s">
        <v>3</v>
      </c>
      <c r="C4" s="21"/>
      <c r="D4" s="21"/>
      <c r="E4" s="21"/>
      <c r="F4" s="21"/>
      <c r="G4" s="21"/>
      <c r="H4" s="2">
        <v>725</v>
      </c>
      <c r="I4" s="22"/>
      <c r="J4" s="22"/>
      <c r="K4" s="22"/>
      <c r="L4" s="22"/>
      <c r="M4" s="22"/>
      <c r="N4" s="22"/>
      <c r="O4" s="25"/>
      <c r="P4" s="23"/>
      <c r="Q4" s="23"/>
      <c r="R4" s="23"/>
      <c r="S4" s="23"/>
      <c r="T4" s="23"/>
      <c r="U4" s="23"/>
      <c r="V4" s="23"/>
      <c r="W4" s="23"/>
    </row>
    <row r="5" spans="1:28" s="19" customFormat="1" ht="15" customHeight="1" x14ac:dyDescent="0.25">
      <c r="A5" s="18"/>
      <c r="B5" s="1" t="s">
        <v>5</v>
      </c>
      <c r="C5" s="1"/>
      <c r="D5" s="1"/>
      <c r="E5" s="1"/>
      <c r="F5" s="1"/>
      <c r="G5" s="1"/>
      <c r="H5" s="3">
        <v>185</v>
      </c>
      <c r="I5" s="18"/>
      <c r="J5" s="18"/>
      <c r="K5" s="18"/>
      <c r="L5" s="18"/>
      <c r="M5" s="18"/>
      <c r="N5" s="4" t="str">
        <f>IF(H5&lt;1,"   Enter purchase price as $/Cwt.!"," ")</f>
        <v xml:space="preserve"> </v>
      </c>
      <c r="O5" s="18"/>
    </row>
    <row r="6" spans="1:28" s="19" customFormat="1" ht="15" customHeight="1" x14ac:dyDescent="0.25">
      <c r="A6" s="18"/>
      <c r="B6" s="1" t="s">
        <v>23</v>
      </c>
      <c r="C6" s="1"/>
      <c r="D6" s="1"/>
      <c r="E6" s="1"/>
      <c r="F6" s="1"/>
      <c r="G6" s="1"/>
      <c r="H6" s="5">
        <f ca="1">NOW()</f>
        <v>42521.50782071759</v>
      </c>
      <c r="I6" s="18"/>
      <c r="J6" s="18"/>
      <c r="K6" s="18"/>
      <c r="L6" s="18"/>
      <c r="M6" s="18"/>
      <c r="N6" s="4"/>
      <c r="O6" s="18"/>
    </row>
    <row r="7" spans="1:28" s="19" customFormat="1" ht="15" customHeight="1" x14ac:dyDescent="0.25">
      <c r="A7" s="18"/>
      <c r="B7" s="1" t="s">
        <v>6</v>
      </c>
      <c r="C7" s="1"/>
      <c r="D7" s="1"/>
      <c r="E7" s="1"/>
      <c r="F7" s="1"/>
      <c r="G7" s="1"/>
      <c r="H7" s="6">
        <v>3.5</v>
      </c>
      <c r="I7" s="18"/>
      <c r="J7" s="18"/>
      <c r="K7" s="24" t="s">
        <v>29</v>
      </c>
      <c r="L7" s="24"/>
      <c r="M7" s="24"/>
      <c r="N7" s="24"/>
      <c r="O7" s="18"/>
    </row>
    <row r="8" spans="1:28" s="19" customFormat="1" ht="15" customHeight="1" x14ac:dyDescent="0.25">
      <c r="A8" s="18"/>
      <c r="B8" s="1" t="s">
        <v>7</v>
      </c>
      <c r="C8" s="1"/>
      <c r="D8" s="1"/>
      <c r="E8" s="1"/>
      <c r="F8" s="1"/>
      <c r="G8" s="1"/>
      <c r="H8" s="3">
        <v>85</v>
      </c>
      <c r="I8" s="18"/>
      <c r="J8" s="18"/>
      <c r="K8" s="25" t="s">
        <v>30</v>
      </c>
      <c r="L8" s="25"/>
      <c r="M8" s="25"/>
      <c r="N8" s="7">
        <v>100</v>
      </c>
      <c r="O8" s="18"/>
    </row>
    <row r="9" spans="1:28" s="19" customFormat="1" ht="15" customHeight="1" x14ac:dyDescent="0.25">
      <c r="A9" s="18"/>
      <c r="B9" s="1" t="s">
        <v>21</v>
      </c>
      <c r="C9" s="1"/>
      <c r="D9" s="1"/>
      <c r="E9" s="1"/>
      <c r="F9" s="1"/>
      <c r="G9" s="1"/>
      <c r="H9" s="8">
        <v>6.5000000000000002E-2</v>
      </c>
      <c r="I9" s="18"/>
      <c r="J9" s="18"/>
      <c r="K9" s="25" t="s">
        <v>31</v>
      </c>
      <c r="L9" s="25"/>
      <c r="M9" s="25"/>
      <c r="N9" s="9">
        <v>5</v>
      </c>
      <c r="O9" s="18"/>
    </row>
    <row r="10" spans="1:28" s="19" customFormat="1" ht="15" customHeight="1" x14ac:dyDescent="0.25">
      <c r="A10" s="18"/>
      <c r="B10" s="1" t="s">
        <v>9</v>
      </c>
      <c r="C10" s="1"/>
      <c r="D10" s="1"/>
      <c r="E10" s="1"/>
      <c r="F10" s="1"/>
      <c r="G10" s="1"/>
      <c r="H10" s="8">
        <v>1.4E-2</v>
      </c>
      <c r="I10" s="18"/>
      <c r="J10" s="18"/>
      <c r="K10" s="25" t="s">
        <v>32</v>
      </c>
      <c r="L10" s="25"/>
      <c r="M10" s="25"/>
      <c r="N10" s="9">
        <v>5</v>
      </c>
      <c r="O10" s="18"/>
    </row>
    <row r="11" spans="1:28" s="19" customFormat="1" ht="15" customHeight="1" x14ac:dyDescent="0.25">
      <c r="A11" s="18"/>
      <c r="B11" s="1" t="s">
        <v>24</v>
      </c>
      <c r="C11" s="1"/>
      <c r="D11" s="1"/>
      <c r="E11" s="1"/>
      <c r="F11" s="1"/>
      <c r="G11" s="1"/>
      <c r="H11" s="3">
        <v>20</v>
      </c>
      <c r="I11" s="18"/>
      <c r="J11" s="18"/>
      <c r="K11" s="18"/>
      <c r="L11" s="18"/>
      <c r="M11" s="18"/>
      <c r="N11" s="18"/>
      <c r="O11" s="18"/>
    </row>
    <row r="12" spans="1:28" s="19" customFormat="1" ht="15" customHeight="1" thickBot="1" x14ac:dyDescent="0.3">
      <c r="A12" s="18"/>
      <c r="B12" s="26" t="s">
        <v>10</v>
      </c>
      <c r="C12" s="26"/>
      <c r="D12" s="26"/>
      <c r="E12" s="26"/>
      <c r="F12" s="26"/>
      <c r="G12" s="26"/>
      <c r="H12" s="10">
        <v>0</v>
      </c>
      <c r="I12" s="27"/>
      <c r="J12" s="27"/>
      <c r="K12" s="27"/>
      <c r="L12" s="27"/>
      <c r="M12" s="27"/>
      <c r="N12" s="27"/>
      <c r="O12" s="25"/>
      <c r="P12" s="23"/>
      <c r="Q12" s="23"/>
      <c r="R12" s="23"/>
      <c r="S12" s="23"/>
      <c r="T12" s="23"/>
      <c r="U12" s="23"/>
      <c r="V12" s="23"/>
      <c r="W12" s="23"/>
    </row>
    <row r="13" spans="1:28" s="19" customFormat="1" ht="15" customHeight="1" x14ac:dyDescent="0.25">
      <c r="A13" s="18"/>
      <c r="B13" s="28" t="s">
        <v>18</v>
      </c>
      <c r="C13" s="28"/>
      <c r="D13" s="28"/>
      <c r="E13" s="28"/>
      <c r="F13" s="28"/>
      <c r="G13" s="28"/>
      <c r="H13" s="18"/>
      <c r="I13" s="18"/>
      <c r="J13" s="18"/>
      <c r="K13" s="18"/>
      <c r="L13" s="18"/>
      <c r="M13" s="18"/>
      <c r="N13" s="18"/>
      <c r="O13" s="18"/>
      <c r="Z13" s="23"/>
      <c r="AA13" s="23"/>
    </row>
    <row r="14" spans="1:28" s="23" customFormat="1" ht="15" customHeight="1" x14ac:dyDescent="0.25">
      <c r="A14" s="25"/>
      <c r="B14" s="28" t="s">
        <v>11</v>
      </c>
      <c r="C14" s="28"/>
      <c r="D14" s="28"/>
      <c r="E14" s="28"/>
      <c r="F14" s="28"/>
      <c r="G14" s="28"/>
      <c r="H14" s="25"/>
      <c r="I14" s="25"/>
      <c r="J14" s="25"/>
      <c r="K14" s="25"/>
      <c r="L14" s="25"/>
      <c r="M14" s="25"/>
      <c r="N14" s="25"/>
      <c r="O14" s="25"/>
    </row>
    <row r="15" spans="1:28" s="23" customFormat="1" ht="15" customHeight="1" thickBot="1" x14ac:dyDescent="0.3">
      <c r="A15" s="25"/>
      <c r="B15" s="28"/>
      <c r="C15" s="28"/>
      <c r="D15" s="28"/>
      <c r="E15" s="28"/>
      <c r="F15" s="28"/>
      <c r="G15" s="28"/>
      <c r="H15" s="25"/>
      <c r="I15" s="25"/>
      <c r="J15" s="25"/>
      <c r="K15" s="25"/>
      <c r="L15" s="25"/>
      <c r="M15" s="25"/>
      <c r="N15" s="25"/>
      <c r="O15" s="25"/>
    </row>
    <row r="16" spans="1:28" s="19" customFormat="1" ht="9.9499999999999993" customHeight="1" x14ac:dyDescent="0.25">
      <c r="A16" s="18"/>
      <c r="B16" s="22"/>
      <c r="C16" s="22"/>
      <c r="D16" s="22"/>
      <c r="E16" s="22"/>
      <c r="F16" s="22"/>
      <c r="G16" s="22"/>
      <c r="H16" s="22"/>
      <c r="I16" s="22"/>
      <c r="J16" s="22"/>
      <c r="K16" s="22"/>
      <c r="L16" s="22"/>
      <c r="M16" s="22"/>
      <c r="N16" s="22"/>
      <c r="O16" s="18"/>
      <c r="X16" s="18"/>
      <c r="Y16" s="25"/>
      <c r="Z16" s="25"/>
      <c r="AA16" s="25"/>
      <c r="AB16" s="18"/>
    </row>
    <row r="17" spans="1:28" s="19" customFormat="1" ht="15" customHeight="1" x14ac:dyDescent="0.25">
      <c r="A17" s="18"/>
      <c r="B17" s="25"/>
      <c r="C17" s="166" t="s">
        <v>25</v>
      </c>
      <c r="D17" s="169" t="s">
        <v>27</v>
      </c>
      <c r="E17" s="169" t="s">
        <v>33</v>
      </c>
      <c r="F17" s="169" t="s">
        <v>26</v>
      </c>
      <c r="G17" s="18"/>
      <c r="H17" s="171" t="s">
        <v>42</v>
      </c>
      <c r="I17" s="172"/>
      <c r="J17" s="172"/>
      <c r="K17" s="172"/>
      <c r="L17" s="172"/>
      <c r="M17" s="172"/>
      <c r="N17" s="172"/>
      <c r="O17" s="29"/>
      <c r="P17" s="30"/>
      <c r="Q17" s="30"/>
      <c r="R17" s="30"/>
      <c r="S17" s="30"/>
      <c r="T17" s="30"/>
      <c r="U17" s="30"/>
      <c r="V17" s="30"/>
      <c r="W17" s="30"/>
      <c r="X17" s="31"/>
      <c r="Y17" s="31"/>
      <c r="Z17" s="32" t="s">
        <v>14</v>
      </c>
      <c r="AA17" s="32" t="s">
        <v>12</v>
      </c>
      <c r="AB17" s="18"/>
    </row>
    <row r="18" spans="1:28" s="19" customFormat="1" ht="15" customHeight="1" x14ac:dyDescent="0.25">
      <c r="A18" s="18"/>
      <c r="B18" s="65" t="s">
        <v>14</v>
      </c>
      <c r="C18" s="167"/>
      <c r="D18" s="170"/>
      <c r="E18" s="170"/>
      <c r="F18" s="170"/>
      <c r="G18" s="29"/>
      <c r="H18" s="33">
        <f>I18-$N9</f>
        <v>170</v>
      </c>
      <c r="I18" s="33">
        <f>J18-$N9</f>
        <v>175</v>
      </c>
      <c r="J18" s="33">
        <f>K18-$N9</f>
        <v>180</v>
      </c>
      <c r="K18" s="33">
        <f>H5</f>
        <v>185</v>
      </c>
      <c r="L18" s="33">
        <f>K18+$N9</f>
        <v>190</v>
      </c>
      <c r="M18" s="33">
        <f>L18+$N9</f>
        <v>195</v>
      </c>
      <c r="N18" s="33">
        <f>M18+$N9</f>
        <v>200</v>
      </c>
      <c r="O18" s="33"/>
      <c r="P18" s="34"/>
      <c r="Q18" s="34"/>
      <c r="R18" s="34"/>
      <c r="S18" s="34"/>
      <c r="T18" s="34"/>
      <c r="U18" s="34"/>
      <c r="V18" s="34"/>
      <c r="W18" s="34"/>
      <c r="X18" s="35" t="s">
        <v>16</v>
      </c>
      <c r="Y18" s="35" t="s">
        <v>17</v>
      </c>
      <c r="Z18" s="35" t="s">
        <v>15</v>
      </c>
      <c r="AA18" s="35" t="s">
        <v>17</v>
      </c>
      <c r="AB18" s="18"/>
    </row>
    <row r="19" spans="1:28" s="19" customFormat="1" ht="15" customHeight="1" thickBot="1" x14ac:dyDescent="0.3">
      <c r="A19" s="18"/>
      <c r="B19" s="73" t="s">
        <v>45</v>
      </c>
      <c r="C19" s="168"/>
      <c r="D19" s="168"/>
      <c r="E19" s="168"/>
      <c r="F19" s="168"/>
      <c r="G19" s="36"/>
      <c r="H19" s="172" t="s">
        <v>43</v>
      </c>
      <c r="I19" s="172"/>
      <c r="J19" s="172"/>
      <c r="K19" s="172"/>
      <c r="L19" s="172"/>
      <c r="M19" s="172"/>
      <c r="N19" s="172"/>
      <c r="O19" s="29"/>
      <c r="P19" s="30"/>
      <c r="Q19" s="30"/>
      <c r="R19" s="30"/>
      <c r="S19" s="30"/>
      <c r="T19" s="30"/>
      <c r="U19" s="30"/>
      <c r="V19" s="30"/>
      <c r="W19" s="30"/>
      <c r="X19" s="18"/>
      <c r="Y19" s="18"/>
      <c r="Z19" s="18"/>
      <c r="AA19" s="18"/>
      <c r="AB19" s="18"/>
    </row>
    <row r="20" spans="1:28" s="19" customFormat="1" ht="15" customHeight="1" x14ac:dyDescent="0.25">
      <c r="A20" s="18"/>
      <c r="B20" s="11">
        <f>H4+25</f>
        <v>750</v>
      </c>
      <c r="C20" s="41">
        <f t="shared" ref="C20:C26" ca="1" si="0">H$6+X20</f>
        <v>42528.650677860445</v>
      </c>
      <c r="D20" s="13">
        <v>186.625</v>
      </c>
      <c r="E20" s="13">
        <v>-3.86</v>
      </c>
      <c r="F20" s="42">
        <f>D20+E20</f>
        <v>182.76499999999999</v>
      </c>
      <c r="G20" s="12"/>
      <c r="H20" s="37">
        <f t="shared" ref="H20:N26" si="1">IF($B20&lt;=$H$4,"    N/A",((H$18/100*$H$4)*(1+$H$9*$X20/365)+(($H$8/100*$AA20)+$H$11)*(1+$H$9/2*$X20/365)+$H$12)/$Z20*100)</f>
        <v>171.25264614584614</v>
      </c>
      <c r="I20" s="38">
        <f t="shared" si="1"/>
        <v>176.16084230102055</v>
      </c>
      <c r="J20" s="38">
        <f t="shared" si="1"/>
        <v>181.06903845619496</v>
      </c>
      <c r="K20" s="38">
        <f t="shared" si="1"/>
        <v>185.97723461136934</v>
      </c>
      <c r="L20" s="38">
        <f t="shared" si="1"/>
        <v>190.88543076654375</v>
      </c>
      <c r="M20" s="38">
        <f t="shared" si="1"/>
        <v>195.79362692171816</v>
      </c>
      <c r="N20" s="39">
        <f>IF($B20&lt;=$H$4,"    N/A",((N$18/100*$H$4)*(1+$H$9*$X20/365)+(($H$8/100*$AA20)+$H$11)*(1+$H$9/2*$X20/365)+$H$12)/$Z20*100)</f>
        <v>200.70182307689257</v>
      </c>
      <c r="O20" s="40"/>
      <c r="P20" s="43"/>
      <c r="Q20" s="43"/>
      <c r="R20" s="43"/>
      <c r="S20" s="43"/>
      <c r="T20" s="43"/>
      <c r="U20" s="43"/>
      <c r="V20" s="43"/>
      <c r="W20" s="43"/>
      <c r="X20" s="79">
        <f t="shared" ref="X20:X26" si="2">(B20-$H$4)/$H$7</f>
        <v>7.1428571428571432</v>
      </c>
      <c r="Y20" s="44">
        <f t="shared" ref="Y20:Y26" si="3">B20-H$4</f>
        <v>25</v>
      </c>
      <c r="Z20" s="45">
        <f t="shared" ref="Z20:Z26" si="4">B20*(1-H$10)</f>
        <v>739.5</v>
      </c>
      <c r="AA20" s="44">
        <f t="shared" ref="AA20:AA26" si="5">Z20-H$4</f>
        <v>14.5</v>
      </c>
      <c r="AB20" s="18"/>
    </row>
    <row r="21" spans="1:28" s="19" customFormat="1" ht="15" customHeight="1" x14ac:dyDescent="0.25">
      <c r="A21" s="18"/>
      <c r="B21" s="46">
        <f t="shared" ref="B21:B26" si="6">B20+N$8</f>
        <v>850</v>
      </c>
      <c r="C21" s="50">
        <f t="shared" ca="1" si="0"/>
        <v>42557.222106431873</v>
      </c>
      <c r="D21" s="14">
        <v>180.97499999999999</v>
      </c>
      <c r="E21" s="14">
        <v>-4.8899999999999997</v>
      </c>
      <c r="F21" s="51">
        <f t="shared" ref="F21:F26" si="7">D21+E21</f>
        <v>176.08500000000001</v>
      </c>
      <c r="G21" s="29"/>
      <c r="H21" s="47">
        <f t="shared" si="1"/>
        <v>161.89513307754399</v>
      </c>
      <c r="I21" s="48">
        <f t="shared" si="1"/>
        <v>166.24790158220614</v>
      </c>
      <c r="J21" s="48">
        <f t="shared" si="1"/>
        <v>170.60067008686829</v>
      </c>
      <c r="K21" s="48">
        <f>IF($B21&lt;=$H$4,"    N/A",((K$18/100*$H$4)*(1+$H$9*$X21/365)+(($H$8/100*$AA21)+$H$11)*(1+$H$9/2*$X21/365)+$H$12)/$Z21*100)</f>
        <v>174.95343859153041</v>
      </c>
      <c r="L21" s="48">
        <f t="shared" si="1"/>
        <v>179.30620709619257</v>
      </c>
      <c r="M21" s="48">
        <f t="shared" si="1"/>
        <v>183.65897560085472</v>
      </c>
      <c r="N21" s="49">
        <f t="shared" si="1"/>
        <v>188.01174410551681</v>
      </c>
      <c r="O21" s="40"/>
      <c r="P21" s="43"/>
      <c r="Q21" s="43"/>
      <c r="R21" s="43"/>
      <c r="S21" s="43"/>
      <c r="T21" s="43"/>
      <c r="U21" s="43"/>
      <c r="V21" s="43"/>
      <c r="W21" s="43"/>
      <c r="X21" s="79">
        <f t="shared" si="2"/>
        <v>35.714285714285715</v>
      </c>
      <c r="Y21" s="44">
        <f t="shared" si="3"/>
        <v>125</v>
      </c>
      <c r="Z21" s="45">
        <f t="shared" si="4"/>
        <v>838.1</v>
      </c>
      <c r="AA21" s="44">
        <f t="shared" si="5"/>
        <v>113.10000000000002</v>
      </c>
      <c r="AB21" s="18"/>
    </row>
    <row r="22" spans="1:28" s="19" customFormat="1" ht="15" customHeight="1" x14ac:dyDescent="0.25">
      <c r="A22" s="18"/>
      <c r="B22" s="46">
        <f t="shared" si="6"/>
        <v>950</v>
      </c>
      <c r="C22" s="50">
        <f t="shared" ca="1" si="0"/>
        <v>42585.793535003308</v>
      </c>
      <c r="D22" s="15">
        <v>139.5</v>
      </c>
      <c r="E22" s="15">
        <v>22.02</v>
      </c>
      <c r="F22" s="52">
        <f t="shared" si="7"/>
        <v>161.52000000000001</v>
      </c>
      <c r="G22" s="29"/>
      <c r="H22" s="47">
        <f t="shared" si="1"/>
        <v>154.55314753129454</v>
      </c>
      <c r="I22" s="48">
        <f t="shared" si="1"/>
        <v>158.46742052239435</v>
      </c>
      <c r="J22" s="48">
        <f t="shared" si="1"/>
        <v>162.38169351349421</v>
      </c>
      <c r="K22" s="48">
        <f t="shared" si="1"/>
        <v>166.29596650459402</v>
      </c>
      <c r="L22" s="48">
        <f t="shared" si="1"/>
        <v>170.21023949569386</v>
      </c>
      <c r="M22" s="48">
        <f t="shared" si="1"/>
        <v>174.12451248679366</v>
      </c>
      <c r="N22" s="49">
        <f t="shared" si="1"/>
        <v>178.03878547789353</v>
      </c>
      <c r="O22" s="40"/>
      <c r="P22" s="43"/>
      <c r="Q22" s="43"/>
      <c r="R22" s="43"/>
      <c r="S22" s="43"/>
      <c r="T22" s="43"/>
      <c r="U22" s="43"/>
      <c r="V22" s="43"/>
      <c r="W22" s="43"/>
      <c r="X22" s="79">
        <f t="shared" si="2"/>
        <v>64.285714285714292</v>
      </c>
      <c r="Y22" s="44">
        <f t="shared" si="3"/>
        <v>225</v>
      </c>
      <c r="Z22" s="45">
        <f t="shared" si="4"/>
        <v>936.69999999999993</v>
      </c>
      <c r="AA22" s="44">
        <f t="shared" si="5"/>
        <v>211.69999999999993</v>
      </c>
      <c r="AB22" s="18"/>
    </row>
    <row r="23" spans="1:28" s="19" customFormat="1" ht="15" customHeight="1" x14ac:dyDescent="0.25">
      <c r="A23" s="18"/>
      <c r="B23" s="46">
        <f t="shared" si="6"/>
        <v>1050</v>
      </c>
      <c r="C23" s="50">
        <f t="shared" ca="1" si="0"/>
        <v>42614.364963574735</v>
      </c>
      <c r="D23" s="15">
        <v>139.5</v>
      </c>
      <c r="E23" s="15">
        <v>13.47</v>
      </c>
      <c r="F23" s="52">
        <f t="shared" si="7"/>
        <v>152.97</v>
      </c>
      <c r="G23" s="29"/>
      <c r="H23" s="47">
        <f t="shared" si="1"/>
        <v>148.65082450079703</v>
      </c>
      <c r="I23" s="48">
        <f t="shared" si="1"/>
        <v>152.2101249332988</v>
      </c>
      <c r="J23" s="48">
        <f t="shared" si="1"/>
        <v>155.76942536580054</v>
      </c>
      <c r="K23" s="48">
        <f t="shared" si="1"/>
        <v>159.32872579830232</v>
      </c>
      <c r="L23" s="48">
        <f t="shared" si="1"/>
        <v>162.88802623080409</v>
      </c>
      <c r="M23" s="48">
        <f t="shared" si="1"/>
        <v>166.44732666330586</v>
      </c>
      <c r="N23" s="49">
        <f t="shared" si="1"/>
        <v>170.00662709580763</v>
      </c>
      <c r="O23" s="40"/>
      <c r="P23" s="43"/>
      <c r="Q23" s="43"/>
      <c r="R23" s="43"/>
      <c r="S23" s="43"/>
      <c r="T23" s="43"/>
      <c r="U23" s="43"/>
      <c r="V23" s="43"/>
      <c r="W23" s="43"/>
      <c r="X23" s="79">
        <f t="shared" si="2"/>
        <v>92.857142857142861</v>
      </c>
      <c r="Y23" s="44">
        <f t="shared" si="3"/>
        <v>325</v>
      </c>
      <c r="Z23" s="45">
        <f t="shared" si="4"/>
        <v>1035.3</v>
      </c>
      <c r="AA23" s="44">
        <f t="shared" si="5"/>
        <v>310.29999999999995</v>
      </c>
      <c r="AB23" s="18"/>
    </row>
    <row r="24" spans="1:28" s="19" customFormat="1" ht="15" customHeight="1" x14ac:dyDescent="0.25">
      <c r="A24" s="18"/>
      <c r="B24" s="46">
        <f t="shared" si="6"/>
        <v>1150</v>
      </c>
      <c r="C24" s="50">
        <f t="shared" ca="1" si="0"/>
        <v>42642.936392146163</v>
      </c>
      <c r="D24" s="15">
        <v>139</v>
      </c>
      <c r="E24" s="15">
        <v>-1.22</v>
      </c>
      <c r="F24" s="52">
        <f t="shared" si="7"/>
        <v>137.78</v>
      </c>
      <c r="G24" s="29"/>
      <c r="H24" s="47">
        <f t="shared" si="1"/>
        <v>143.81259985150743</v>
      </c>
      <c r="I24" s="48">
        <f t="shared" si="1"/>
        <v>147.07866208342816</v>
      </c>
      <c r="J24" s="48">
        <f t="shared" si="1"/>
        <v>150.34472431534894</v>
      </c>
      <c r="K24" s="48">
        <f t="shared" si="1"/>
        <v>153.6107865472697</v>
      </c>
      <c r="L24" s="48">
        <f t="shared" si="1"/>
        <v>156.87684877919042</v>
      </c>
      <c r="M24" s="48">
        <f t="shared" si="1"/>
        <v>160.14291101111121</v>
      </c>
      <c r="N24" s="49">
        <f t="shared" si="1"/>
        <v>163.40897324303197</v>
      </c>
      <c r="O24" s="40"/>
      <c r="P24" s="43"/>
      <c r="Q24" s="43"/>
      <c r="R24" s="43"/>
      <c r="S24" s="43"/>
      <c r="T24" s="43"/>
      <c r="U24" s="43"/>
      <c r="V24" s="43"/>
      <c r="W24" s="43"/>
      <c r="X24" s="79">
        <f t="shared" si="2"/>
        <v>121.42857142857143</v>
      </c>
      <c r="Y24" s="44">
        <f t="shared" si="3"/>
        <v>425</v>
      </c>
      <c r="Z24" s="45">
        <f t="shared" si="4"/>
        <v>1133.9000000000001</v>
      </c>
      <c r="AA24" s="44">
        <f t="shared" si="5"/>
        <v>408.90000000000009</v>
      </c>
      <c r="AB24" s="18"/>
    </row>
    <row r="25" spans="1:28" s="19" customFormat="1" ht="15" customHeight="1" x14ac:dyDescent="0.25">
      <c r="A25" s="18"/>
      <c r="B25" s="46">
        <f t="shared" si="6"/>
        <v>1250</v>
      </c>
      <c r="C25" s="50">
        <f t="shared" ca="1" si="0"/>
        <v>42671.50782071759</v>
      </c>
      <c r="D25" s="15">
        <v>139</v>
      </c>
      <c r="E25" s="15">
        <v>1.3</v>
      </c>
      <c r="F25" s="52">
        <f t="shared" si="7"/>
        <v>140.30000000000001</v>
      </c>
      <c r="G25" s="29"/>
      <c r="H25" s="47">
        <f t="shared" si="1"/>
        <v>139.78308997193588</v>
      </c>
      <c r="I25" s="48">
        <f t="shared" si="1"/>
        <v>142.80283211536863</v>
      </c>
      <c r="J25" s="48">
        <f t="shared" si="1"/>
        <v>145.8225742588013</v>
      </c>
      <c r="K25" s="48">
        <f t="shared" si="1"/>
        <v>148.84231640223402</v>
      </c>
      <c r="L25" s="48">
        <f t="shared" si="1"/>
        <v>151.86205854566674</v>
      </c>
      <c r="M25" s="48">
        <f t="shared" si="1"/>
        <v>154.88180068909944</v>
      </c>
      <c r="N25" s="49">
        <f t="shared" si="1"/>
        <v>157.90154283253216</v>
      </c>
      <c r="O25" s="40"/>
      <c r="P25" s="43"/>
      <c r="Q25" s="43"/>
      <c r="R25" s="43"/>
      <c r="S25" s="43"/>
      <c r="T25" s="43"/>
      <c r="U25" s="43"/>
      <c r="V25" s="43"/>
      <c r="W25" s="43"/>
      <c r="X25" s="79">
        <f t="shared" si="2"/>
        <v>150</v>
      </c>
      <c r="Y25" s="44">
        <f t="shared" si="3"/>
        <v>525</v>
      </c>
      <c r="Z25" s="45">
        <f t="shared" si="4"/>
        <v>1232.5</v>
      </c>
      <c r="AA25" s="44">
        <f t="shared" si="5"/>
        <v>507.5</v>
      </c>
      <c r="AB25" s="18"/>
    </row>
    <row r="26" spans="1:28" s="19" customFormat="1" ht="15" customHeight="1" thickBot="1" x14ac:dyDescent="0.3">
      <c r="A26" s="18"/>
      <c r="B26" s="72">
        <f t="shared" si="6"/>
        <v>1350</v>
      </c>
      <c r="C26" s="56">
        <f t="shared" ca="1" si="0"/>
        <v>42700.079249289018</v>
      </c>
      <c r="D26" s="10">
        <v>130.94999999999999</v>
      </c>
      <c r="E26" s="10">
        <v>3.41</v>
      </c>
      <c r="F26" s="57">
        <f t="shared" si="7"/>
        <v>134.35999999999999</v>
      </c>
      <c r="G26" s="29"/>
      <c r="H26" s="53">
        <f t="shared" si="1"/>
        <v>136.38258046881168</v>
      </c>
      <c r="I26" s="54">
        <f t="shared" si="1"/>
        <v>139.19249438871753</v>
      </c>
      <c r="J26" s="54">
        <f t="shared" si="1"/>
        <v>142.00240830862342</v>
      </c>
      <c r="K26" s="54">
        <f t="shared" si="1"/>
        <v>144.8123222285293</v>
      </c>
      <c r="L26" s="54">
        <f t="shared" si="1"/>
        <v>147.62223614843509</v>
      </c>
      <c r="M26" s="54">
        <f t="shared" si="1"/>
        <v>150.43215006834097</v>
      </c>
      <c r="N26" s="55">
        <f t="shared" si="1"/>
        <v>153.24206398824685</v>
      </c>
      <c r="O26" s="40"/>
      <c r="P26" s="43"/>
      <c r="Q26" s="43"/>
      <c r="R26" s="43"/>
      <c r="S26" s="43"/>
      <c r="T26" s="43"/>
      <c r="U26" s="43"/>
      <c r="V26" s="43"/>
      <c r="W26" s="43"/>
      <c r="X26" s="79">
        <f t="shared" si="2"/>
        <v>178.57142857142858</v>
      </c>
      <c r="Y26" s="44">
        <f t="shared" si="3"/>
        <v>625</v>
      </c>
      <c r="Z26" s="45">
        <f t="shared" si="4"/>
        <v>1331.1</v>
      </c>
      <c r="AA26" s="44">
        <f t="shared" si="5"/>
        <v>606.09999999999991</v>
      </c>
      <c r="AB26" s="18"/>
    </row>
    <row r="27" spans="1:28" s="62" customFormat="1" ht="15" customHeight="1" x14ac:dyDescent="0.25">
      <c r="A27" s="58"/>
      <c r="B27" s="58"/>
      <c r="C27" s="58"/>
      <c r="D27" s="58"/>
      <c r="E27" s="58"/>
      <c r="F27" s="58"/>
      <c r="G27" s="59">
        <v>1</v>
      </c>
      <c r="H27" s="60" t="s">
        <v>20</v>
      </c>
      <c r="I27" s="58"/>
      <c r="J27" s="58"/>
      <c r="K27" s="61"/>
      <c r="L27" s="58"/>
      <c r="M27" s="58"/>
      <c r="N27" s="58"/>
      <c r="O27" s="58"/>
      <c r="X27" s="58"/>
      <c r="Y27" s="58"/>
      <c r="Z27" s="58"/>
      <c r="AA27" s="58"/>
      <c r="AB27" s="58"/>
    </row>
    <row r="28" spans="1:28" s="19" customFormat="1" ht="15" customHeight="1" x14ac:dyDescent="0.25">
      <c r="A28" s="18"/>
      <c r="B28" s="18"/>
      <c r="C28" s="64"/>
      <c r="D28" s="18"/>
      <c r="E28" s="18"/>
      <c r="F28" s="16"/>
      <c r="G28" s="59">
        <v>2</v>
      </c>
      <c r="H28" s="63" t="str">
        <f>"Based on a feeding cost of gain of $"&amp;LEFT(H8,6)&amp;"/cwt."</f>
        <v>Based on a feeding cost of gain of $85/cwt.</v>
      </c>
      <c r="I28" s="18"/>
      <c r="J28" s="18"/>
      <c r="K28" s="18"/>
      <c r="L28" s="18"/>
      <c r="M28" s="18"/>
      <c r="N28" s="18"/>
      <c r="O28" s="18"/>
      <c r="X28" s="18"/>
      <c r="Y28" s="18"/>
      <c r="Z28" s="18"/>
      <c r="AA28" s="18"/>
      <c r="AB28" s="18"/>
    </row>
    <row r="29" spans="1:28" s="19" customFormat="1" ht="15" customHeight="1" x14ac:dyDescent="0.25">
      <c r="A29" s="18"/>
      <c r="B29" s="18"/>
      <c r="C29" s="18"/>
      <c r="D29" s="18"/>
      <c r="E29" s="18"/>
      <c r="F29" s="18"/>
      <c r="G29" s="18"/>
      <c r="H29" s="18"/>
      <c r="I29" s="18"/>
      <c r="J29" s="18"/>
      <c r="K29" s="18"/>
      <c r="L29" s="18"/>
      <c r="M29" s="18"/>
      <c r="N29" s="18"/>
      <c r="O29" s="18"/>
      <c r="X29" s="18"/>
      <c r="Y29" s="18"/>
      <c r="Z29" s="35" t="s">
        <v>12</v>
      </c>
      <c r="AA29" s="18"/>
      <c r="AB29" s="18"/>
    </row>
    <row r="30" spans="1:28" s="19" customFormat="1" ht="15" customHeight="1" x14ac:dyDescent="0.25">
      <c r="A30" s="18"/>
      <c r="B30" s="25"/>
      <c r="C30" s="166" t="s">
        <v>25</v>
      </c>
      <c r="D30" s="169" t="s">
        <v>27</v>
      </c>
      <c r="E30" s="169" t="s">
        <v>28</v>
      </c>
      <c r="F30" s="169" t="s">
        <v>26</v>
      </c>
      <c r="G30" s="18"/>
      <c r="H30" s="171" t="s">
        <v>32</v>
      </c>
      <c r="I30" s="172"/>
      <c r="J30" s="172"/>
      <c r="K30" s="172"/>
      <c r="L30" s="172"/>
      <c r="M30" s="172"/>
      <c r="N30" s="172"/>
      <c r="O30" s="29"/>
      <c r="P30" s="30"/>
      <c r="Q30" s="30"/>
      <c r="R30" s="30"/>
      <c r="S30" s="30"/>
      <c r="T30" s="30"/>
      <c r="U30" s="30"/>
      <c r="V30" s="30"/>
      <c r="W30" s="30"/>
      <c r="X30" s="31"/>
      <c r="Y30" s="31"/>
      <c r="Z30" s="32" t="s">
        <v>14</v>
      </c>
      <c r="AA30" s="32" t="s">
        <v>12</v>
      </c>
      <c r="AB30" s="18"/>
    </row>
    <row r="31" spans="1:28" s="19" customFormat="1" ht="15" customHeight="1" x14ac:dyDescent="0.25">
      <c r="A31" s="18"/>
      <c r="B31" s="65" t="s">
        <v>14</v>
      </c>
      <c r="C31" s="167"/>
      <c r="D31" s="170"/>
      <c r="E31" s="170"/>
      <c r="F31" s="170"/>
      <c r="G31" s="29"/>
      <c r="H31" s="33">
        <f>I31-$N10</f>
        <v>70</v>
      </c>
      <c r="I31" s="33">
        <f>J31-$N10</f>
        <v>75</v>
      </c>
      <c r="J31" s="33">
        <f>K31-$N10</f>
        <v>80</v>
      </c>
      <c r="K31" s="33">
        <f>H8</f>
        <v>85</v>
      </c>
      <c r="L31" s="33">
        <f>K31+$N10</f>
        <v>90</v>
      </c>
      <c r="M31" s="33">
        <f>L31+$N10</f>
        <v>95</v>
      </c>
      <c r="N31" s="33">
        <f>M31+$N10</f>
        <v>100</v>
      </c>
      <c r="O31" s="33"/>
      <c r="P31" s="34"/>
      <c r="Q31" s="34"/>
      <c r="R31" s="34"/>
      <c r="S31" s="34"/>
      <c r="T31" s="34"/>
      <c r="U31" s="34"/>
      <c r="V31" s="34"/>
      <c r="W31" s="34"/>
      <c r="X31" s="35" t="s">
        <v>16</v>
      </c>
      <c r="Y31" s="35" t="s">
        <v>17</v>
      </c>
      <c r="Z31" s="35" t="s">
        <v>15</v>
      </c>
      <c r="AA31" s="35" t="s">
        <v>17</v>
      </c>
      <c r="AB31" s="18"/>
    </row>
    <row r="32" spans="1:28" s="19" customFormat="1" ht="15" customHeight="1" thickBot="1" x14ac:dyDescent="0.3">
      <c r="A32" s="18"/>
      <c r="B32" s="73" t="s">
        <v>15</v>
      </c>
      <c r="C32" s="168"/>
      <c r="D32" s="168"/>
      <c r="E32" s="168"/>
      <c r="F32" s="168"/>
      <c r="G32" s="36"/>
      <c r="H32" s="172" t="s">
        <v>44</v>
      </c>
      <c r="I32" s="172"/>
      <c r="J32" s="172"/>
      <c r="K32" s="172"/>
      <c r="L32" s="172"/>
      <c r="M32" s="172"/>
      <c r="N32" s="172"/>
      <c r="O32" s="65"/>
      <c r="P32" s="66"/>
      <c r="Q32" s="66"/>
      <c r="R32" s="66"/>
      <c r="S32" s="66"/>
      <c r="T32" s="66"/>
      <c r="U32" s="66"/>
      <c r="V32" s="66"/>
      <c r="W32" s="66"/>
      <c r="X32" s="18"/>
      <c r="Y32" s="18"/>
      <c r="Z32" s="18"/>
      <c r="AA32" s="18"/>
      <c r="AB32" s="18"/>
    </row>
    <row r="33" spans="1:28" s="19" customFormat="1" ht="15" customHeight="1" x14ac:dyDescent="0.25">
      <c r="A33" s="18"/>
      <c r="B33" s="46">
        <f t="shared" ref="B33:B39" si="8">B20</f>
        <v>750</v>
      </c>
      <c r="C33" s="41">
        <f t="shared" ref="C33:C39" ca="1" si="9">H$6+X33</f>
        <v>42528.650677860445</v>
      </c>
      <c r="D33" s="82">
        <f t="shared" ref="D33:E39" si="10">D20</f>
        <v>186.625</v>
      </c>
      <c r="E33" s="82">
        <f t="shared" si="10"/>
        <v>-3.86</v>
      </c>
      <c r="F33" s="42">
        <f>D33+E33</f>
        <v>182.76499999999999</v>
      </c>
      <c r="G33" s="29"/>
      <c r="H33" s="37">
        <f t="shared" ref="H33:N39" si="11">IF($B33&lt;=$H$4,"    N/A",(($H$5/100*$H$4)*(1+$H$9*$X33/365)+((H$31/100*$AA33)+$H$11)*(1+$H$9/2*$X33/365)+$H$12)/$Z33*100)</f>
        <v>185.68292990318469</v>
      </c>
      <c r="I33" s="38">
        <f t="shared" si="11"/>
        <v>185.78103147257957</v>
      </c>
      <c r="J33" s="38">
        <f t="shared" si="11"/>
        <v>185.87913304197448</v>
      </c>
      <c r="K33" s="38">
        <f t="shared" si="11"/>
        <v>185.97723461136934</v>
      </c>
      <c r="L33" s="38">
        <f t="shared" si="11"/>
        <v>186.07533618076422</v>
      </c>
      <c r="M33" s="38">
        <f t="shared" si="11"/>
        <v>186.17343775015908</v>
      </c>
      <c r="N33" s="39">
        <f t="shared" si="11"/>
        <v>186.27153931955399</v>
      </c>
      <c r="O33" s="40"/>
      <c r="P33" s="43"/>
      <c r="Q33" s="43"/>
      <c r="R33" s="43"/>
      <c r="S33" s="43"/>
      <c r="T33" s="43"/>
      <c r="U33" s="43"/>
      <c r="V33" s="43"/>
      <c r="W33" s="43"/>
      <c r="X33" s="79">
        <f t="shared" ref="X33:X39" si="12">X20</f>
        <v>7.1428571428571432</v>
      </c>
      <c r="Y33" s="44">
        <f t="shared" ref="Y33:Y39" si="13">B33-H$4</f>
        <v>25</v>
      </c>
      <c r="Z33" s="45">
        <f t="shared" ref="Z33:Z39" si="14">B33*(1-H$10)</f>
        <v>739.5</v>
      </c>
      <c r="AA33" s="44">
        <f t="shared" ref="AA33:AA39" si="15">Z33-H$4</f>
        <v>14.5</v>
      </c>
      <c r="AB33" s="18"/>
    </row>
    <row r="34" spans="1:28" s="19" customFormat="1" ht="15" customHeight="1" x14ac:dyDescent="0.25">
      <c r="A34" s="18"/>
      <c r="B34" s="46">
        <f t="shared" si="8"/>
        <v>850</v>
      </c>
      <c r="C34" s="50">
        <f t="shared" ca="1" si="9"/>
        <v>42557.222106431873</v>
      </c>
      <c r="D34" s="83">
        <f t="shared" si="10"/>
        <v>180.97499999999999</v>
      </c>
      <c r="E34" s="83">
        <f t="shared" si="10"/>
        <v>-4.8899999999999997</v>
      </c>
      <c r="F34" s="51">
        <f t="shared" ref="F34:F39" si="16">D34+E34</f>
        <v>176.08500000000001</v>
      </c>
      <c r="G34" s="29"/>
      <c r="H34" s="47">
        <f t="shared" si="11"/>
        <v>172.92278003479589</v>
      </c>
      <c r="I34" s="48">
        <f t="shared" si="11"/>
        <v>173.59966622037405</v>
      </c>
      <c r="J34" s="48">
        <f t="shared" si="11"/>
        <v>174.27655240595226</v>
      </c>
      <c r="K34" s="48">
        <f t="shared" si="11"/>
        <v>174.95343859153041</v>
      </c>
      <c r="L34" s="48">
        <f t="shared" si="11"/>
        <v>175.6303247771086</v>
      </c>
      <c r="M34" s="48">
        <f t="shared" si="11"/>
        <v>176.30721096268678</v>
      </c>
      <c r="N34" s="49">
        <f t="shared" si="11"/>
        <v>176.98409714826496</v>
      </c>
      <c r="O34" s="40"/>
      <c r="P34" s="43"/>
      <c r="Q34" s="43"/>
      <c r="R34" s="43"/>
      <c r="S34" s="43"/>
      <c r="T34" s="43"/>
      <c r="U34" s="43"/>
      <c r="V34" s="43"/>
      <c r="W34" s="43"/>
      <c r="X34" s="79">
        <f t="shared" si="12"/>
        <v>35.714285714285715</v>
      </c>
      <c r="Y34" s="44">
        <f t="shared" si="13"/>
        <v>125</v>
      </c>
      <c r="Z34" s="45">
        <f t="shared" si="14"/>
        <v>838.1</v>
      </c>
      <c r="AA34" s="44">
        <f t="shared" si="15"/>
        <v>113.10000000000002</v>
      </c>
      <c r="AB34" s="18"/>
    </row>
    <row r="35" spans="1:28" s="19" customFormat="1" ht="15" customHeight="1" x14ac:dyDescent="0.25">
      <c r="A35" s="18"/>
      <c r="B35" s="46">
        <f t="shared" si="8"/>
        <v>950</v>
      </c>
      <c r="C35" s="50">
        <f t="shared" ca="1" si="9"/>
        <v>42585.793535003308</v>
      </c>
      <c r="D35" s="84">
        <f t="shared" si="10"/>
        <v>139.5</v>
      </c>
      <c r="E35" s="84">
        <f t="shared" si="10"/>
        <v>22.02</v>
      </c>
      <c r="F35" s="52">
        <f t="shared" si="16"/>
        <v>161.52000000000001</v>
      </c>
      <c r="G35" s="29"/>
      <c r="H35" s="47">
        <f t="shared" si="11"/>
        <v>162.88646849486381</v>
      </c>
      <c r="I35" s="48">
        <f t="shared" si="11"/>
        <v>164.02296783144055</v>
      </c>
      <c r="J35" s="48">
        <f t="shared" si="11"/>
        <v>165.15946716801727</v>
      </c>
      <c r="K35" s="48">
        <f t="shared" si="11"/>
        <v>166.29596650459402</v>
      </c>
      <c r="L35" s="48">
        <f t="shared" si="11"/>
        <v>167.43246584117074</v>
      </c>
      <c r="M35" s="48">
        <f t="shared" si="11"/>
        <v>168.56896517774749</v>
      </c>
      <c r="N35" s="49">
        <f t="shared" si="11"/>
        <v>169.70546451432423</v>
      </c>
      <c r="O35" s="40"/>
      <c r="P35" s="43"/>
      <c r="Q35" s="43"/>
      <c r="R35" s="43"/>
      <c r="S35" s="43"/>
      <c r="T35" s="43"/>
      <c r="U35" s="43"/>
      <c r="V35" s="43"/>
      <c r="W35" s="43"/>
      <c r="X35" s="79">
        <f t="shared" si="12"/>
        <v>64.285714285714292</v>
      </c>
      <c r="Y35" s="44">
        <f t="shared" si="13"/>
        <v>225</v>
      </c>
      <c r="Z35" s="45">
        <f t="shared" si="14"/>
        <v>936.69999999999993</v>
      </c>
      <c r="AA35" s="44">
        <f t="shared" si="15"/>
        <v>211.69999999999993</v>
      </c>
      <c r="AB35" s="18"/>
    </row>
    <row r="36" spans="1:28" s="19" customFormat="1" ht="15" customHeight="1" x14ac:dyDescent="0.25">
      <c r="A36" s="18"/>
      <c r="B36" s="46">
        <f t="shared" si="8"/>
        <v>1050</v>
      </c>
      <c r="C36" s="50">
        <f t="shared" ca="1" si="9"/>
        <v>42614.364963574735</v>
      </c>
      <c r="D36" s="84">
        <f t="shared" si="10"/>
        <v>139.5</v>
      </c>
      <c r="E36" s="84">
        <f t="shared" si="10"/>
        <v>13.47</v>
      </c>
      <c r="F36" s="52">
        <f t="shared" si="16"/>
        <v>152.97</v>
      </c>
      <c r="G36" s="29"/>
      <c r="H36" s="47">
        <f t="shared" si="11"/>
        <v>154.79575576097233</v>
      </c>
      <c r="I36" s="48">
        <f t="shared" si="11"/>
        <v>156.30674577341566</v>
      </c>
      <c r="J36" s="48">
        <f t="shared" si="11"/>
        <v>157.81773578585901</v>
      </c>
      <c r="K36" s="48">
        <f t="shared" si="11"/>
        <v>159.32872579830232</v>
      </c>
      <c r="L36" s="48">
        <f t="shared" si="11"/>
        <v>160.83971581074564</v>
      </c>
      <c r="M36" s="48">
        <f t="shared" si="11"/>
        <v>162.350705823189</v>
      </c>
      <c r="N36" s="49">
        <f t="shared" si="11"/>
        <v>163.86169583563233</v>
      </c>
      <c r="O36" s="40"/>
      <c r="P36" s="43"/>
      <c r="Q36" s="43"/>
      <c r="R36" s="43"/>
      <c r="S36" s="43"/>
      <c r="T36" s="43"/>
      <c r="U36" s="43"/>
      <c r="V36" s="43"/>
      <c r="W36" s="43"/>
      <c r="X36" s="79">
        <f t="shared" si="12"/>
        <v>92.857142857142861</v>
      </c>
      <c r="Y36" s="44">
        <f t="shared" si="13"/>
        <v>325</v>
      </c>
      <c r="Z36" s="45">
        <f t="shared" si="14"/>
        <v>1035.3</v>
      </c>
      <c r="AA36" s="44">
        <f t="shared" si="15"/>
        <v>310.29999999999995</v>
      </c>
      <c r="AB36" s="18"/>
    </row>
    <row r="37" spans="1:28" s="19" customFormat="1" ht="15" customHeight="1" x14ac:dyDescent="0.25">
      <c r="A37" s="18"/>
      <c r="B37" s="46">
        <f t="shared" si="8"/>
        <v>1150</v>
      </c>
      <c r="C37" s="50">
        <f t="shared" ca="1" si="9"/>
        <v>42642.936392146163</v>
      </c>
      <c r="D37" s="84">
        <f t="shared" si="10"/>
        <v>139</v>
      </c>
      <c r="E37" s="84">
        <f t="shared" si="10"/>
        <v>-1.22</v>
      </c>
      <c r="F37" s="52">
        <f t="shared" si="16"/>
        <v>137.78</v>
      </c>
      <c r="G37" s="29"/>
      <c r="H37" s="47">
        <f t="shared" si="11"/>
        <v>148.14309431850205</v>
      </c>
      <c r="I37" s="48">
        <f t="shared" si="11"/>
        <v>149.96565839475795</v>
      </c>
      <c r="J37" s="48">
        <f t="shared" si="11"/>
        <v>151.78822247101385</v>
      </c>
      <c r="K37" s="48">
        <f t="shared" si="11"/>
        <v>153.6107865472697</v>
      </c>
      <c r="L37" s="48">
        <f t="shared" si="11"/>
        <v>155.4333506235256</v>
      </c>
      <c r="M37" s="48">
        <f t="shared" si="11"/>
        <v>157.25591469978144</v>
      </c>
      <c r="N37" s="49">
        <f t="shared" si="11"/>
        <v>159.07847877603731</v>
      </c>
      <c r="O37" s="40"/>
      <c r="P37" s="43"/>
      <c r="Q37" s="43"/>
      <c r="R37" s="43"/>
      <c r="S37" s="43"/>
      <c r="T37" s="43"/>
      <c r="U37" s="43"/>
      <c r="V37" s="43"/>
      <c r="W37" s="43"/>
      <c r="X37" s="79">
        <f t="shared" si="12"/>
        <v>121.42857142857143</v>
      </c>
      <c r="Y37" s="44">
        <f t="shared" si="13"/>
        <v>425</v>
      </c>
      <c r="Z37" s="45">
        <f t="shared" si="14"/>
        <v>1133.9000000000001</v>
      </c>
      <c r="AA37" s="44">
        <f t="shared" si="15"/>
        <v>408.90000000000009</v>
      </c>
      <c r="AB37" s="18"/>
    </row>
    <row r="38" spans="1:28" s="19" customFormat="1" ht="15" customHeight="1" x14ac:dyDescent="0.25">
      <c r="A38" s="18"/>
      <c r="B38" s="46">
        <f t="shared" si="8"/>
        <v>1250</v>
      </c>
      <c r="C38" s="50">
        <f t="shared" ca="1" si="9"/>
        <v>42671.50782071759</v>
      </c>
      <c r="D38" s="84">
        <f t="shared" si="10"/>
        <v>139</v>
      </c>
      <c r="E38" s="84">
        <f t="shared" si="10"/>
        <v>1.3</v>
      </c>
      <c r="F38" s="52">
        <f t="shared" si="16"/>
        <v>140.30000000000001</v>
      </c>
      <c r="G38" s="29"/>
      <c r="H38" s="47">
        <f t="shared" si="11"/>
        <v>142.58335185751204</v>
      </c>
      <c r="I38" s="48">
        <f t="shared" si="11"/>
        <v>144.66967337241934</v>
      </c>
      <c r="J38" s="48">
        <f t="shared" si="11"/>
        <v>146.75599488732669</v>
      </c>
      <c r="K38" s="48">
        <f t="shared" si="11"/>
        <v>148.84231640223402</v>
      </c>
      <c r="L38" s="48">
        <f t="shared" si="11"/>
        <v>150.92863791714132</v>
      </c>
      <c r="M38" s="48">
        <f t="shared" si="11"/>
        <v>153.01495943204867</v>
      </c>
      <c r="N38" s="49">
        <f t="shared" si="11"/>
        <v>155.10128094695602</v>
      </c>
      <c r="O38" s="40"/>
      <c r="P38" s="43"/>
      <c r="Q38" s="43"/>
      <c r="R38" s="43"/>
      <c r="S38" s="43"/>
      <c r="T38" s="43"/>
      <c r="U38" s="43"/>
      <c r="V38" s="43"/>
      <c r="W38" s="43"/>
      <c r="X38" s="79">
        <f t="shared" si="12"/>
        <v>150</v>
      </c>
      <c r="Y38" s="44">
        <f t="shared" si="13"/>
        <v>525</v>
      </c>
      <c r="Z38" s="45">
        <f t="shared" si="14"/>
        <v>1232.5</v>
      </c>
      <c r="AA38" s="44">
        <f t="shared" si="15"/>
        <v>507.5</v>
      </c>
      <c r="AB38" s="18"/>
    </row>
    <row r="39" spans="1:28" s="19" customFormat="1" ht="15" customHeight="1" thickBot="1" x14ac:dyDescent="0.3">
      <c r="A39" s="18"/>
      <c r="B39" s="72">
        <f t="shared" si="8"/>
        <v>1350</v>
      </c>
      <c r="C39" s="56">
        <f t="shared" ca="1" si="9"/>
        <v>42700.079249289018</v>
      </c>
      <c r="D39" s="85">
        <f t="shared" si="10"/>
        <v>130.94999999999999</v>
      </c>
      <c r="E39" s="85">
        <f t="shared" si="10"/>
        <v>3.41</v>
      </c>
      <c r="F39" s="57">
        <f t="shared" si="16"/>
        <v>134.35999999999999</v>
      </c>
      <c r="G39" s="29"/>
      <c r="H39" s="53">
        <f t="shared" si="11"/>
        <v>137.87365749322876</v>
      </c>
      <c r="I39" s="54">
        <f t="shared" si="11"/>
        <v>140.1865457383289</v>
      </c>
      <c r="J39" s="54">
        <f t="shared" si="11"/>
        <v>142.4994339834291</v>
      </c>
      <c r="K39" s="54">
        <f t="shared" si="11"/>
        <v>144.8123222285293</v>
      </c>
      <c r="L39" s="54">
        <f t="shared" si="11"/>
        <v>147.12521047362947</v>
      </c>
      <c r="M39" s="54">
        <f t="shared" si="11"/>
        <v>149.43809871872961</v>
      </c>
      <c r="N39" s="55">
        <f t="shared" si="11"/>
        <v>151.75098696382977</v>
      </c>
      <c r="O39" s="40"/>
      <c r="P39" s="43"/>
      <c r="Q39" s="43"/>
      <c r="R39" s="43"/>
      <c r="S39" s="43"/>
      <c r="T39" s="43"/>
      <c r="U39" s="43"/>
      <c r="V39" s="43"/>
      <c r="W39" s="43"/>
      <c r="X39" s="79">
        <f t="shared" si="12"/>
        <v>178.57142857142858</v>
      </c>
      <c r="Y39" s="44">
        <f t="shared" si="13"/>
        <v>625</v>
      </c>
      <c r="Z39" s="45">
        <f t="shared" si="14"/>
        <v>1331.1</v>
      </c>
      <c r="AA39" s="44">
        <f t="shared" si="15"/>
        <v>606.09999999999991</v>
      </c>
      <c r="AB39" s="18"/>
    </row>
    <row r="40" spans="1:28" s="19" customFormat="1" ht="15" customHeight="1" x14ac:dyDescent="0.25">
      <c r="A40" s="18"/>
      <c r="B40" s="18"/>
      <c r="C40" s="18"/>
      <c r="D40" s="59"/>
      <c r="E40" s="59"/>
      <c r="F40" s="59"/>
      <c r="G40" s="59">
        <v>1</v>
      </c>
      <c r="H40" s="28" t="str">
        <f>"Based on a purchase price of $"&amp;LEFT(H5,5)&amp;"/cwt."</f>
        <v>Based on a purchase price of $185/cwt.</v>
      </c>
      <c r="I40" s="58"/>
      <c r="J40" s="58"/>
      <c r="K40" s="61"/>
      <c r="L40" s="18"/>
      <c r="M40" s="18"/>
      <c r="N40" s="18"/>
      <c r="O40" s="18"/>
      <c r="X40" s="18"/>
      <c r="Y40" s="18"/>
      <c r="Z40" s="18"/>
      <c r="AA40" s="18"/>
      <c r="AB40" s="18"/>
    </row>
    <row r="41" spans="1:28" s="19" customFormat="1" ht="15" customHeight="1" x14ac:dyDescent="0.25">
      <c r="A41" s="25"/>
      <c r="B41" s="25"/>
      <c r="C41" s="25"/>
      <c r="D41" s="25"/>
      <c r="E41" s="25"/>
      <c r="F41" s="25"/>
      <c r="G41" s="25"/>
      <c r="H41" s="67"/>
      <c r="I41" s="25"/>
      <c r="J41" s="25"/>
      <c r="K41" s="68"/>
      <c r="L41" s="25"/>
      <c r="M41" s="25"/>
      <c r="N41" s="25"/>
      <c r="O41" s="25"/>
      <c r="P41" s="23"/>
      <c r="Q41" s="23"/>
      <c r="R41" s="23"/>
      <c r="S41" s="23"/>
      <c r="T41" s="23"/>
      <c r="U41" s="23"/>
      <c r="V41" s="23"/>
      <c r="W41" s="23"/>
      <c r="X41" s="18"/>
      <c r="Y41" s="25"/>
      <c r="Z41" s="25"/>
      <c r="AA41" s="25"/>
      <c r="AB41" s="25"/>
    </row>
    <row r="42" spans="1:28" s="19" customFormat="1" ht="15" customHeight="1" x14ac:dyDescent="0.25">
      <c r="A42" s="18"/>
      <c r="B42" s="25"/>
      <c r="C42" s="25"/>
      <c r="D42" s="25"/>
      <c r="E42" s="25"/>
      <c r="F42" s="25"/>
      <c r="G42" s="25"/>
      <c r="H42" s="17" t="s">
        <v>35</v>
      </c>
      <c r="I42" s="17"/>
      <c r="J42" s="17"/>
      <c r="K42" s="17"/>
      <c r="L42" s="17"/>
      <c r="M42" s="17"/>
      <c r="N42" s="17"/>
      <c r="O42" s="18"/>
      <c r="X42" s="18" t="s">
        <v>22</v>
      </c>
      <c r="Y42" s="18"/>
      <c r="Z42" s="18"/>
      <c r="AA42" s="18"/>
      <c r="AB42" s="18"/>
    </row>
    <row r="43" spans="1:28" s="19" customFormat="1" ht="15" customHeight="1" thickBot="1" x14ac:dyDescent="0.3">
      <c r="A43" s="18"/>
      <c r="B43" s="27"/>
      <c r="C43" s="27"/>
      <c r="D43" s="27"/>
      <c r="E43" s="27"/>
      <c r="F43" s="27"/>
      <c r="G43" s="27"/>
      <c r="H43" s="74" t="s">
        <v>36</v>
      </c>
      <c r="I43" s="74"/>
      <c r="J43" s="74"/>
      <c r="K43" s="74"/>
      <c r="L43" s="74"/>
      <c r="M43" s="74"/>
      <c r="N43" s="74"/>
      <c r="O43" s="18"/>
      <c r="X43" s="63" t="str">
        <f>"Based on a feeding cost of gain of $"&amp;LEFT(Buy!H8,6)&amp;"/cwt."</f>
        <v>Based on a feeding cost of gain of $85/cwt.</v>
      </c>
      <c r="Y43" s="18"/>
      <c r="Z43" s="18"/>
      <c r="AA43" s="18"/>
      <c r="AB43" s="18"/>
    </row>
    <row r="44" spans="1:28" s="19" customFormat="1" ht="15" customHeight="1" x14ac:dyDescent="0.25">
      <c r="A44" s="18"/>
      <c r="B44" s="25"/>
      <c r="C44" s="25"/>
      <c r="D44" s="25"/>
      <c r="E44" s="25"/>
      <c r="F44" s="25"/>
      <c r="G44" s="25"/>
      <c r="H44" s="25"/>
      <c r="I44" s="25"/>
      <c r="J44" s="25"/>
      <c r="K44" s="25"/>
      <c r="L44" s="25"/>
      <c r="M44" s="25"/>
      <c r="N44" s="25"/>
      <c r="O44" s="18"/>
      <c r="X44" s="28" t="str">
        <f>"Based on a selling price of $"&amp;LEFT(Buy!H5,5)&amp;"/cwt."</f>
        <v>Based on a selling price of $125/cwt.</v>
      </c>
      <c r="Y44" s="18"/>
      <c r="Z44" s="18"/>
      <c r="AA44" s="18"/>
      <c r="AB44" s="18"/>
    </row>
  </sheetData>
  <sheetProtection algorithmName="SHA-512" hashValue="cfzpst7vih0VLD+ZmjNHb3ih1+mB0caap9SBD+DZn5Moa5jVReLW180aQFUv9+m7hzHYOblcIvzg3zPl/Yk7OQ==" saltValue="zRJEmeryKJbl9r0vJzzHPA==" spinCount="100000" sheet="1" objects="1" scenarios="1"/>
  <mergeCells count="12">
    <mergeCell ref="C17:C19"/>
    <mergeCell ref="D17:D19"/>
    <mergeCell ref="E17:E19"/>
    <mergeCell ref="C30:C32"/>
    <mergeCell ref="H17:N17"/>
    <mergeCell ref="H19:N19"/>
    <mergeCell ref="H32:N32"/>
    <mergeCell ref="H30:N30"/>
    <mergeCell ref="F17:F19"/>
    <mergeCell ref="D30:D32"/>
    <mergeCell ref="E30:E32"/>
    <mergeCell ref="F30:F32"/>
  </mergeCells>
  <phoneticPr fontId="0" type="noConversion"/>
  <conditionalFormatting sqref="H20:N20">
    <cfRule type="cellIs" dxfId="55" priority="33" operator="lessThan">
      <formula>$F$20</formula>
    </cfRule>
    <cfRule type="cellIs" dxfId="54" priority="34" operator="greaterThan">
      <formula>$F$20</formula>
    </cfRule>
  </conditionalFormatting>
  <conditionalFormatting sqref="H21:N21">
    <cfRule type="cellIs" dxfId="53" priority="35" operator="lessThan">
      <formula>$F$21</formula>
    </cfRule>
    <cfRule type="cellIs" dxfId="52" priority="36" operator="greaterThan">
      <formula>$F$21</formula>
    </cfRule>
  </conditionalFormatting>
  <conditionalFormatting sqref="H22:N22">
    <cfRule type="cellIs" dxfId="51" priority="37" operator="lessThan">
      <formula>$F$22</formula>
    </cfRule>
    <cfRule type="cellIs" dxfId="50" priority="38" operator="greaterThan">
      <formula>$F$22</formula>
    </cfRule>
  </conditionalFormatting>
  <conditionalFormatting sqref="H23:N23">
    <cfRule type="cellIs" dxfId="49" priority="39" operator="lessThan">
      <formula>$F$23</formula>
    </cfRule>
    <cfRule type="cellIs" dxfId="48" priority="40" operator="greaterThan">
      <formula>$F$23</formula>
    </cfRule>
  </conditionalFormatting>
  <conditionalFormatting sqref="H24:N24">
    <cfRule type="cellIs" dxfId="47" priority="41" operator="lessThan">
      <formula>$F$24</formula>
    </cfRule>
    <cfRule type="cellIs" dxfId="46" priority="42" operator="greaterThan">
      <formula>$F$24</formula>
    </cfRule>
  </conditionalFormatting>
  <conditionalFormatting sqref="H25:N25">
    <cfRule type="cellIs" dxfId="45" priority="43" operator="lessThan">
      <formula>$F$25</formula>
    </cfRule>
    <cfRule type="cellIs" dxfId="44" priority="44" operator="greaterThan">
      <formula>$F$25</formula>
    </cfRule>
  </conditionalFormatting>
  <conditionalFormatting sqref="H26:N26">
    <cfRule type="cellIs" dxfId="43" priority="45" operator="lessThan">
      <formula>$F$26</formula>
    </cfRule>
    <cfRule type="cellIs" dxfId="42" priority="46" operator="greaterThan">
      <formula>$F$26</formula>
    </cfRule>
  </conditionalFormatting>
  <conditionalFormatting sqref="H33:N33">
    <cfRule type="cellIs" dxfId="41" priority="1" operator="lessThan">
      <formula>$F$33</formula>
    </cfRule>
    <cfRule type="cellIs" dxfId="40" priority="2" operator="greaterThan">
      <formula>$F$33</formula>
    </cfRule>
  </conditionalFormatting>
  <conditionalFormatting sqref="H34:N34">
    <cfRule type="cellIs" dxfId="39" priority="3" operator="lessThan">
      <formula>$F$34</formula>
    </cfRule>
    <cfRule type="cellIs" dxfId="38" priority="4" operator="greaterThan">
      <formula>$F$34</formula>
    </cfRule>
  </conditionalFormatting>
  <conditionalFormatting sqref="H35:N35">
    <cfRule type="cellIs" dxfId="37" priority="5" operator="lessThan">
      <formula>$F$35</formula>
    </cfRule>
    <cfRule type="cellIs" dxfId="36" priority="6" operator="greaterThan">
      <formula>$F$35</formula>
    </cfRule>
  </conditionalFormatting>
  <conditionalFormatting sqref="H36:N36">
    <cfRule type="cellIs" dxfId="35" priority="7" operator="lessThan">
      <formula>$F$36</formula>
    </cfRule>
    <cfRule type="cellIs" dxfId="34" priority="8" operator="greaterThan">
      <formula>$F$36</formula>
    </cfRule>
  </conditionalFormatting>
  <conditionalFormatting sqref="H37:N37">
    <cfRule type="cellIs" dxfId="33" priority="9" operator="lessThan">
      <formula>$F$37</formula>
    </cfRule>
    <cfRule type="cellIs" dxfId="32" priority="10" operator="greaterThan">
      <formula>$F$37</formula>
    </cfRule>
  </conditionalFormatting>
  <conditionalFormatting sqref="H38:N38">
    <cfRule type="cellIs" dxfId="31" priority="11" operator="lessThan">
      <formula>$F$38</formula>
    </cfRule>
    <cfRule type="cellIs" dxfId="30" priority="12" operator="greaterThan">
      <formula>$F$38</formula>
    </cfRule>
  </conditionalFormatting>
  <conditionalFormatting sqref="H39:N39">
    <cfRule type="cellIs" dxfId="29" priority="13" operator="lessThan">
      <formula>$F$39</formula>
    </cfRule>
    <cfRule type="cellIs" dxfId="28" priority="14" operator="greaterThan">
      <formula>$F$39</formula>
    </cfRule>
  </conditionalFormatting>
  <pageMargins left="1" right="1" top="0.75" bottom="1" header="0.5" footer="0.25"/>
  <pageSetup scale="42" orientation="landscape" r:id="rId1"/>
  <headerFooter alignWithMargins="0">
    <oddFooter>&amp;C&amp;"Arial,Regular"&amp;11Buy-Sell.xls
Developed by Kevin C. Dhuyvetter
Agricultural Economist, Kansas State University</oddFooter>
  </headerFooter>
  <ignoredErrors>
    <ignoredError sqref="C33:C39" formula="1"/>
    <ignoredError sqref="D33:D39 E33:E39" formula="1"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transitionEvaluation="1" transitionEntry="1" codeName="Sheet4">
    <tabColor indexed="53"/>
    <pageSetUpPr fitToPage="1"/>
  </sheetPr>
  <dimension ref="A1:CD47"/>
  <sheetViews>
    <sheetView showGridLines="0" zoomScaleNormal="100" workbookViewId="0">
      <selection activeCell="F27" sqref="F27"/>
    </sheetView>
  </sheetViews>
  <sheetFormatPr defaultColWidth="9.625" defaultRowHeight="15" customHeight="1" x14ac:dyDescent="0.25"/>
  <cols>
    <col min="1" max="1" width="6.625" style="19" customWidth="1"/>
    <col min="2" max="6" width="9.625" style="19" customWidth="1"/>
    <col min="7" max="7" width="2.625" style="19" customWidth="1"/>
    <col min="8" max="14" width="9.625" style="19" customWidth="1"/>
    <col min="15" max="31" width="9.625" style="19"/>
    <col min="32" max="32" width="3.625" style="19" customWidth="1"/>
    <col min="33" max="33" width="6.625" style="19" customWidth="1"/>
    <col min="34" max="16384" width="9.625" style="19"/>
  </cols>
  <sheetData>
    <row r="1" spans="1:82" ht="15" customHeight="1" x14ac:dyDescent="0.25">
      <c r="A1" s="18"/>
      <c r="B1" s="18"/>
      <c r="C1" s="18"/>
      <c r="D1" s="18"/>
      <c r="E1" s="18"/>
      <c r="F1" s="18"/>
      <c r="G1" s="18"/>
      <c r="H1" s="18"/>
      <c r="I1" s="18"/>
      <c r="J1" s="18"/>
      <c r="K1" s="18"/>
      <c r="L1" s="18"/>
      <c r="M1" s="18"/>
      <c r="N1" s="18"/>
      <c r="O1" s="18"/>
    </row>
    <row r="2" spans="1:82" ht="15" customHeight="1" x14ac:dyDescent="0.25">
      <c r="A2" s="18"/>
      <c r="B2" s="78" t="s">
        <v>0</v>
      </c>
      <c r="C2" s="1"/>
      <c r="D2" s="1"/>
      <c r="E2" s="1"/>
      <c r="F2" s="1"/>
      <c r="G2" s="1"/>
      <c r="H2" s="81" t="s">
        <v>48</v>
      </c>
      <c r="I2" s="80"/>
      <c r="J2" s="80"/>
      <c r="K2" s="80"/>
      <c r="L2" s="80"/>
      <c r="M2" s="18"/>
      <c r="N2" s="18"/>
      <c r="O2" s="18"/>
    </row>
    <row r="3" spans="1:82" ht="9.9499999999999993" customHeight="1" thickBot="1" x14ac:dyDescent="0.3">
      <c r="A3" s="18"/>
      <c r="B3" s="18"/>
      <c r="C3" s="18"/>
      <c r="D3" s="18"/>
      <c r="E3" s="18"/>
      <c r="F3" s="18"/>
      <c r="G3" s="18"/>
      <c r="H3" s="18"/>
      <c r="I3" s="18"/>
      <c r="J3" s="18"/>
      <c r="K3" s="18"/>
      <c r="L3" s="18"/>
      <c r="M3" s="18"/>
      <c r="N3" s="18"/>
      <c r="O3" s="18"/>
    </row>
    <row r="4" spans="1:82" ht="15" customHeight="1" x14ac:dyDescent="0.25">
      <c r="A4" s="18"/>
      <c r="B4" s="21" t="s">
        <v>2</v>
      </c>
      <c r="C4" s="21"/>
      <c r="D4" s="21"/>
      <c r="E4" s="21"/>
      <c r="F4" s="21"/>
      <c r="G4" s="21"/>
      <c r="H4" s="2">
        <v>1375</v>
      </c>
      <c r="I4" s="22"/>
      <c r="J4" s="22"/>
      <c r="K4" s="22"/>
      <c r="L4" s="22"/>
      <c r="M4" s="22"/>
      <c r="N4" s="22"/>
      <c r="O4" s="18"/>
      <c r="P4" s="23"/>
      <c r="Q4" s="23"/>
      <c r="R4" s="23"/>
      <c r="S4" s="23"/>
      <c r="T4" s="23"/>
      <c r="U4" s="23"/>
      <c r="V4" s="23"/>
      <c r="W4" s="23"/>
    </row>
    <row r="5" spans="1:82" ht="15" customHeight="1" x14ac:dyDescent="0.25">
      <c r="A5" s="18"/>
      <c r="B5" s="1" t="s">
        <v>4</v>
      </c>
      <c r="C5" s="1"/>
      <c r="D5" s="1"/>
      <c r="E5" s="1"/>
      <c r="F5" s="1"/>
      <c r="G5" s="1"/>
      <c r="H5" s="3">
        <v>125</v>
      </c>
      <c r="I5" s="18"/>
      <c r="J5" s="18"/>
      <c r="K5" s="18"/>
      <c r="L5" s="18"/>
      <c r="M5" s="18"/>
      <c r="N5" s="4" t="str">
        <f>IF(H5&lt;1,"   Enter selling price as $/Cwt.!"," ")</f>
        <v xml:space="preserve"> </v>
      </c>
      <c r="O5" s="18"/>
      <c r="P5" s="70"/>
      <c r="Q5" s="70"/>
      <c r="R5" s="70"/>
      <c r="S5" s="70"/>
      <c r="T5" s="70"/>
      <c r="U5" s="70"/>
      <c r="V5" s="70"/>
      <c r="W5" s="70"/>
    </row>
    <row r="6" spans="1:82" ht="15" customHeight="1" x14ac:dyDescent="0.25">
      <c r="A6" s="18"/>
      <c r="B6" s="1" t="s">
        <v>23</v>
      </c>
      <c r="C6" s="1"/>
      <c r="D6" s="1"/>
      <c r="E6" s="1"/>
      <c r="F6" s="1"/>
      <c r="G6" s="1"/>
      <c r="H6" s="5">
        <f ca="1">NOW()</f>
        <v>42521.50782071759</v>
      </c>
      <c r="I6" s="18"/>
      <c r="J6" s="18"/>
      <c r="K6" s="18"/>
      <c r="L6" s="18"/>
      <c r="M6" s="18"/>
      <c r="N6" s="4"/>
      <c r="O6" s="18"/>
      <c r="P6" s="70"/>
      <c r="Q6" s="70"/>
      <c r="R6" s="70"/>
      <c r="S6" s="70"/>
      <c r="T6" s="70"/>
      <c r="U6" s="70"/>
      <c r="V6" s="70"/>
      <c r="W6" s="70"/>
    </row>
    <row r="7" spans="1:82" ht="15" customHeight="1" x14ac:dyDescent="0.25">
      <c r="A7" s="18"/>
      <c r="B7" s="1" t="s">
        <v>6</v>
      </c>
      <c r="C7" s="1"/>
      <c r="D7" s="1"/>
      <c r="E7" s="1"/>
      <c r="F7" s="1"/>
      <c r="G7" s="1"/>
      <c r="H7" s="6">
        <v>3.5</v>
      </c>
      <c r="I7" s="18"/>
      <c r="J7" s="18"/>
      <c r="K7" s="24" t="s">
        <v>29</v>
      </c>
      <c r="L7" s="24"/>
      <c r="M7" s="24"/>
      <c r="N7" s="18"/>
      <c r="O7" s="18"/>
    </row>
    <row r="8" spans="1:82" ht="15" customHeight="1" x14ac:dyDescent="0.25">
      <c r="A8" s="18"/>
      <c r="B8" s="1" t="s">
        <v>7</v>
      </c>
      <c r="C8" s="1"/>
      <c r="D8" s="1"/>
      <c r="E8" s="1"/>
      <c r="F8" s="1"/>
      <c r="G8" s="1"/>
      <c r="H8" s="3">
        <v>85</v>
      </c>
      <c r="I8" s="18"/>
      <c r="J8" s="18"/>
      <c r="K8" s="25" t="s">
        <v>38</v>
      </c>
      <c r="L8" s="25"/>
      <c r="M8" s="25"/>
      <c r="N8" s="71">
        <v>100</v>
      </c>
      <c r="O8" s="18"/>
    </row>
    <row r="9" spans="1:82" ht="15" customHeight="1" x14ac:dyDescent="0.25">
      <c r="A9" s="18"/>
      <c r="B9" s="1" t="s">
        <v>8</v>
      </c>
      <c r="C9" s="1"/>
      <c r="D9" s="1"/>
      <c r="E9" s="1"/>
      <c r="F9" s="1"/>
      <c r="G9" s="1"/>
      <c r="H9" s="8">
        <v>6.5000000000000002E-2</v>
      </c>
      <c r="I9" s="18"/>
      <c r="J9" s="18"/>
      <c r="K9" s="25" t="s">
        <v>37</v>
      </c>
      <c r="L9" s="25"/>
      <c r="M9" s="25"/>
      <c r="N9" s="9">
        <v>5</v>
      </c>
      <c r="O9" s="18"/>
    </row>
    <row r="10" spans="1:82" ht="15" customHeight="1" x14ac:dyDescent="0.25">
      <c r="A10" s="18"/>
      <c r="B10" s="1" t="s">
        <v>9</v>
      </c>
      <c r="C10" s="1"/>
      <c r="D10" s="1"/>
      <c r="E10" s="1"/>
      <c r="F10" s="1"/>
      <c r="G10" s="1"/>
      <c r="H10" s="8">
        <v>1.4E-2</v>
      </c>
      <c r="I10" s="18"/>
      <c r="J10" s="18"/>
      <c r="K10" s="25" t="s">
        <v>32</v>
      </c>
      <c r="L10" s="25"/>
      <c r="M10" s="25"/>
      <c r="N10" s="9">
        <v>5</v>
      </c>
      <c r="O10" s="18"/>
    </row>
    <row r="11" spans="1:82" ht="15" customHeight="1" x14ac:dyDescent="0.25">
      <c r="A11" s="18"/>
      <c r="B11" s="1" t="s">
        <v>24</v>
      </c>
      <c r="C11" s="1"/>
      <c r="D11" s="1"/>
      <c r="E11" s="1"/>
      <c r="F11" s="1"/>
      <c r="G11" s="1"/>
      <c r="H11" s="3">
        <v>20</v>
      </c>
      <c r="I11" s="18"/>
      <c r="J11" s="18"/>
      <c r="K11" s="18"/>
      <c r="L11" s="18"/>
      <c r="M11" s="18"/>
      <c r="N11" s="18"/>
      <c r="O11" s="18"/>
    </row>
    <row r="12" spans="1:82" ht="15" customHeight="1" thickBot="1" x14ac:dyDescent="0.3">
      <c r="A12" s="18"/>
      <c r="B12" s="26" t="s">
        <v>10</v>
      </c>
      <c r="C12" s="26"/>
      <c r="D12" s="26"/>
      <c r="E12" s="26"/>
      <c r="F12" s="26"/>
      <c r="G12" s="26"/>
      <c r="H12" s="10">
        <v>0</v>
      </c>
      <c r="I12" s="27"/>
      <c r="J12" s="27"/>
      <c r="K12" s="27"/>
      <c r="L12" s="27"/>
      <c r="M12" s="27"/>
      <c r="N12" s="27"/>
      <c r="O12" s="18"/>
      <c r="P12" s="23"/>
      <c r="Q12" s="23"/>
      <c r="R12" s="23"/>
      <c r="S12" s="23"/>
      <c r="T12" s="23"/>
      <c r="U12" s="23"/>
      <c r="V12" s="23"/>
      <c r="W12" s="23"/>
    </row>
    <row r="13" spans="1:82" ht="15" customHeight="1" x14ac:dyDescent="0.25">
      <c r="A13" s="18"/>
      <c r="B13" s="28" t="s">
        <v>18</v>
      </c>
      <c r="C13" s="28"/>
      <c r="D13" s="28"/>
      <c r="E13" s="28"/>
      <c r="F13" s="28"/>
      <c r="G13" s="28"/>
      <c r="H13" s="18"/>
      <c r="I13" s="18"/>
      <c r="J13" s="18"/>
      <c r="K13" s="18"/>
      <c r="L13" s="18"/>
      <c r="M13" s="18"/>
      <c r="N13" s="18"/>
      <c r="O13" s="18"/>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row>
    <row r="14" spans="1:82" s="23" customFormat="1" ht="15" customHeight="1" x14ac:dyDescent="0.25">
      <c r="A14" s="25"/>
      <c r="B14" s="28" t="s">
        <v>11</v>
      </c>
      <c r="C14" s="28"/>
      <c r="D14" s="28"/>
      <c r="E14" s="28"/>
      <c r="F14" s="28"/>
      <c r="G14" s="28"/>
      <c r="H14" s="25"/>
      <c r="I14" s="25"/>
      <c r="J14" s="25"/>
      <c r="K14" s="25"/>
      <c r="L14" s="25"/>
      <c r="M14" s="25"/>
      <c r="N14" s="25"/>
      <c r="O14" s="18"/>
    </row>
    <row r="15" spans="1:82" s="23" customFormat="1" ht="15" customHeight="1" thickBot="1" x14ac:dyDescent="0.3">
      <c r="A15" s="25"/>
      <c r="B15" s="28"/>
      <c r="C15" s="28"/>
      <c r="D15" s="28"/>
      <c r="E15" s="28"/>
      <c r="F15" s="28"/>
      <c r="G15" s="28"/>
      <c r="H15" s="25"/>
      <c r="I15" s="25"/>
      <c r="J15" s="25"/>
      <c r="K15" s="25"/>
      <c r="L15" s="25"/>
      <c r="M15" s="25"/>
      <c r="N15" s="25"/>
      <c r="O15" s="18"/>
    </row>
    <row r="16" spans="1:82" ht="9.9499999999999993" customHeight="1" x14ac:dyDescent="0.25">
      <c r="A16" s="18"/>
      <c r="B16" s="22"/>
      <c r="C16" s="22"/>
      <c r="D16" s="22"/>
      <c r="E16" s="22"/>
      <c r="F16" s="22"/>
      <c r="G16" s="22"/>
      <c r="H16" s="22"/>
      <c r="I16" s="22"/>
      <c r="J16" s="22"/>
      <c r="K16" s="22"/>
      <c r="L16" s="22"/>
      <c r="M16" s="22"/>
      <c r="N16" s="22"/>
      <c r="O16" s="18"/>
      <c r="X16" s="18"/>
      <c r="Y16" s="25"/>
      <c r="Z16" s="25"/>
      <c r="AA16" s="23"/>
    </row>
    <row r="17" spans="1:26" ht="15" customHeight="1" x14ac:dyDescent="0.25">
      <c r="A17" s="18"/>
      <c r="B17" s="18"/>
      <c r="C17" s="169" t="s">
        <v>25</v>
      </c>
      <c r="D17" s="169" t="s">
        <v>27</v>
      </c>
      <c r="E17" s="169" t="s">
        <v>33</v>
      </c>
      <c r="F17" s="169" t="s">
        <v>26</v>
      </c>
      <c r="G17" s="18"/>
      <c r="H17" s="171" t="s">
        <v>41</v>
      </c>
      <c r="I17" s="172"/>
      <c r="J17" s="172"/>
      <c r="K17" s="172"/>
      <c r="L17" s="172"/>
      <c r="M17" s="172"/>
      <c r="N17" s="172"/>
      <c r="O17" s="18"/>
      <c r="P17" s="30"/>
      <c r="Q17" s="30"/>
      <c r="R17" s="30"/>
      <c r="S17" s="30"/>
      <c r="T17" s="30"/>
      <c r="U17" s="30"/>
      <c r="V17" s="30"/>
      <c r="W17" s="30"/>
      <c r="X17" s="18"/>
      <c r="Y17" s="18"/>
      <c r="Z17" s="35" t="s">
        <v>12</v>
      </c>
    </row>
    <row r="18" spans="1:26" ht="15" customHeight="1" x14ac:dyDescent="0.25">
      <c r="A18" s="18"/>
      <c r="B18" s="29" t="s">
        <v>13</v>
      </c>
      <c r="C18" s="170"/>
      <c r="D18" s="170"/>
      <c r="E18" s="170"/>
      <c r="F18" s="170"/>
      <c r="G18" s="18"/>
      <c r="H18" s="33">
        <f>I18-$N9</f>
        <v>110</v>
      </c>
      <c r="I18" s="33">
        <f>J18-$N9</f>
        <v>115</v>
      </c>
      <c r="J18" s="33">
        <f>K18-$N9</f>
        <v>120</v>
      </c>
      <c r="K18" s="33">
        <f>H5</f>
        <v>125</v>
      </c>
      <c r="L18" s="33">
        <f>K18+$N9</f>
        <v>130</v>
      </c>
      <c r="M18" s="33">
        <f>L18+$N9</f>
        <v>135</v>
      </c>
      <c r="N18" s="33">
        <f>M18+$N9</f>
        <v>140</v>
      </c>
      <c r="O18" s="18"/>
      <c r="P18" s="34"/>
      <c r="Q18" s="34"/>
      <c r="R18" s="34"/>
      <c r="S18" s="34"/>
      <c r="T18" s="34"/>
      <c r="U18" s="34"/>
      <c r="V18" s="34"/>
      <c r="W18" s="34"/>
      <c r="X18" s="35" t="s">
        <v>16</v>
      </c>
      <c r="Y18" s="35" t="s">
        <v>17</v>
      </c>
      <c r="Z18" s="35" t="s">
        <v>17</v>
      </c>
    </row>
    <row r="19" spans="1:26" ht="15" customHeight="1" thickBot="1" x14ac:dyDescent="0.3">
      <c r="A19" s="18"/>
      <c r="B19" s="73" t="s">
        <v>45</v>
      </c>
      <c r="C19" s="168"/>
      <c r="D19" s="168"/>
      <c r="E19" s="168"/>
      <c r="F19" s="168"/>
      <c r="G19" s="18"/>
      <c r="H19" s="173" t="s">
        <v>46</v>
      </c>
      <c r="I19" s="173"/>
      <c r="J19" s="173"/>
      <c r="K19" s="173"/>
      <c r="L19" s="173"/>
      <c r="M19" s="173"/>
      <c r="N19" s="173"/>
      <c r="O19" s="18"/>
      <c r="P19" s="66"/>
      <c r="Q19" s="66"/>
      <c r="R19" s="66"/>
      <c r="S19" s="66"/>
      <c r="T19" s="66"/>
      <c r="U19" s="66"/>
      <c r="V19" s="66"/>
      <c r="W19" s="66"/>
      <c r="X19" s="18"/>
      <c r="Y19" s="18"/>
      <c r="Z19" s="18"/>
    </row>
    <row r="20" spans="1:26" ht="15" customHeight="1" x14ac:dyDescent="0.25">
      <c r="A20" s="18"/>
      <c r="B20" s="11">
        <v>1350</v>
      </c>
      <c r="C20" s="41">
        <f t="shared" ref="C20:C26" ca="1" si="0">H$6+X20</f>
        <v>42528.650677860445</v>
      </c>
      <c r="D20" s="13">
        <v>137.27500000000001</v>
      </c>
      <c r="E20" s="13">
        <v>0.05</v>
      </c>
      <c r="F20" s="42">
        <f>D20+E20</f>
        <v>137.32500000000002</v>
      </c>
      <c r="G20" s="18"/>
      <c r="H20" s="86">
        <f>IF($B20&gt;=$H$4,"    N/A",(H$18*($H$4*(1-$H$10))/100-(($H$8/100*$Z20)+$H$11)*(1+$H$9/2*$X20/365)-$H$12)/($B20/100*(1+$H$9*$X20/365)))</f>
        <v>108.48583183129382</v>
      </c>
      <c r="I20" s="87">
        <f t="shared" ref="H20:N26" si="1">IF($B20&gt;=$H$4,"    N/A",(I$18*($H$4*(1-$H$10))/100-(($H$8/100*$Z20)+$H$11)*(1+$H$9/2*$X20/365)-$H$12)/($B20/100*(1+$H$9*$X20/365)))</f>
        <v>113.50074907434553</v>
      </c>
      <c r="J20" s="87">
        <f t="shared" si="1"/>
        <v>118.51566631739725</v>
      </c>
      <c r="K20" s="87">
        <f t="shared" si="1"/>
        <v>123.53058356044896</v>
      </c>
      <c r="L20" s="87">
        <f t="shared" si="1"/>
        <v>128.54550080350066</v>
      </c>
      <c r="M20" s="87">
        <f t="shared" si="1"/>
        <v>133.56041804655237</v>
      </c>
      <c r="N20" s="88">
        <f>IF($B20&gt;=$H$4,"    N/A",(N$18*($H$4*(1-$H$10))/100-(($H$8/100*$Z20)+$H$11)*(1+$H$9/2*$X20/365)-$H$12)/($B20/100*(1+$H$9*$X20/365)))</f>
        <v>138.57533528960408</v>
      </c>
      <c r="O20" s="18"/>
      <c r="P20" s="43"/>
      <c r="Q20" s="43"/>
      <c r="R20" s="43"/>
      <c r="S20" s="43"/>
      <c r="T20" s="43"/>
      <c r="U20" s="43"/>
      <c r="V20" s="43"/>
      <c r="W20" s="43"/>
      <c r="X20" s="44">
        <f t="shared" ref="X20:X26" si="2">($H$4-B20)/$H$7</f>
        <v>7.1428571428571432</v>
      </c>
      <c r="Y20" s="44">
        <f t="shared" ref="Y20:Y26" si="3">H$4-B20</f>
        <v>25</v>
      </c>
      <c r="Z20" s="44">
        <f t="shared" ref="Z20:Z26" si="4">H$4*(1-H$10)-B20</f>
        <v>5.75</v>
      </c>
    </row>
    <row r="21" spans="1:26" ht="15" customHeight="1" x14ac:dyDescent="0.25">
      <c r="A21" s="18"/>
      <c r="B21" s="46">
        <f t="shared" ref="B21:B26" si="5">B20-N$8</f>
        <v>1250</v>
      </c>
      <c r="C21" s="50">
        <f t="shared" ca="1" si="0"/>
        <v>42557.222106431873</v>
      </c>
      <c r="D21" s="14">
        <v>137.27500000000001</v>
      </c>
      <c r="E21" s="14">
        <v>0.45</v>
      </c>
      <c r="F21" s="51">
        <f t="shared" ref="F21:F26" si="6">D21+E21</f>
        <v>137.72499999999999</v>
      </c>
      <c r="G21" s="18"/>
      <c r="H21" s="100">
        <f t="shared" si="1"/>
        <v>109.78877904715604</v>
      </c>
      <c r="I21" s="101">
        <f t="shared" si="1"/>
        <v>115.17750631988331</v>
      </c>
      <c r="J21" s="101">
        <f t="shared" si="1"/>
        <v>120.56623359261059</v>
      </c>
      <c r="K21" s="101">
        <f t="shared" si="1"/>
        <v>125.95496086533785</v>
      </c>
      <c r="L21" s="101">
        <f t="shared" si="1"/>
        <v>131.34368813806512</v>
      </c>
      <c r="M21" s="101">
        <f t="shared" si="1"/>
        <v>136.73241541079241</v>
      </c>
      <c r="N21" s="102">
        <f t="shared" si="1"/>
        <v>142.12114268351965</v>
      </c>
      <c r="O21" s="18"/>
      <c r="P21" s="43"/>
      <c r="Q21" s="43"/>
      <c r="R21" s="43"/>
      <c r="S21" s="43"/>
      <c r="T21" s="43"/>
      <c r="U21" s="43"/>
      <c r="V21" s="43"/>
      <c r="W21" s="43"/>
      <c r="X21" s="44">
        <f t="shared" si="2"/>
        <v>35.714285714285715</v>
      </c>
      <c r="Y21" s="44">
        <f t="shared" si="3"/>
        <v>125</v>
      </c>
      <c r="Z21" s="44">
        <f t="shared" si="4"/>
        <v>105.75</v>
      </c>
    </row>
    <row r="22" spans="1:26" ht="15" customHeight="1" x14ac:dyDescent="0.25">
      <c r="A22" s="18"/>
      <c r="B22" s="46">
        <f t="shared" si="5"/>
        <v>1150</v>
      </c>
      <c r="C22" s="50">
        <f t="shared" ca="1" si="0"/>
        <v>42585.793535003308</v>
      </c>
      <c r="D22" s="15">
        <v>139.5</v>
      </c>
      <c r="E22" s="15">
        <v>-0.61</v>
      </c>
      <c r="F22" s="52">
        <f t="shared" si="6"/>
        <v>138.88999999999999</v>
      </c>
      <c r="G22" s="18"/>
      <c r="H22" s="100">
        <f>IF($B22&gt;=$H$4,"    N/A",(H$18*($H$4*(1-$H$10))/100-(($H$8/100*$Z22)+$H$11)*(1+$H$9/2*$X22/365)-$H$12)/($B22/100*(1+$H$9*$X22/365)))</f>
        <v>111.36180568115383</v>
      </c>
      <c r="I22" s="101">
        <f t="shared" si="1"/>
        <v>117.18965288263773</v>
      </c>
      <c r="J22" s="101">
        <f t="shared" si="1"/>
        <v>123.01750008412164</v>
      </c>
      <c r="K22" s="101">
        <f t="shared" si="1"/>
        <v>128.84534728560553</v>
      </c>
      <c r="L22" s="101">
        <f t="shared" si="1"/>
        <v>134.67319448708943</v>
      </c>
      <c r="M22" s="101">
        <f t="shared" si="1"/>
        <v>140.50104168857337</v>
      </c>
      <c r="N22" s="102">
        <f t="shared" si="1"/>
        <v>146.32888889005724</v>
      </c>
      <c r="O22" s="18"/>
      <c r="P22" s="43"/>
      <c r="Q22" s="43"/>
      <c r="R22" s="43"/>
      <c r="S22" s="43"/>
      <c r="T22" s="43"/>
      <c r="U22" s="43"/>
      <c r="V22" s="43"/>
      <c r="W22" s="43"/>
      <c r="X22" s="44">
        <f t="shared" si="2"/>
        <v>64.285714285714292</v>
      </c>
      <c r="Y22" s="44">
        <f t="shared" si="3"/>
        <v>225</v>
      </c>
      <c r="Z22" s="44">
        <f t="shared" si="4"/>
        <v>205.75</v>
      </c>
    </row>
    <row r="23" spans="1:26" ht="15" customHeight="1" x14ac:dyDescent="0.25">
      <c r="A23" s="18"/>
      <c r="B23" s="46">
        <f t="shared" si="5"/>
        <v>1050</v>
      </c>
      <c r="C23" s="50">
        <f t="shared" ca="1" si="0"/>
        <v>42614.364963574735</v>
      </c>
      <c r="D23" s="15">
        <v>139.5</v>
      </c>
      <c r="E23" s="15">
        <v>13.47</v>
      </c>
      <c r="F23" s="52">
        <f t="shared" si="6"/>
        <v>152.97</v>
      </c>
      <c r="G23" s="18"/>
      <c r="H23" s="100">
        <f t="shared" si="1"/>
        <v>113.28136221232164</v>
      </c>
      <c r="I23" s="101">
        <f t="shared" si="1"/>
        <v>119.63229428791441</v>
      </c>
      <c r="J23" s="101">
        <f t="shared" si="1"/>
        <v>125.98322636350719</v>
      </c>
      <c r="K23" s="101">
        <f t="shared" si="1"/>
        <v>132.33415843909995</v>
      </c>
      <c r="L23" s="101">
        <f t="shared" si="1"/>
        <v>138.68509051469272</v>
      </c>
      <c r="M23" s="101">
        <f t="shared" si="1"/>
        <v>145.03602259028551</v>
      </c>
      <c r="N23" s="102">
        <f t="shared" si="1"/>
        <v>151.38695466587828</v>
      </c>
      <c r="O23" s="18"/>
      <c r="P23" s="43"/>
      <c r="Q23" s="43"/>
      <c r="R23" s="43"/>
      <c r="S23" s="43"/>
      <c r="T23" s="43"/>
      <c r="U23" s="43"/>
      <c r="V23" s="43"/>
      <c r="W23" s="43"/>
      <c r="X23" s="44">
        <f t="shared" si="2"/>
        <v>92.857142857142861</v>
      </c>
      <c r="Y23" s="44">
        <f t="shared" si="3"/>
        <v>325</v>
      </c>
      <c r="Z23" s="44">
        <f t="shared" si="4"/>
        <v>305.75</v>
      </c>
    </row>
    <row r="24" spans="1:26" ht="15" customHeight="1" x14ac:dyDescent="0.25">
      <c r="A24" s="18"/>
      <c r="B24" s="46">
        <f t="shared" si="5"/>
        <v>950</v>
      </c>
      <c r="C24" s="50">
        <f t="shared" ca="1" si="0"/>
        <v>42642.936392146163</v>
      </c>
      <c r="D24" s="15">
        <v>138.94999999999999</v>
      </c>
      <c r="E24" s="15">
        <v>11.21</v>
      </c>
      <c r="F24" s="52">
        <f t="shared" si="6"/>
        <v>150.16</v>
      </c>
      <c r="G24" s="75"/>
      <c r="H24" s="100">
        <f t="shared" si="1"/>
        <v>115.65610453979504</v>
      </c>
      <c r="I24" s="101">
        <f t="shared" si="1"/>
        <v>122.64059634588338</v>
      </c>
      <c r="J24" s="101">
        <f t="shared" si="1"/>
        <v>129.62508815197174</v>
      </c>
      <c r="K24" s="101">
        <f t="shared" si="1"/>
        <v>136.60957995806007</v>
      </c>
      <c r="L24" s="101">
        <f t="shared" si="1"/>
        <v>143.59407176414842</v>
      </c>
      <c r="M24" s="101">
        <f>IF($B24&gt;=$H$4,"    N/A",(M$18*($H$4*(1-$H$10))/100-(($H$8/100*$Z24)+$H$11)*(1+$H$9/2*$X24/365)-$H$12)/($B24/100*(1+$H$9*$X24/365)))</f>
        <v>150.57856357023678</v>
      </c>
      <c r="N24" s="102">
        <f t="shared" si="1"/>
        <v>157.56305537632511</v>
      </c>
      <c r="O24" s="18"/>
      <c r="P24" s="43"/>
      <c r="Q24" s="43"/>
      <c r="R24" s="43"/>
      <c r="S24" s="43"/>
      <c r="T24" s="43"/>
      <c r="U24" s="43"/>
      <c r="V24" s="43"/>
      <c r="W24" s="43"/>
      <c r="X24" s="44">
        <f t="shared" si="2"/>
        <v>121.42857142857143</v>
      </c>
      <c r="Y24" s="44">
        <f t="shared" si="3"/>
        <v>425</v>
      </c>
      <c r="Z24" s="44">
        <f t="shared" si="4"/>
        <v>405.75</v>
      </c>
    </row>
    <row r="25" spans="1:26" ht="15" customHeight="1" x14ac:dyDescent="0.25">
      <c r="A25" s="18"/>
      <c r="B25" s="46">
        <f t="shared" si="5"/>
        <v>850</v>
      </c>
      <c r="C25" s="50">
        <f t="shared" ca="1" si="0"/>
        <v>42671.50782071759</v>
      </c>
      <c r="D25" s="15">
        <v>179.57499999999999</v>
      </c>
      <c r="E25" s="15">
        <v>-8.99</v>
      </c>
      <c r="F25" s="52">
        <f t="shared" si="6"/>
        <v>170.58499999999998</v>
      </c>
      <c r="G25" s="75"/>
      <c r="H25" s="100">
        <f t="shared" si="1"/>
        <v>118.6458379115489</v>
      </c>
      <c r="I25" s="101">
        <f t="shared" si="1"/>
        <v>126.41334958599852</v>
      </c>
      <c r="J25" s="101">
        <f t="shared" si="1"/>
        <v>134.18086126044815</v>
      </c>
      <c r="K25" s="101">
        <f t="shared" si="1"/>
        <v>141.94837293489778</v>
      </c>
      <c r="L25" s="101">
        <f t="shared" si="1"/>
        <v>149.7158846093474</v>
      </c>
      <c r="M25" s="101">
        <f t="shared" si="1"/>
        <v>157.48339628379705</v>
      </c>
      <c r="N25" s="102">
        <f t="shared" si="1"/>
        <v>165.25090795824667</v>
      </c>
      <c r="O25" s="18"/>
      <c r="P25" s="43"/>
      <c r="Q25" s="43"/>
      <c r="R25" s="43"/>
      <c r="S25" s="43"/>
      <c r="T25" s="43"/>
      <c r="U25" s="43"/>
      <c r="V25" s="43"/>
      <c r="W25" s="43"/>
      <c r="X25" s="44">
        <f t="shared" si="2"/>
        <v>150</v>
      </c>
      <c r="Y25" s="44">
        <f t="shared" si="3"/>
        <v>525</v>
      </c>
      <c r="Z25" s="44">
        <f t="shared" si="4"/>
        <v>505.75</v>
      </c>
    </row>
    <row r="26" spans="1:26" ht="15" customHeight="1" thickBot="1" x14ac:dyDescent="0.3">
      <c r="A26" s="18"/>
      <c r="B26" s="72">
        <f t="shared" si="5"/>
        <v>750</v>
      </c>
      <c r="C26" s="56">
        <f t="shared" ca="1" si="0"/>
        <v>42700.079249289018</v>
      </c>
      <c r="D26" s="10">
        <v>179.35</v>
      </c>
      <c r="E26" s="10">
        <v>-0.84</v>
      </c>
      <c r="F26" s="57">
        <f t="shared" si="6"/>
        <v>178.51</v>
      </c>
      <c r="G26" s="75"/>
      <c r="H26" s="103">
        <f t="shared" si="1"/>
        <v>122.4956160107476</v>
      </c>
      <c r="I26" s="104">
        <f t="shared" si="1"/>
        <v>131.25538525367472</v>
      </c>
      <c r="J26" s="104">
        <f t="shared" si="1"/>
        <v>140.01515449660189</v>
      </c>
      <c r="K26" s="104">
        <f t="shared" si="1"/>
        <v>148.77492373952902</v>
      </c>
      <c r="L26" s="104">
        <f t="shared" si="1"/>
        <v>157.53469298245614</v>
      </c>
      <c r="M26" s="104">
        <f t="shared" si="1"/>
        <v>166.29446222538326</v>
      </c>
      <c r="N26" s="105">
        <f t="shared" si="1"/>
        <v>175.05423146831038</v>
      </c>
      <c r="O26" s="18"/>
      <c r="P26" s="43"/>
      <c r="Q26" s="43"/>
      <c r="R26" s="43"/>
      <c r="S26" s="43"/>
      <c r="T26" s="43"/>
      <c r="U26" s="43"/>
      <c r="V26" s="43"/>
      <c r="W26" s="43"/>
      <c r="X26" s="44">
        <f t="shared" si="2"/>
        <v>178.57142857142858</v>
      </c>
      <c r="Y26" s="44">
        <f t="shared" si="3"/>
        <v>625</v>
      </c>
      <c r="Z26" s="44">
        <f t="shared" si="4"/>
        <v>605.75</v>
      </c>
    </row>
    <row r="27" spans="1:26" ht="15" customHeight="1" x14ac:dyDescent="0.25">
      <c r="A27" s="18"/>
      <c r="B27" s="58"/>
      <c r="C27" s="58"/>
      <c r="D27" s="58"/>
      <c r="E27" s="58"/>
      <c r="F27" s="58"/>
      <c r="G27" s="59">
        <v>1</v>
      </c>
      <c r="H27" s="60" t="s">
        <v>52</v>
      </c>
      <c r="I27" s="18"/>
      <c r="J27" s="18"/>
      <c r="K27" s="76"/>
      <c r="L27" s="18"/>
      <c r="M27" s="18"/>
      <c r="N27" s="18"/>
      <c r="O27" s="18"/>
      <c r="X27" s="18"/>
      <c r="Y27" s="18"/>
      <c r="Z27" s="18"/>
    </row>
    <row r="28" spans="1:26" ht="15" customHeight="1" x14ac:dyDescent="0.25">
      <c r="A28" s="18"/>
      <c r="B28" s="18"/>
      <c r="C28" s="64"/>
      <c r="D28" s="18"/>
      <c r="E28" s="18"/>
      <c r="F28" s="16"/>
      <c r="G28" s="59">
        <v>2</v>
      </c>
      <c r="H28" s="63" t="str">
        <f>Sell!X43</f>
        <v>Based on a feeding cost of gain of $85/cwt.</v>
      </c>
      <c r="I28" s="18"/>
      <c r="J28" s="18"/>
      <c r="K28" s="18"/>
      <c r="L28" s="18"/>
      <c r="M28" s="18"/>
      <c r="N28" s="18"/>
      <c r="O28" s="18"/>
      <c r="X28" s="18"/>
      <c r="Y28" s="18"/>
      <c r="Z28" s="18"/>
    </row>
    <row r="29" spans="1:26" ht="15" customHeight="1" x14ac:dyDescent="0.25">
      <c r="A29" s="18"/>
      <c r="B29" s="18"/>
      <c r="C29" s="18"/>
      <c r="D29" s="18"/>
      <c r="E29" s="18"/>
      <c r="F29" s="18"/>
      <c r="G29" s="18"/>
      <c r="H29" s="63"/>
      <c r="I29" s="18"/>
      <c r="J29" s="18"/>
      <c r="K29" s="18"/>
      <c r="L29" s="18"/>
      <c r="M29" s="18"/>
      <c r="N29" s="18"/>
      <c r="O29" s="18"/>
      <c r="X29" s="18"/>
      <c r="Y29" s="18"/>
      <c r="Z29" s="18"/>
    </row>
    <row r="30" spans="1:26" ht="15" customHeight="1" x14ac:dyDescent="0.25">
      <c r="A30" s="18"/>
      <c r="B30" s="25"/>
      <c r="C30" s="166" t="s">
        <v>25</v>
      </c>
      <c r="D30" s="169" t="s">
        <v>27</v>
      </c>
      <c r="E30" s="169" t="s">
        <v>28</v>
      </c>
      <c r="F30" s="169" t="s">
        <v>26</v>
      </c>
      <c r="G30" s="18"/>
      <c r="H30" s="171" t="s">
        <v>32</v>
      </c>
      <c r="I30" s="172"/>
      <c r="J30" s="172"/>
      <c r="K30" s="172"/>
      <c r="L30" s="172"/>
      <c r="M30" s="172"/>
      <c r="N30" s="172"/>
      <c r="O30" s="18"/>
      <c r="P30" s="30"/>
      <c r="Q30" s="30"/>
      <c r="R30" s="30"/>
      <c r="S30" s="30"/>
      <c r="T30" s="30"/>
      <c r="U30" s="30"/>
      <c r="V30" s="30"/>
      <c r="W30" s="30"/>
      <c r="X30" s="18"/>
      <c r="Y30" s="18"/>
      <c r="Z30" s="35" t="s">
        <v>12</v>
      </c>
    </row>
    <row r="31" spans="1:26" ht="15" customHeight="1" x14ac:dyDescent="0.25">
      <c r="A31" s="18"/>
      <c r="B31" s="65" t="s">
        <v>13</v>
      </c>
      <c r="C31" s="167"/>
      <c r="D31" s="170"/>
      <c r="E31" s="170"/>
      <c r="F31" s="170"/>
      <c r="G31" s="29"/>
      <c r="H31" s="33">
        <f>I31-$N10</f>
        <v>70</v>
      </c>
      <c r="I31" s="33">
        <f>J31-$N10</f>
        <v>75</v>
      </c>
      <c r="J31" s="33">
        <f>K31-$N10</f>
        <v>80</v>
      </c>
      <c r="K31" s="33">
        <f>H8</f>
        <v>85</v>
      </c>
      <c r="L31" s="33">
        <f>K31+$N10</f>
        <v>90</v>
      </c>
      <c r="M31" s="33">
        <f>L31+$N10</f>
        <v>95</v>
      </c>
      <c r="N31" s="33">
        <f>M31+$N10</f>
        <v>100</v>
      </c>
      <c r="O31" s="18"/>
      <c r="P31" s="34"/>
      <c r="Q31" s="34"/>
      <c r="R31" s="34"/>
      <c r="S31" s="34"/>
      <c r="T31" s="34"/>
      <c r="U31" s="34"/>
      <c r="V31" s="34"/>
      <c r="W31" s="34"/>
      <c r="X31" s="35" t="s">
        <v>16</v>
      </c>
      <c r="Y31" s="35" t="s">
        <v>17</v>
      </c>
      <c r="Z31" s="35" t="s">
        <v>17</v>
      </c>
    </row>
    <row r="32" spans="1:26" ht="15" customHeight="1" thickBot="1" x14ac:dyDescent="0.3">
      <c r="A32" s="18"/>
      <c r="B32" s="73" t="s">
        <v>15</v>
      </c>
      <c r="C32" s="168"/>
      <c r="D32" s="168"/>
      <c r="E32" s="168"/>
      <c r="F32" s="168"/>
      <c r="G32" s="36"/>
      <c r="H32" s="173" t="s">
        <v>47</v>
      </c>
      <c r="I32" s="173"/>
      <c r="J32" s="173"/>
      <c r="K32" s="173"/>
      <c r="L32" s="173"/>
      <c r="M32" s="173"/>
      <c r="N32" s="173"/>
      <c r="O32" s="18"/>
      <c r="P32" s="66"/>
      <c r="Q32" s="66"/>
      <c r="R32" s="66"/>
      <c r="S32" s="66"/>
      <c r="T32" s="66"/>
      <c r="U32" s="66"/>
      <c r="V32" s="66"/>
      <c r="W32" s="66"/>
      <c r="X32" s="18"/>
      <c r="Y32" s="18"/>
      <c r="Z32" s="18"/>
    </row>
    <row r="33" spans="1:26" ht="15" customHeight="1" x14ac:dyDescent="0.25">
      <c r="A33" s="18"/>
      <c r="B33" s="46">
        <f t="shared" ref="B33:B39" si="7">B20</f>
        <v>1350</v>
      </c>
      <c r="C33" s="41">
        <f t="shared" ref="C33:C39" ca="1" si="8">H$6+X33</f>
        <v>42528.650677860445</v>
      </c>
      <c r="D33" s="82">
        <f>D20</f>
        <v>137.27500000000001</v>
      </c>
      <c r="E33" s="82">
        <f>E20</f>
        <v>0.05</v>
      </c>
      <c r="F33" s="42">
        <f>D33+E33</f>
        <v>137.32500000000002</v>
      </c>
      <c r="G33" s="75"/>
      <c r="H33" s="91">
        <f t="shared" ref="H33:N39" si="9">IF($B33&gt;=$H$4,"    N/A",($H$5*($H$4*(1-$H$10))/100-((H$31/100*$Z33)+$H$11)*(1+$H$9/2*$X33/365)-$H$12)/($B33/100*(1+$H$9*$X33/365)))</f>
        <v>123.59443186712561</v>
      </c>
      <c r="I33" s="92">
        <f t="shared" si="9"/>
        <v>123.57314909823339</v>
      </c>
      <c r="J33" s="92">
        <f t="shared" si="9"/>
        <v>123.55186632934118</v>
      </c>
      <c r="K33" s="92">
        <f t="shared" si="9"/>
        <v>123.53058356044896</v>
      </c>
      <c r="L33" s="92">
        <f t="shared" si="9"/>
        <v>123.50930079155674</v>
      </c>
      <c r="M33" s="92">
        <f t="shared" si="9"/>
        <v>123.48801802266452</v>
      </c>
      <c r="N33" s="93">
        <f t="shared" si="9"/>
        <v>123.4667352537723</v>
      </c>
      <c r="O33" s="18"/>
      <c r="P33" s="43"/>
      <c r="Q33" s="43"/>
      <c r="R33" s="43"/>
      <c r="S33" s="43"/>
      <c r="T33" s="43"/>
      <c r="U33" s="43"/>
      <c r="V33" s="43"/>
      <c r="W33" s="43"/>
      <c r="X33" s="44">
        <f t="shared" ref="X33:X39" si="10">X20</f>
        <v>7.1428571428571432</v>
      </c>
      <c r="Y33" s="44">
        <f t="shared" ref="Y33:Y39" si="11">H$4-B33</f>
        <v>25</v>
      </c>
      <c r="Z33" s="44">
        <f t="shared" ref="Z33:Z39" si="12">H$4*(1-H$10)-B33</f>
        <v>5.75</v>
      </c>
    </row>
    <row r="34" spans="1:26" ht="15" customHeight="1" x14ac:dyDescent="0.25">
      <c r="A34" s="18"/>
      <c r="B34" s="46">
        <f t="shared" si="7"/>
        <v>1250</v>
      </c>
      <c r="C34" s="50">
        <f t="shared" ca="1" si="8"/>
        <v>42557.222106431873</v>
      </c>
      <c r="D34" s="83">
        <f t="shared" ref="D34:E39" si="13">D21</f>
        <v>137.27500000000001</v>
      </c>
      <c r="E34" s="83">
        <f t="shared" si="13"/>
        <v>0.45</v>
      </c>
      <c r="F34" s="51">
        <f t="shared" ref="F34:F39" si="14">D34+E34</f>
        <v>137.72499999999999</v>
      </c>
      <c r="G34" s="75"/>
      <c r="H34" s="94">
        <f t="shared" si="9"/>
        <v>127.21995089936799</v>
      </c>
      <c r="I34" s="95">
        <f t="shared" si="9"/>
        <v>126.79828755469129</v>
      </c>
      <c r="J34" s="95">
        <f t="shared" si="9"/>
        <v>126.37662421001457</v>
      </c>
      <c r="K34" s="95">
        <f t="shared" si="9"/>
        <v>125.95496086533785</v>
      </c>
      <c r="L34" s="95">
        <f t="shared" si="9"/>
        <v>125.53329752066114</v>
      </c>
      <c r="M34" s="95">
        <f t="shared" si="9"/>
        <v>125.11163417598442</v>
      </c>
      <c r="N34" s="96">
        <f t="shared" si="9"/>
        <v>124.6899708313077</v>
      </c>
      <c r="O34" s="18"/>
      <c r="P34" s="43"/>
      <c r="Q34" s="43"/>
      <c r="R34" s="43"/>
      <c r="S34" s="43"/>
      <c r="T34" s="43"/>
      <c r="U34" s="43"/>
      <c r="V34" s="43"/>
      <c r="W34" s="43"/>
      <c r="X34" s="44">
        <f t="shared" si="10"/>
        <v>35.714285714285715</v>
      </c>
      <c r="Y34" s="44">
        <f t="shared" si="11"/>
        <v>125</v>
      </c>
      <c r="Z34" s="44">
        <f t="shared" si="12"/>
        <v>105.75</v>
      </c>
    </row>
    <row r="35" spans="1:26" ht="15" customHeight="1" x14ac:dyDescent="0.25">
      <c r="A35" s="18"/>
      <c r="B35" s="46">
        <f t="shared" si="7"/>
        <v>1150</v>
      </c>
      <c r="C35" s="50">
        <f t="shared" ca="1" si="8"/>
        <v>42585.793535003308</v>
      </c>
      <c r="D35" s="84">
        <f t="shared" si="13"/>
        <v>139.5</v>
      </c>
      <c r="E35" s="84">
        <f t="shared" si="13"/>
        <v>-0.61</v>
      </c>
      <c r="F35" s="52">
        <f t="shared" si="14"/>
        <v>138.88999999999999</v>
      </c>
      <c r="G35" s="75"/>
      <c r="H35" s="94">
        <f t="shared" si="9"/>
        <v>131.51385514677122</v>
      </c>
      <c r="I35" s="95">
        <f t="shared" si="9"/>
        <v>130.62435252638267</v>
      </c>
      <c r="J35" s="95">
        <f t="shared" si="9"/>
        <v>129.73484990599411</v>
      </c>
      <c r="K35" s="95">
        <f t="shared" si="9"/>
        <v>128.84534728560553</v>
      </c>
      <c r="L35" s="95">
        <f t="shared" si="9"/>
        <v>127.95584466521699</v>
      </c>
      <c r="M35" s="95">
        <f t="shared" si="9"/>
        <v>127.06634204482842</v>
      </c>
      <c r="N35" s="96">
        <f t="shared" si="9"/>
        <v>126.17683942443986</v>
      </c>
      <c r="O35" s="18"/>
      <c r="P35" s="43"/>
      <c r="Q35" s="43"/>
      <c r="R35" s="43"/>
      <c r="S35" s="43"/>
      <c r="T35" s="43"/>
      <c r="U35" s="43"/>
      <c r="V35" s="43"/>
      <c r="W35" s="43"/>
      <c r="X35" s="44">
        <f t="shared" si="10"/>
        <v>64.285714285714292</v>
      </c>
      <c r="Y35" s="44">
        <f t="shared" si="11"/>
        <v>225</v>
      </c>
      <c r="Z35" s="44">
        <f t="shared" si="12"/>
        <v>205.75</v>
      </c>
    </row>
    <row r="36" spans="1:26" ht="15" customHeight="1" x14ac:dyDescent="0.25">
      <c r="A36" s="18"/>
      <c r="B36" s="46">
        <f t="shared" si="7"/>
        <v>1050</v>
      </c>
      <c r="C36" s="50">
        <f t="shared" ca="1" si="8"/>
        <v>42614.364963574735</v>
      </c>
      <c r="D36" s="84">
        <f t="shared" si="13"/>
        <v>139.5</v>
      </c>
      <c r="E36" s="84">
        <f t="shared" si="13"/>
        <v>13.47</v>
      </c>
      <c r="F36" s="52">
        <f t="shared" si="14"/>
        <v>152.97</v>
      </c>
      <c r="G36" s="75"/>
      <c r="H36" s="94">
        <f t="shared" si="9"/>
        <v>136.6664891666552</v>
      </c>
      <c r="I36" s="95">
        <f t="shared" si="9"/>
        <v>135.22237892413679</v>
      </c>
      <c r="J36" s="95">
        <f t="shared" si="9"/>
        <v>133.77826868161836</v>
      </c>
      <c r="K36" s="95">
        <f t="shared" si="9"/>
        <v>132.33415843909995</v>
      </c>
      <c r="L36" s="95">
        <f t="shared" si="9"/>
        <v>130.89004819658152</v>
      </c>
      <c r="M36" s="95">
        <f t="shared" si="9"/>
        <v>129.44593795406311</v>
      </c>
      <c r="N36" s="96">
        <f t="shared" si="9"/>
        <v>128.00182771154471</v>
      </c>
      <c r="O36" s="18"/>
      <c r="P36" s="43"/>
      <c r="Q36" s="43"/>
      <c r="R36" s="43"/>
      <c r="S36" s="43"/>
      <c r="T36" s="43"/>
      <c r="U36" s="43"/>
      <c r="V36" s="43"/>
      <c r="W36" s="43"/>
      <c r="X36" s="44">
        <f t="shared" si="10"/>
        <v>92.857142857142861</v>
      </c>
      <c r="Y36" s="44">
        <f t="shared" si="11"/>
        <v>325</v>
      </c>
      <c r="Z36" s="44">
        <f t="shared" si="12"/>
        <v>305.75</v>
      </c>
    </row>
    <row r="37" spans="1:26" ht="15" customHeight="1" x14ac:dyDescent="0.25">
      <c r="A37" s="18"/>
      <c r="B37" s="46">
        <f t="shared" si="7"/>
        <v>950</v>
      </c>
      <c r="C37" s="50">
        <f t="shared" ca="1" si="8"/>
        <v>42642.936392146163</v>
      </c>
      <c r="D37" s="84">
        <f t="shared" si="13"/>
        <v>138.94999999999999</v>
      </c>
      <c r="E37" s="84">
        <f t="shared" si="13"/>
        <v>11.21</v>
      </c>
      <c r="F37" s="52">
        <f t="shared" si="14"/>
        <v>150.16</v>
      </c>
      <c r="G37" s="75"/>
      <c r="H37" s="94">
        <f t="shared" si="9"/>
        <v>142.94835630283447</v>
      </c>
      <c r="I37" s="95">
        <f t="shared" si="9"/>
        <v>140.83543085457634</v>
      </c>
      <c r="J37" s="95">
        <f t="shared" si="9"/>
        <v>138.72250540631819</v>
      </c>
      <c r="K37" s="95">
        <f t="shared" si="9"/>
        <v>136.60957995806007</v>
      </c>
      <c r="L37" s="95">
        <f t="shared" si="9"/>
        <v>134.49665450980194</v>
      </c>
      <c r="M37" s="95">
        <f t="shared" si="9"/>
        <v>132.38372906154382</v>
      </c>
      <c r="N37" s="96">
        <f t="shared" si="9"/>
        <v>130.27080361328566</v>
      </c>
      <c r="O37" s="18"/>
      <c r="P37" s="43"/>
      <c r="Q37" s="43"/>
      <c r="R37" s="43"/>
      <c r="S37" s="43"/>
      <c r="T37" s="43"/>
      <c r="U37" s="43"/>
      <c r="V37" s="43"/>
      <c r="W37" s="43"/>
      <c r="X37" s="44">
        <f t="shared" si="10"/>
        <v>121.42857142857143</v>
      </c>
      <c r="Y37" s="44">
        <f t="shared" si="11"/>
        <v>425</v>
      </c>
      <c r="Z37" s="44">
        <f t="shared" si="12"/>
        <v>405.75</v>
      </c>
    </row>
    <row r="38" spans="1:26" ht="15" customHeight="1" x14ac:dyDescent="0.25">
      <c r="A38" s="18"/>
      <c r="B38" s="46">
        <f t="shared" si="7"/>
        <v>850</v>
      </c>
      <c r="C38" s="50">
        <f t="shared" ca="1" si="8"/>
        <v>42671.50782071759</v>
      </c>
      <c r="D38" s="84">
        <f t="shared" si="13"/>
        <v>179.57499999999999</v>
      </c>
      <c r="E38" s="84">
        <f t="shared" si="13"/>
        <v>-8.99</v>
      </c>
      <c r="F38" s="52">
        <f t="shared" si="14"/>
        <v>170.58499999999998</v>
      </c>
      <c r="G38" s="75"/>
      <c r="H38" s="94">
        <f t="shared" si="9"/>
        <v>150.75727053329672</v>
      </c>
      <c r="I38" s="95">
        <f t="shared" si="9"/>
        <v>147.82097133383039</v>
      </c>
      <c r="J38" s="95">
        <f t="shared" si="9"/>
        <v>144.88467213436408</v>
      </c>
      <c r="K38" s="95">
        <f t="shared" si="9"/>
        <v>141.94837293489778</v>
      </c>
      <c r="L38" s="95">
        <f t="shared" si="9"/>
        <v>139.01207373543147</v>
      </c>
      <c r="M38" s="95">
        <f t="shared" si="9"/>
        <v>136.07577453596517</v>
      </c>
      <c r="N38" s="96">
        <f t="shared" si="9"/>
        <v>133.13947533649886</v>
      </c>
      <c r="O38" s="18"/>
      <c r="P38" s="43"/>
      <c r="Q38" s="43"/>
      <c r="R38" s="43"/>
      <c r="S38" s="43"/>
      <c r="T38" s="43"/>
      <c r="U38" s="43"/>
      <c r="V38" s="43"/>
      <c r="W38" s="43"/>
      <c r="X38" s="44">
        <f t="shared" si="10"/>
        <v>150</v>
      </c>
      <c r="Y38" s="44">
        <f t="shared" si="11"/>
        <v>525</v>
      </c>
      <c r="Z38" s="44">
        <f t="shared" si="12"/>
        <v>505.75</v>
      </c>
    </row>
    <row r="39" spans="1:26" ht="15" customHeight="1" thickBot="1" x14ac:dyDescent="0.3">
      <c r="A39" s="18"/>
      <c r="B39" s="72">
        <f t="shared" si="7"/>
        <v>750</v>
      </c>
      <c r="C39" s="56">
        <f t="shared" ca="1" si="8"/>
        <v>42700.079249289018</v>
      </c>
      <c r="D39" s="85">
        <f t="shared" si="13"/>
        <v>179.35</v>
      </c>
      <c r="E39" s="85">
        <f t="shared" si="13"/>
        <v>-0.84</v>
      </c>
      <c r="F39" s="57">
        <f t="shared" si="14"/>
        <v>178.51</v>
      </c>
      <c r="G39" s="75"/>
      <c r="H39" s="97">
        <f t="shared" si="9"/>
        <v>160.70322980875613</v>
      </c>
      <c r="I39" s="98">
        <f t="shared" si="9"/>
        <v>156.72712778568041</v>
      </c>
      <c r="J39" s="98">
        <f t="shared" si="9"/>
        <v>152.75102576260471</v>
      </c>
      <c r="K39" s="98">
        <f t="shared" si="9"/>
        <v>148.77492373952902</v>
      </c>
      <c r="L39" s="98">
        <f t="shared" si="9"/>
        <v>144.79882171645326</v>
      </c>
      <c r="M39" s="98">
        <f t="shared" si="9"/>
        <v>140.82271969337759</v>
      </c>
      <c r="N39" s="99">
        <f t="shared" si="9"/>
        <v>136.8466176703019</v>
      </c>
      <c r="O39" s="18"/>
      <c r="P39" s="43"/>
      <c r="Q39" s="43"/>
      <c r="R39" s="43"/>
      <c r="S39" s="43"/>
      <c r="T39" s="43"/>
      <c r="U39" s="43"/>
      <c r="V39" s="43"/>
      <c r="W39" s="43"/>
      <c r="X39" s="44">
        <f t="shared" si="10"/>
        <v>178.57142857142858</v>
      </c>
      <c r="Y39" s="44">
        <f t="shared" si="11"/>
        <v>625</v>
      </c>
      <c r="Z39" s="44">
        <f t="shared" si="12"/>
        <v>605.75</v>
      </c>
    </row>
    <row r="40" spans="1:26" ht="15" customHeight="1" x14ac:dyDescent="0.25">
      <c r="A40" s="18"/>
      <c r="B40" s="18"/>
      <c r="C40" s="18"/>
      <c r="D40" s="18"/>
      <c r="E40" s="18"/>
      <c r="F40" s="18"/>
      <c r="G40" s="59">
        <v>1</v>
      </c>
      <c r="H40" s="77" t="str">
        <f>Sell!X44</f>
        <v>Based on a selling price of $125/cwt.</v>
      </c>
      <c r="I40" s="18"/>
      <c r="J40" s="61"/>
      <c r="K40" s="18"/>
      <c r="L40" s="18"/>
      <c r="M40" s="18"/>
      <c r="N40" s="18"/>
      <c r="O40" s="18"/>
    </row>
    <row r="41" spans="1:26" s="23" customFormat="1" ht="15" customHeight="1" x14ac:dyDescent="0.25">
      <c r="A41" s="25"/>
      <c r="B41" s="25"/>
      <c r="C41" s="25"/>
      <c r="D41" s="25"/>
      <c r="E41" s="25"/>
      <c r="F41" s="25"/>
      <c r="G41" s="25"/>
      <c r="H41" s="67"/>
      <c r="I41" s="25"/>
      <c r="J41" s="25"/>
      <c r="K41" s="68"/>
      <c r="L41" s="25"/>
      <c r="M41" s="25"/>
      <c r="N41" s="25"/>
      <c r="O41" s="18"/>
    </row>
    <row r="42" spans="1:26" ht="15" customHeight="1" x14ac:dyDescent="0.25">
      <c r="A42" s="25"/>
      <c r="B42" s="25"/>
      <c r="C42" s="25"/>
      <c r="D42" s="25"/>
      <c r="E42" s="25"/>
      <c r="F42" s="25"/>
      <c r="G42" s="25"/>
      <c r="H42" s="89" t="s">
        <v>54</v>
      </c>
      <c r="I42" s="89"/>
      <c r="J42" s="89"/>
      <c r="K42" s="89"/>
      <c r="L42" s="89"/>
      <c r="M42" s="89"/>
      <c r="N42" s="89"/>
      <c r="O42" s="18"/>
    </row>
    <row r="43" spans="1:26" ht="15" customHeight="1" thickBot="1" x14ac:dyDescent="0.3">
      <c r="A43" s="25"/>
      <c r="B43" s="27"/>
      <c r="C43" s="27"/>
      <c r="D43" s="27"/>
      <c r="E43" s="27"/>
      <c r="F43" s="27"/>
      <c r="G43" s="27"/>
      <c r="H43" s="90" t="s">
        <v>55</v>
      </c>
      <c r="I43" s="90"/>
      <c r="J43" s="90"/>
      <c r="K43" s="90"/>
      <c r="L43" s="90"/>
      <c r="M43" s="90"/>
      <c r="N43" s="90"/>
      <c r="O43" s="18"/>
    </row>
    <row r="44" spans="1:26" ht="15" customHeight="1" x14ac:dyDescent="0.25">
      <c r="A44" s="25"/>
      <c r="B44" s="25"/>
      <c r="C44" s="25"/>
      <c r="D44" s="25"/>
      <c r="E44" s="25"/>
      <c r="F44" s="25"/>
      <c r="G44" s="25"/>
      <c r="H44" s="25"/>
      <c r="I44" s="25"/>
      <c r="J44" s="25"/>
      <c r="K44" s="25"/>
      <c r="L44" s="25"/>
      <c r="M44" s="25"/>
      <c r="N44" s="25"/>
      <c r="O44" s="18"/>
    </row>
    <row r="45" spans="1:26" ht="15" customHeight="1" x14ac:dyDescent="0.25">
      <c r="A45" s="23"/>
      <c r="B45" s="23"/>
      <c r="C45" s="23"/>
      <c r="D45" s="23"/>
      <c r="E45" s="23"/>
      <c r="F45" s="23"/>
      <c r="G45" s="23"/>
      <c r="H45" s="23"/>
      <c r="I45" s="23"/>
      <c r="J45" s="23"/>
      <c r="K45" s="23"/>
      <c r="L45" s="23"/>
      <c r="M45" s="23"/>
      <c r="N45" s="23"/>
    </row>
    <row r="46" spans="1:26" ht="15" customHeight="1" x14ac:dyDescent="0.25">
      <c r="A46" s="23"/>
      <c r="B46" s="23"/>
      <c r="C46" s="23"/>
      <c r="D46" s="23"/>
      <c r="E46" s="23"/>
      <c r="F46" s="23"/>
      <c r="G46" s="23"/>
      <c r="H46" s="23"/>
      <c r="I46" s="23"/>
      <c r="J46" s="23"/>
      <c r="K46" s="23"/>
      <c r="L46" s="23"/>
      <c r="M46" s="23"/>
      <c r="N46" s="23"/>
    </row>
    <row r="47" spans="1:26" ht="15" customHeight="1" x14ac:dyDescent="0.25">
      <c r="A47" s="23"/>
      <c r="B47" s="23"/>
      <c r="C47" s="23"/>
      <c r="D47" s="23"/>
      <c r="E47" s="23"/>
      <c r="F47" s="23"/>
      <c r="G47" s="23"/>
      <c r="H47" s="23"/>
      <c r="I47" s="23"/>
      <c r="J47" s="23"/>
      <c r="K47" s="23"/>
      <c r="L47" s="23"/>
      <c r="M47" s="23"/>
      <c r="N47" s="23"/>
    </row>
  </sheetData>
  <sheetProtection algorithmName="SHA-512" hashValue="jU0WquUQr78sQtjDjt/WkkXuqdxIJgj3a0FTr8dmWG9PsFgOjArCsNuuSJZzIHAu6d1Uzs76qUQp+MVKCz+HaQ==" saltValue="pAu77igdIV1SRykFcL/v0w==" spinCount="100000" sheet="1" objects="1" scenarios="1"/>
  <mergeCells count="12">
    <mergeCell ref="H17:N17"/>
    <mergeCell ref="H30:N30"/>
    <mergeCell ref="H32:N32"/>
    <mergeCell ref="H19:N19"/>
    <mergeCell ref="C30:C32"/>
    <mergeCell ref="C17:C19"/>
    <mergeCell ref="D30:D32"/>
    <mergeCell ref="E30:E32"/>
    <mergeCell ref="F30:F32"/>
    <mergeCell ref="D17:D19"/>
    <mergeCell ref="E17:E19"/>
    <mergeCell ref="F17:F19"/>
  </mergeCells>
  <phoneticPr fontId="0" type="noConversion"/>
  <conditionalFormatting sqref="H20:N20">
    <cfRule type="cellIs" dxfId="27" priority="27" operator="greaterThan">
      <formula>$F$20</formula>
    </cfRule>
    <cfRule type="cellIs" dxfId="26" priority="28" operator="lessThan">
      <formula>$F$20</formula>
    </cfRule>
  </conditionalFormatting>
  <conditionalFormatting sqref="H21:N21">
    <cfRule type="cellIs" dxfId="25" priority="25" operator="greaterThan">
      <formula>$F$21</formula>
    </cfRule>
    <cfRule type="cellIs" dxfId="24" priority="26" operator="lessThan">
      <formula>$F$21</formula>
    </cfRule>
  </conditionalFormatting>
  <conditionalFormatting sqref="H22:N22">
    <cfRule type="cellIs" dxfId="23" priority="23" operator="greaterThan">
      <formula>$F$22</formula>
    </cfRule>
    <cfRule type="cellIs" dxfId="22" priority="24" operator="lessThan">
      <formula>$F$22</formula>
    </cfRule>
  </conditionalFormatting>
  <conditionalFormatting sqref="H23:N23">
    <cfRule type="cellIs" dxfId="21" priority="21" operator="greaterThan">
      <formula>$F$23</formula>
    </cfRule>
    <cfRule type="cellIs" dxfId="20" priority="22" operator="lessThan">
      <formula>$F$23</formula>
    </cfRule>
  </conditionalFormatting>
  <conditionalFormatting sqref="H24:N24">
    <cfRule type="cellIs" dxfId="19" priority="19" operator="greaterThan">
      <formula>$F$24</formula>
    </cfRule>
    <cfRule type="cellIs" dxfId="18" priority="20" operator="lessThan">
      <formula>$F$24</formula>
    </cfRule>
  </conditionalFormatting>
  <conditionalFormatting sqref="H25:N25">
    <cfRule type="cellIs" dxfId="17" priority="17" operator="greaterThan">
      <formula>$F$25</formula>
    </cfRule>
    <cfRule type="cellIs" dxfId="16" priority="18" operator="lessThan">
      <formula>$F$25</formula>
    </cfRule>
  </conditionalFormatting>
  <conditionalFormatting sqref="H26:N26">
    <cfRule type="cellIs" dxfId="15" priority="15" operator="greaterThan">
      <formula>$F$26</formula>
    </cfRule>
    <cfRule type="cellIs" dxfId="14" priority="16" operator="lessThan">
      <formula>$F$26</formula>
    </cfRule>
  </conditionalFormatting>
  <conditionalFormatting sqref="H33:N33">
    <cfRule type="cellIs" dxfId="13" priority="13" operator="greaterThan">
      <formula>$F$33</formula>
    </cfRule>
    <cfRule type="cellIs" dxfId="12" priority="14" operator="lessThan">
      <formula>$F$33</formula>
    </cfRule>
  </conditionalFormatting>
  <conditionalFormatting sqref="H34:N34">
    <cfRule type="cellIs" dxfId="11" priority="11" operator="greaterThan">
      <formula>$F$34</formula>
    </cfRule>
    <cfRule type="cellIs" dxfId="10" priority="12" operator="lessThan">
      <formula>$F$34</formula>
    </cfRule>
  </conditionalFormatting>
  <conditionalFormatting sqref="H35:N35">
    <cfRule type="cellIs" dxfId="9" priority="9" operator="greaterThan">
      <formula>$F$35</formula>
    </cfRule>
    <cfRule type="cellIs" dxfId="8" priority="10" operator="lessThan">
      <formula>$F$35</formula>
    </cfRule>
  </conditionalFormatting>
  <conditionalFormatting sqref="H36:N36">
    <cfRule type="cellIs" dxfId="7" priority="7" operator="greaterThan">
      <formula>$F$36</formula>
    </cfRule>
    <cfRule type="cellIs" dxfId="6" priority="8" operator="lessThan">
      <formula>$F$36</formula>
    </cfRule>
  </conditionalFormatting>
  <conditionalFormatting sqref="H37:N37">
    <cfRule type="cellIs" dxfId="5" priority="5" operator="greaterThan">
      <formula>$F$37</formula>
    </cfRule>
    <cfRule type="cellIs" dxfId="4" priority="6" operator="lessThan">
      <formula>$F$37</formula>
    </cfRule>
  </conditionalFormatting>
  <conditionalFormatting sqref="H38:N38">
    <cfRule type="cellIs" dxfId="3" priority="3" operator="greaterThan">
      <formula>$F$38</formula>
    </cfRule>
    <cfRule type="cellIs" dxfId="2" priority="4" operator="lessThan">
      <formula>$F$38</formula>
    </cfRule>
  </conditionalFormatting>
  <conditionalFormatting sqref="H39:N39">
    <cfRule type="cellIs" dxfId="1" priority="1" operator="greaterThan">
      <formula>$F$39</formula>
    </cfRule>
    <cfRule type="cellIs" dxfId="0" priority="2" operator="lessThan">
      <formula>$F$39</formula>
    </cfRule>
  </conditionalFormatting>
  <pageMargins left="1" right="1" top="0.75" bottom="0.75" header="0.5" footer="0.25"/>
  <pageSetup scale="88" orientation="landscape" r:id="rId1"/>
  <headerFooter alignWithMargins="0">
    <oddFooter>&amp;C&amp;"Arial,Regular"&amp;11Buy-Sell.xls
Developed by Kevin C. Dhuyvetter
Agricultural Economist, Kansas State University</oddFooter>
  </headerFooter>
  <ignoredErrors>
    <ignoredError sqref="C33:C39 F33:F39" formula="1"/>
    <ignoredError sqref="D33:D39 E33:E39" formula="1"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2</vt:i4>
      </vt:variant>
      <vt:variant>
        <vt:lpstr>Named Ranges</vt:lpstr>
      </vt:variant>
      <vt:variant>
        <vt:i4>14</vt:i4>
      </vt:variant>
    </vt:vector>
  </HeadingPairs>
  <TitlesOfParts>
    <vt:vector size="19" baseType="lpstr">
      <vt:lpstr>Intro</vt:lpstr>
      <vt:lpstr>Sell</vt:lpstr>
      <vt:lpstr>Buy</vt:lpstr>
      <vt:lpstr>Selling price figure</vt:lpstr>
      <vt:lpstr>Purchase price figure</vt:lpstr>
      <vt:lpstr>_BUY1</vt:lpstr>
      <vt:lpstr>BUY</vt:lpstr>
      <vt:lpstr>INTRO</vt:lpstr>
      <vt:lpstr>Buy!Print_Area</vt:lpstr>
      <vt:lpstr>Intro!Print_Area</vt:lpstr>
      <vt:lpstr>Buy!Print_Area_MI</vt:lpstr>
      <vt:lpstr>PRNTBUY1</vt:lpstr>
      <vt:lpstr>PRNTBUY2</vt:lpstr>
      <vt:lpstr>PRNTBUY3</vt:lpstr>
      <vt:lpstr>PRNTSEL1</vt:lpstr>
      <vt:lpstr>PRNTSEL2</vt:lpstr>
      <vt:lpstr>PRNTSEL3</vt:lpstr>
      <vt:lpstr>SELL</vt:lpstr>
      <vt:lpstr>SELL1</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Dhuyveter</dc:creator>
  <dc:description>Password is initials (3) and birthday (4)</dc:description>
  <cp:lastModifiedBy>robinreid</cp:lastModifiedBy>
  <cp:lastPrinted>2010-09-03T13:03:11Z</cp:lastPrinted>
  <dcterms:created xsi:type="dcterms:W3CDTF">1999-07-27T12:06:08Z</dcterms:created>
  <dcterms:modified xsi:type="dcterms:W3CDTF">2016-05-31T17:11:50Z</dcterms:modified>
</cp:coreProperties>
</file>