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Intro" sheetId="1" r:id="rId1"/>
    <sheet name="RFID components" sheetId="2" r:id="rId2"/>
    <sheet name="RFID costs" sheetId="3" r:id="rId3"/>
  </sheets>
  <definedNames/>
  <calcPr fullCalcOnLoad="1"/>
</workbook>
</file>

<file path=xl/comments3.xml><?xml version="1.0" encoding="utf-8"?>
<comments xmlns="http://schemas.openxmlformats.org/spreadsheetml/2006/main">
  <authors>
    <author>dhuyvetter</author>
  </authors>
  <commentList>
    <comment ref="D4" authorId="0">
      <text>
        <r>
          <rPr>
            <sz val="9"/>
            <rFont val="Tahoma"/>
            <family val="2"/>
          </rPr>
          <t xml:space="preserve">Enter the expected number of head the RFID system will be used on annually.
</t>
        </r>
        <r>
          <rPr>
            <b/>
            <sz val="9"/>
            <rFont val="Tahoma"/>
            <family val="2"/>
          </rPr>
          <t>Note:</t>
        </r>
        <r>
          <rPr>
            <sz val="9"/>
            <rFont val="Tahoma"/>
            <family val="2"/>
          </rPr>
          <t xml:space="preserve"> Sensitivity analysis around herd size is found below (rows 39 to 65)</t>
        </r>
      </text>
    </comment>
    <comment ref="D5" authorId="0">
      <text>
        <r>
          <rPr>
            <sz val="9"/>
            <rFont val="Tahoma"/>
            <family val="2"/>
          </rPr>
          <t>Interest rate to charge on investment and one-half of operating costs.</t>
        </r>
      </text>
    </comment>
    <comment ref="D8" authorId="0">
      <text>
        <r>
          <rPr>
            <sz val="9"/>
            <rFont val="Tahoma"/>
            <family val="2"/>
          </rPr>
          <t xml:space="preserve">Enter the initial cost (i.e., investment) required for the different components of the RFID system.
</t>
        </r>
        <r>
          <rPr>
            <b/>
            <sz val="9"/>
            <rFont val="Tahoma"/>
            <family val="2"/>
          </rPr>
          <t>Note:</t>
        </r>
        <r>
          <rPr>
            <sz val="9"/>
            <rFont val="Tahoma"/>
            <family val="2"/>
          </rPr>
          <t xml:space="preserve"> Generally, costs will be entered as </t>
        </r>
        <r>
          <rPr>
            <i/>
            <sz val="9"/>
            <rFont val="Tahoma"/>
            <family val="2"/>
          </rPr>
          <t>either</t>
        </r>
        <r>
          <rPr>
            <sz val="9"/>
            <rFont val="Tahoma"/>
            <family val="2"/>
          </rPr>
          <t xml:space="preserve"> Total or Per Head and not both.  The exception to this is for items with both a fixed and a variable component (i.e., a flat rate plus a per head charge).</t>
        </r>
      </text>
    </comment>
    <comment ref="F8" authorId="0">
      <text>
        <r>
          <rPr>
            <sz val="9"/>
            <rFont val="Tahoma"/>
            <family val="2"/>
          </rPr>
          <t xml:space="preserve">Enter the number of years the individual components are expected to be used.
</t>
        </r>
        <r>
          <rPr>
            <b/>
            <i/>
            <sz val="9"/>
            <rFont val="Tahoma"/>
            <family val="2"/>
          </rPr>
          <t>Note:</t>
        </r>
        <r>
          <rPr>
            <sz val="9"/>
            <rFont val="Tahoma"/>
            <family val="2"/>
          </rPr>
          <t xml:space="preserve"> hardware and software associated with new technologies often becomes obsolete before it physically wears out.</t>
        </r>
      </text>
    </comment>
    <comment ref="G8" authorId="0">
      <text>
        <r>
          <rPr>
            <sz val="9"/>
            <rFont val="Tahoma"/>
            <family val="2"/>
          </rPr>
          <t xml:space="preserve">Enter the salvage value (i.e., $ value at the end of useful life) for the individual components.
</t>
        </r>
        <r>
          <rPr>
            <b/>
            <i/>
            <sz val="9"/>
            <rFont val="Tahoma"/>
            <family val="2"/>
          </rPr>
          <t>Note:</t>
        </r>
        <r>
          <rPr>
            <sz val="9"/>
            <rFont val="Tahoma"/>
            <family val="2"/>
          </rPr>
          <t xml:space="preserve"> if equipment is obsolete the salvage value is likely close to $0.
</t>
        </r>
      </text>
    </comment>
    <comment ref="I8" authorId="0">
      <text>
        <r>
          <rPr>
            <sz val="9"/>
            <rFont val="Tahoma"/>
            <family val="2"/>
          </rPr>
          <t xml:space="preserve">Enter the percent of the individual components to allocate to the beef enterprise.  Specialized pieces are likely 100%, but others may be less than that.
</t>
        </r>
      </text>
    </comment>
    <comment ref="E40" authorId="0">
      <text>
        <r>
          <rPr>
            <sz val="9"/>
            <rFont val="Tahoma"/>
            <family val="2"/>
          </rPr>
          <t xml:space="preserve">Enter the percent of average herd size deviations for sensitivity analysis.  It is recommended that one of the "middle" values be 100%
</t>
        </r>
      </text>
    </comment>
    <comment ref="H8" authorId="0">
      <text>
        <r>
          <rPr>
            <sz val="9"/>
            <rFont val="Tahoma"/>
            <family val="2"/>
          </rPr>
          <t xml:space="preserve">Calculated annual cost based on the initial cost, useful life, and salvage value.  
</t>
        </r>
        <r>
          <rPr>
            <b/>
            <sz val="9"/>
            <rFont val="Tahoma"/>
            <family val="2"/>
          </rPr>
          <t>Note</t>
        </r>
        <r>
          <rPr>
            <sz val="9"/>
            <rFont val="Tahoma"/>
            <family val="2"/>
          </rPr>
          <t xml:space="preserve">:  For the </t>
        </r>
        <r>
          <rPr>
            <b/>
            <i/>
            <sz val="9"/>
            <rFont val="Tahoma"/>
            <family val="2"/>
          </rPr>
          <t>Electronic reader</t>
        </r>
        <r>
          <rPr>
            <sz val="9"/>
            <rFont val="Tahoma"/>
            <family val="2"/>
          </rPr>
          <t xml:space="preserve">, </t>
        </r>
        <r>
          <rPr>
            <b/>
            <i/>
            <sz val="9"/>
            <rFont val="Tahoma"/>
            <family val="2"/>
          </rPr>
          <t>Data accumulator</t>
        </r>
        <r>
          <rPr>
            <sz val="9"/>
            <rFont val="Tahoma"/>
            <family val="2"/>
          </rPr>
          <t xml:space="preserve">, and </t>
        </r>
        <r>
          <rPr>
            <b/>
            <i/>
            <sz val="9"/>
            <rFont val="Tahoma"/>
            <family val="2"/>
          </rPr>
          <t>Software / web-based analysis and storage</t>
        </r>
        <r>
          <rPr>
            <sz val="9"/>
            <rFont val="Tahoma"/>
            <family val="2"/>
          </rPr>
          <t xml:space="preserve"> categories, the </t>
        </r>
        <r>
          <rPr>
            <b/>
            <u val="single"/>
            <sz val="9"/>
            <rFont val="Tahoma"/>
            <family val="2"/>
          </rPr>
          <t>Total</t>
        </r>
        <r>
          <rPr>
            <sz val="9"/>
            <rFont val="Tahoma"/>
            <family val="2"/>
          </rPr>
          <t xml:space="preserve"> cost is ammortized over multiple years and the </t>
        </r>
        <r>
          <rPr>
            <b/>
            <u val="single"/>
            <sz val="9"/>
            <rFont val="Tahoma"/>
            <family val="2"/>
          </rPr>
          <t>Per Head</t>
        </r>
        <r>
          <rPr>
            <sz val="9"/>
            <rFont val="Tahoma"/>
            <family val="2"/>
          </rPr>
          <t xml:space="preserve"> cost is assumed to be an annual cost.  In the </t>
        </r>
        <r>
          <rPr>
            <b/>
            <i/>
            <sz val="9"/>
            <rFont val="Tahoma"/>
            <family val="2"/>
          </rPr>
          <t>Other</t>
        </r>
        <r>
          <rPr>
            <sz val="9"/>
            <rFont val="Tahoma"/>
            <family val="2"/>
          </rPr>
          <t xml:space="preserve"> category, all costs (Total and Per Head) are assumed to be annual.</t>
        </r>
      </text>
    </comment>
  </commentList>
</comments>
</file>

<file path=xl/sharedStrings.xml><?xml version="1.0" encoding="utf-8"?>
<sst xmlns="http://schemas.openxmlformats.org/spreadsheetml/2006/main" count="97" uniqueCount="71">
  <si>
    <t>Total</t>
  </si>
  <si>
    <t>Description</t>
  </si>
  <si>
    <t>RFID Cost</t>
  </si>
  <si>
    <t>Per Head</t>
  </si>
  <si>
    <t>Estimated Costs for a Radio Frequency Identification (RFID) System</t>
  </si>
  <si>
    <t>Internet access</t>
  </si>
  <si>
    <t>---</t>
  </si>
  <si>
    <t>Average herd size, number of head</t>
  </si>
  <si>
    <t>Interest rate, %</t>
  </si>
  <si>
    <t>Size of Herd, number of head</t>
  </si>
  <si>
    <t>Size of Herd, percent of base</t>
  </si>
  <si>
    <t>Base</t>
  </si>
  <si>
    <t>Total Annual RFID System Cost, $/head</t>
  </si>
  <si>
    <t>Useful life, yrs</t>
  </si>
  <si>
    <t>Salvage value, $</t>
  </si>
  <si>
    <t xml:space="preserve"> Total annual cost</t>
  </si>
  <si>
    <t>Electronic reader</t>
  </si>
  <si>
    <t>Data accumulator</t>
  </si>
  <si>
    <t>Software/ web-based analysis and storage</t>
  </si>
  <si>
    <t>Other</t>
  </si>
  <si>
    <t>RFID Components</t>
  </si>
  <si>
    <t>eID Transponder (tag)</t>
  </si>
  <si>
    <t>Percent to RFID</t>
  </si>
  <si>
    <r>
      <t>Brief Description of Components of a Radio Frequency Identification (RFID) System</t>
    </r>
    <r>
      <rPr>
        <b/>
        <vertAlign val="superscript"/>
        <sz val="11"/>
        <rFont val="Arial"/>
        <family val="2"/>
      </rPr>
      <t>1</t>
    </r>
  </si>
  <si>
    <t>Kevin C. Dhuyvetter, Ph.D.</t>
  </si>
  <si>
    <t>Kansas State University</t>
  </si>
  <si>
    <t>voice:  (785) 532-3527</t>
  </si>
  <si>
    <t>FAX:    (785) 532-6925</t>
  </si>
  <si>
    <t>Dale Blasi, Ph.D.</t>
  </si>
  <si>
    <t>Agricultural Economist</t>
  </si>
  <si>
    <t>voice:  (785) 532-5427</t>
  </si>
  <si>
    <t>email:  kcd@ksu.edu</t>
  </si>
  <si>
    <t>email:  dblasi@oznet.ksu.edu</t>
  </si>
  <si>
    <t>A spreadsheet to estimate the economic costs of a radio frequency identification (RFID) system.</t>
  </si>
  <si>
    <t>RFID Cost.xls -----</t>
  </si>
  <si>
    <t xml:space="preserve">  RFID Cost.xls was developed by:</t>
  </si>
  <si>
    <r>
      <t xml:space="preserve">  </t>
    </r>
    <r>
      <rPr>
        <b/>
        <u val="single"/>
        <sz val="10"/>
        <rFont val="Arial"/>
        <family val="2"/>
      </rPr>
      <t>DESCRIPTION OF "SHEETS" (see tabs at bottom of screen)</t>
    </r>
  </si>
  <si>
    <r>
      <t xml:space="preserve">  </t>
    </r>
    <r>
      <rPr>
        <b/>
        <u val="single"/>
        <sz val="10"/>
        <rFont val="Arial"/>
        <family val="2"/>
      </rPr>
      <t>DESCRIPTION OF INPUTS</t>
    </r>
  </si>
  <si>
    <r>
      <t xml:space="preserve">  </t>
    </r>
    <r>
      <rPr>
        <b/>
        <u val="single"/>
        <sz val="10"/>
        <rFont val="Arial"/>
        <family val="2"/>
      </rPr>
      <t>RELATED PUBLICATION</t>
    </r>
  </si>
  <si>
    <r>
      <t>Intro -</t>
    </r>
    <r>
      <rPr>
        <sz val="10"/>
        <rFont val="Arial"/>
        <family val="2"/>
      </rPr>
      <t xml:space="preserve"> brief instructions for using spreadsheet and author contact information.</t>
    </r>
  </si>
  <si>
    <r>
      <t xml:space="preserve">RFID components - </t>
    </r>
    <r>
      <rPr>
        <sz val="10"/>
        <rFont val="Arial"/>
        <family val="2"/>
      </rPr>
      <t>basic information about the various components of a RFID system.</t>
    </r>
  </si>
  <si>
    <r>
      <t xml:space="preserve">RFID costs - </t>
    </r>
    <r>
      <rPr>
        <sz val="10"/>
        <rFont val="Arial"/>
        <family val="2"/>
      </rPr>
      <t>user inputs to estimate operation-specific RFID system costs.</t>
    </r>
  </si>
  <si>
    <r>
      <t xml:space="preserve">  </t>
    </r>
    <r>
      <rPr>
        <b/>
        <u val="single"/>
        <sz val="10"/>
        <rFont val="Arial"/>
        <family val="0"/>
      </rPr>
      <t>INPUTS vs CALCULATED VALUES</t>
    </r>
  </si>
  <si>
    <t>Laptop computer</t>
  </si>
  <si>
    <t>Computer software</t>
  </si>
  <si>
    <t>Subscriptions/upgrade fees</t>
  </si>
  <si>
    <t>Labor</t>
  </si>
  <si>
    <r>
      <t>RFID Components</t>
    </r>
    <r>
      <rPr>
        <b/>
        <vertAlign val="superscript"/>
        <sz val="10"/>
        <rFont val="Arial"/>
        <family val="2"/>
      </rPr>
      <t>1</t>
    </r>
  </si>
  <si>
    <r>
      <t>Initial cost, $</t>
    </r>
    <r>
      <rPr>
        <vertAlign val="superscript"/>
        <sz val="10"/>
        <rFont val="Arial"/>
        <family val="2"/>
      </rPr>
      <t>2</t>
    </r>
  </si>
  <si>
    <r>
      <t>2</t>
    </r>
    <r>
      <rPr>
        <sz val="9"/>
        <rFont val="Arial"/>
        <family val="2"/>
      </rPr>
      <t xml:space="preserve"> Only enter </t>
    </r>
    <r>
      <rPr>
        <b/>
        <sz val="9"/>
        <rFont val="Arial"/>
        <family val="2"/>
      </rPr>
      <t>Total</t>
    </r>
    <r>
      <rPr>
        <sz val="9"/>
        <rFont val="Arial"/>
        <family val="2"/>
      </rPr>
      <t xml:space="preserve"> </t>
    </r>
    <r>
      <rPr>
        <i/>
        <u val="single"/>
        <sz val="9"/>
        <rFont val="Arial"/>
        <family val="2"/>
      </rPr>
      <t>and</t>
    </r>
    <r>
      <rPr>
        <sz val="9"/>
        <rFont val="Arial"/>
        <family val="2"/>
      </rPr>
      <t xml:space="preserve"> </t>
    </r>
    <r>
      <rPr>
        <b/>
        <sz val="9"/>
        <rFont val="Arial"/>
        <family val="2"/>
      </rPr>
      <t xml:space="preserve">Per Head </t>
    </r>
    <r>
      <rPr>
        <sz val="9"/>
        <rFont val="Arial"/>
        <family val="2"/>
      </rPr>
      <t>costs if there is a fixed and a variable componenent (i.e., do not enter costs twice).</t>
    </r>
  </si>
  <si>
    <r>
      <t>1</t>
    </r>
    <r>
      <rPr>
        <sz val="9"/>
        <rFont val="Arial"/>
        <family val="2"/>
      </rPr>
      <t xml:space="preserve"> See the </t>
    </r>
    <r>
      <rPr>
        <b/>
        <sz val="9"/>
        <rFont val="Arial"/>
        <family val="2"/>
      </rPr>
      <t>RFID components</t>
    </r>
    <r>
      <rPr>
        <sz val="9"/>
        <rFont val="Arial"/>
        <family val="2"/>
      </rPr>
      <t xml:space="preserve"> tab for a brief discussion of the different components of the RFID system.</t>
    </r>
  </si>
  <si>
    <r>
      <t xml:space="preserve">In the "RFID costs" tab </t>
    </r>
    <r>
      <rPr>
        <sz val="10"/>
        <color indexed="12"/>
        <rFont val="Arial"/>
        <family val="2"/>
      </rPr>
      <t>blue shaded cells</t>
    </r>
    <r>
      <rPr>
        <sz val="10"/>
        <rFont val="Arial"/>
        <family val="2"/>
      </rPr>
      <t xml:space="preserve"> represent inputs that need to be entered by the user and all black numbers are calculated from these inputs.  If not all input cells are needed, they should be left blank.</t>
    </r>
  </si>
  <si>
    <r>
      <t xml:space="preserve">Several inputs required have a </t>
    </r>
    <r>
      <rPr>
        <sz val="10"/>
        <color indexed="10"/>
        <rFont val="Arial"/>
        <family val="2"/>
      </rPr>
      <t>red diamond</t>
    </r>
    <r>
      <rPr>
        <sz val="10"/>
        <rFont val="Arial"/>
        <family val="2"/>
      </rPr>
      <t xml:space="preserve"> in the upper right hand corner of the cell.  By moving your mouse cursor over this diamond, a brief description of the input will be displayed on the screen.</t>
    </r>
  </si>
  <si>
    <t>Tags for cows (one-time purchase)</t>
  </si>
  <si>
    <t>A data accumulator can be any device (wired or wireless) such as a laptop or handheld computer or scale head that is capable of interfacing and accepting data from the electronic RFID reader.</t>
  </si>
  <si>
    <t xml:space="preserve">The purchase of herd or health management software, subscriptions to web-based analysis tools and/or data storage options should be placed in this section.  </t>
  </si>
  <si>
    <t>Miscellaneous costs such as software or hardware technical support and upgrade plans, internet/long distance telephone costs should be included in this section. Labor costs associated with any extra labor required at the chute to capture information as well as time spent inputting extra data or generating reports should be included in this section as well.</t>
  </si>
  <si>
    <t>Wand/stick reader</t>
  </si>
  <si>
    <t>Electronic tag</t>
  </si>
  <si>
    <t>Annual Cost, $</t>
  </si>
  <si>
    <t>Software / web-based analysis and storage</t>
  </si>
  <si>
    <t>FAX:    (785) 532-7059</t>
  </si>
  <si>
    <t>Beef Specialist</t>
  </si>
  <si>
    <t>The RFID electronic reader activates and transfers the data contained on the transponder to a data interrogator. This device may either be handheld or permanently mounted in an alleyway. Make sure this component complies with ISO 11785.  If wedge software is not included with the purchase of a reader, be sure to include the costs of purchasing "standalone" wedge software.</t>
  </si>
  <si>
    <t>Transponder (electronic tag)</t>
  </si>
  <si>
    <t>The transponder (electronic tag) is applied in the left ear of each animal prior to leaving its herd of origin. The most common eID tag is the small “donut” ear tag produced by a variety of companies although some may offer visual panel tags with the electronic chip placed within it. Make sure this component complies with ISO 11784 and 11785.</t>
  </si>
  <si>
    <t>eID Transponder (electronic tag)</t>
  </si>
  <si>
    <r>
      <t xml:space="preserve">For a more detailed discussion of RFID systems see </t>
    </r>
    <r>
      <rPr>
        <b/>
        <sz val="10"/>
        <rFont val="Arial"/>
        <family val="2"/>
      </rPr>
      <t>A Guide for Electronic Identification of Cattle</t>
    </r>
    <r>
      <rPr>
        <sz val="10"/>
        <rFont val="Arial"/>
        <family val="2"/>
      </rPr>
      <t xml:space="preserve">, an order form for this publication can be found at </t>
    </r>
    <r>
      <rPr>
        <u val="single"/>
        <sz val="10"/>
        <rFont val="Arial"/>
        <family val="2"/>
      </rPr>
      <t>www.beefstockerusa.org/rfid.</t>
    </r>
  </si>
  <si>
    <r>
      <t>1</t>
    </r>
    <r>
      <rPr>
        <sz val="10"/>
        <rFont val="Arial"/>
        <family val="0"/>
      </rPr>
      <t xml:space="preserve"> For a more detailed disussion of the RFID componenets see </t>
    </r>
    <r>
      <rPr>
        <b/>
        <sz val="10"/>
        <rFont val="Arial"/>
        <family val="2"/>
      </rPr>
      <t>A Guide for Electronic Identification of Cattle, an order form for this publication can be</t>
    </r>
    <r>
      <rPr>
        <sz val="10"/>
        <rFont val="Arial"/>
        <family val="0"/>
      </rPr>
      <t xml:space="preserve"> found at </t>
    </r>
    <r>
      <rPr>
        <u val="single"/>
        <sz val="10"/>
        <rFont val="Arial"/>
        <family val="2"/>
      </rPr>
      <t>www.beefstockerusa.org/rfid.</t>
    </r>
  </si>
  <si>
    <r>
      <t xml:space="preserve">NOTE:  This spreadsheet was developed as a tool to assist livestock producers and others in the industry with estimating the costs associated with an individual animal identification system.  It is important to recognize that not all of the cost categories indentified would be required to comply with a National Animial Identification System (NAIS) program if one should become mandatory.  Rather, these additional pieces of hardware and software represent components of an improved informational management system.  For example, a cow-calf operator would not be required to have an electronic reader, computer, or any type of software for storing and analyzing data to comply with a mandatory animal ID program, but these components might be desired for improved management purposes.  Thus, it is not necessarily appropriate to allocate these costs to a </t>
    </r>
    <r>
      <rPr>
        <b/>
        <i/>
        <sz val="10"/>
        <color indexed="17"/>
        <rFont val="Arial"/>
        <family val="2"/>
      </rPr>
      <t>mandatory</t>
    </r>
    <r>
      <rPr>
        <b/>
        <sz val="10"/>
        <color indexed="17"/>
        <rFont val="Arial"/>
        <family val="2"/>
      </rPr>
      <t xml:space="preserve"> animal ID program.</t>
    </r>
  </si>
  <si>
    <t>Version -- 7.6.06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</si>
</sst>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quot;$&quot;#,##0"/>
    <numFmt numFmtId="167" formatCode="0.0%"/>
    <numFmt numFmtId="168" formatCode="&quot;$&quot;#,##0.0"/>
    <numFmt numFmtId="169" formatCode="&quot;Yes&quot;;&quot;Yes&quot;;&quot;No&quot;"/>
    <numFmt numFmtId="170" formatCode="&quot;True&quot;;&quot;True&quot;;&quot;False&quot;"/>
    <numFmt numFmtId="171" formatCode="&quot;On&quot;;&quot;On&quot;;&quot;Off&quot;"/>
    <numFmt numFmtId="172" formatCode="[$€-2]\ #,##0.00_);[Red]\([$€-2]\ #,##0.00\)"/>
  </numFmts>
  <fonts count="33">
    <font>
      <sz val="10"/>
      <name val="Arial"/>
      <family val="0"/>
    </font>
    <font>
      <u val="single"/>
      <sz val="10"/>
      <color indexed="12"/>
      <name val="Arial"/>
      <family val="0"/>
    </font>
    <font>
      <u val="single"/>
      <sz val="10"/>
      <color indexed="36"/>
      <name val="Arial"/>
      <family val="0"/>
    </font>
    <font>
      <sz val="8"/>
      <name val="Arial"/>
      <family val="0"/>
    </font>
    <font>
      <sz val="10"/>
      <color indexed="12"/>
      <name val="Arial"/>
      <family val="0"/>
    </font>
    <font>
      <b/>
      <sz val="10"/>
      <name val="Arial"/>
      <family val="2"/>
    </font>
    <font>
      <vertAlign val="superscript"/>
      <sz val="10"/>
      <name val="Arial"/>
      <family val="2"/>
    </font>
    <font>
      <b/>
      <i/>
      <sz val="10"/>
      <color indexed="10"/>
      <name val="Arial"/>
      <family val="2"/>
    </font>
    <font>
      <sz val="12"/>
      <name val="Arial"/>
      <family val="0"/>
    </font>
    <font>
      <b/>
      <sz val="12"/>
      <name val="Arial"/>
      <family val="2"/>
    </font>
    <font>
      <b/>
      <sz val="11"/>
      <name val="Arial"/>
      <family val="2"/>
    </font>
    <font>
      <sz val="11"/>
      <name val="Arial"/>
      <family val="2"/>
    </font>
    <font>
      <sz val="9"/>
      <name val="Tahoma"/>
      <family val="2"/>
    </font>
    <font>
      <b/>
      <i/>
      <sz val="9"/>
      <name val="Tahoma"/>
      <family val="2"/>
    </font>
    <font>
      <vertAlign val="superscript"/>
      <sz val="9"/>
      <name val="Arial"/>
      <family val="2"/>
    </font>
    <font>
      <sz val="9"/>
      <name val="Arial"/>
      <family val="2"/>
    </font>
    <font>
      <b/>
      <vertAlign val="superscript"/>
      <sz val="11"/>
      <name val="Arial"/>
      <family val="2"/>
    </font>
    <font>
      <b/>
      <i/>
      <sz val="10"/>
      <name val="Arial"/>
      <family val="2"/>
    </font>
    <font>
      <b/>
      <i/>
      <sz val="10"/>
      <color indexed="12"/>
      <name val="Arial"/>
      <family val="2"/>
    </font>
    <font>
      <b/>
      <sz val="9"/>
      <name val="Arial"/>
      <family val="2"/>
    </font>
    <font>
      <i/>
      <u val="single"/>
      <sz val="9"/>
      <name val="Arial"/>
      <family val="2"/>
    </font>
    <font>
      <b/>
      <sz val="9"/>
      <name val="Tahoma"/>
      <family val="2"/>
    </font>
    <font>
      <i/>
      <sz val="9"/>
      <name val="Tahoma"/>
      <family val="2"/>
    </font>
    <font>
      <b/>
      <u val="single"/>
      <sz val="10"/>
      <name val="Arial"/>
      <family val="0"/>
    </font>
    <font>
      <sz val="10"/>
      <color indexed="10"/>
      <name val="Arial"/>
      <family val="2"/>
    </font>
    <font>
      <i/>
      <sz val="10"/>
      <name val="Arial"/>
      <family val="2"/>
    </font>
    <font>
      <b/>
      <sz val="10"/>
      <color indexed="18"/>
      <name val="Arial"/>
      <family val="2"/>
    </font>
    <font>
      <b/>
      <vertAlign val="superscript"/>
      <sz val="10"/>
      <name val="Arial"/>
      <family val="2"/>
    </font>
    <font>
      <b/>
      <u val="single"/>
      <sz val="9"/>
      <name val="Tahoma"/>
      <family val="2"/>
    </font>
    <font>
      <u val="single"/>
      <sz val="10"/>
      <name val="Arial"/>
      <family val="2"/>
    </font>
    <font>
      <b/>
      <sz val="10"/>
      <color indexed="17"/>
      <name val="Arial"/>
      <family val="2"/>
    </font>
    <font>
      <b/>
      <i/>
      <sz val="10"/>
      <color indexed="17"/>
      <name val="Arial"/>
      <family val="2"/>
    </font>
    <font>
      <b/>
      <sz val="8"/>
      <name val="Arial"/>
      <family val="2"/>
    </font>
  </fonts>
  <fills count="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color indexed="63"/>
      </left>
      <right>
        <color indexed="63"/>
      </right>
      <top>
        <color indexed="63"/>
      </top>
      <bottom style="thin"/>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17" fillId="2" borderId="1" xfId="0" applyFont="1" applyFill="1" applyBorder="1" applyAlignment="1">
      <alignment/>
    </xf>
    <xf numFmtId="0" fontId="10" fillId="2" borderId="0" xfId="0" applyFont="1" applyFill="1" applyBorder="1" applyAlignment="1">
      <alignment/>
    </xf>
    <xf numFmtId="0" fontId="0" fillId="3" borderId="2" xfId="0" applyFont="1" applyFill="1" applyBorder="1" applyAlignment="1">
      <alignment vertical="top"/>
    </xf>
    <xf numFmtId="0" fontId="0" fillId="3" borderId="3" xfId="0" applyFont="1" applyFill="1" applyBorder="1" applyAlignment="1">
      <alignment vertical="top"/>
    </xf>
    <xf numFmtId="0" fontId="0" fillId="3" borderId="0" xfId="0" applyFont="1" applyFill="1" applyAlignment="1">
      <alignment/>
    </xf>
    <xf numFmtId="0" fontId="5" fillId="2" borderId="4" xfId="0" applyFont="1" applyFill="1" applyBorder="1" applyAlignment="1">
      <alignment/>
    </xf>
    <xf numFmtId="0" fontId="5" fillId="2" borderId="5" xfId="0" applyFont="1" applyFill="1" applyBorder="1" applyAlignment="1">
      <alignment/>
    </xf>
    <xf numFmtId="0" fontId="5" fillId="2" borderId="6" xfId="0" applyFont="1" applyFill="1" applyBorder="1" applyAlignment="1">
      <alignment/>
    </xf>
    <xf numFmtId="0" fontId="5" fillId="2" borderId="3" xfId="0" applyFont="1" applyFill="1" applyBorder="1" applyAlignment="1">
      <alignment/>
    </xf>
    <xf numFmtId="0" fontId="5" fillId="2" borderId="2" xfId="0" applyFont="1" applyFill="1" applyBorder="1" applyAlignment="1">
      <alignment/>
    </xf>
    <xf numFmtId="0" fontId="5" fillId="2" borderId="7" xfId="0" applyFont="1" applyFill="1" applyBorder="1" applyAlignment="1">
      <alignment/>
    </xf>
    <xf numFmtId="0" fontId="5" fillId="2" borderId="1" xfId="0" applyFont="1" applyFill="1" applyBorder="1" applyAlignment="1">
      <alignment/>
    </xf>
    <xf numFmtId="0" fontId="5" fillId="2" borderId="8" xfId="0" applyFont="1" applyFill="1" applyBorder="1" applyAlignment="1">
      <alignment/>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3" xfId="0" applyFont="1" applyFill="1" applyBorder="1" applyAlignment="1">
      <alignment/>
    </xf>
    <xf numFmtId="0" fontId="0" fillId="3" borderId="0" xfId="0" applyFont="1" applyFill="1" applyBorder="1" applyAlignment="1">
      <alignment/>
    </xf>
    <xf numFmtId="0" fontId="0" fillId="3" borderId="2" xfId="0" applyFont="1" applyFill="1" applyBorder="1" applyAlignment="1">
      <alignment/>
    </xf>
    <xf numFmtId="0" fontId="5" fillId="3" borderId="3" xfId="0" applyFont="1" applyFill="1" applyBorder="1" applyAlignment="1">
      <alignment/>
    </xf>
    <xf numFmtId="0" fontId="5" fillId="3" borderId="0" xfId="0" applyFont="1" applyFill="1" applyBorder="1" applyAlignment="1">
      <alignment/>
    </xf>
    <xf numFmtId="0" fontId="23" fillId="3" borderId="0" xfId="0" applyFont="1" applyFill="1" applyAlignment="1">
      <alignment/>
    </xf>
    <xf numFmtId="0" fontId="5" fillId="3" borderId="3" xfId="0" applyFont="1" applyFill="1" applyBorder="1" applyAlignment="1">
      <alignment/>
    </xf>
    <xf numFmtId="0" fontId="23" fillId="3" borderId="3" xfId="0" applyFont="1" applyFill="1" applyBorder="1" applyAlignment="1">
      <alignment/>
    </xf>
    <xf numFmtId="0" fontId="0" fillId="3" borderId="7" xfId="0" applyFont="1" applyFill="1" applyBorder="1" applyAlignment="1">
      <alignment/>
    </xf>
    <xf numFmtId="0" fontId="0" fillId="3" borderId="1" xfId="0" applyFont="1" applyFill="1" applyBorder="1" applyAlignment="1">
      <alignment/>
    </xf>
    <xf numFmtId="0" fontId="0" fillId="3" borderId="8" xfId="0" applyFont="1" applyFill="1" applyBorder="1" applyAlignment="1">
      <alignment/>
    </xf>
    <xf numFmtId="0" fontId="25" fillId="3" borderId="0" xfId="0" applyFont="1" applyFill="1" applyAlignment="1">
      <alignment/>
    </xf>
    <xf numFmtId="0" fontId="4" fillId="4" borderId="0" xfId="0" applyFont="1" applyFill="1" applyBorder="1" applyAlignment="1" applyProtection="1">
      <alignment/>
      <protection locked="0"/>
    </xf>
    <xf numFmtId="166" fontId="4" fillId="4" borderId="0" xfId="0" applyNumberFormat="1" applyFont="1" applyFill="1" applyBorder="1" applyAlignment="1" applyProtection="1">
      <alignment horizontal="center"/>
      <protection locked="0"/>
    </xf>
    <xf numFmtId="164" fontId="4" fillId="4" borderId="0" xfId="0" applyNumberFormat="1" applyFont="1" applyFill="1" applyBorder="1" applyAlignment="1" applyProtection="1">
      <alignment horizontal="center"/>
      <protection locked="0"/>
    </xf>
    <xf numFmtId="9" fontId="4" fillId="4" borderId="0" xfId="21" applyFont="1" applyFill="1" applyBorder="1" applyAlignment="1" applyProtection="1">
      <alignment horizontal="center"/>
      <protection locked="0"/>
    </xf>
    <xf numFmtId="0" fontId="4" fillId="4" borderId="0" xfId="0" applyNumberFormat="1" applyFont="1" applyFill="1" applyBorder="1" applyAlignment="1" applyProtection="1">
      <alignment horizontal="center"/>
      <protection locked="0"/>
    </xf>
    <xf numFmtId="167" fontId="4" fillId="5" borderId="0" xfId="0" applyNumberFormat="1" applyFont="1" applyFill="1" applyAlignment="1" applyProtection="1">
      <alignment horizontal="center"/>
      <protection locked="0"/>
    </xf>
    <xf numFmtId="0" fontId="0" fillId="3" borderId="0" xfId="0" applyFont="1" applyFill="1" applyBorder="1" applyAlignment="1" applyProtection="1">
      <alignment/>
      <protection/>
    </xf>
    <xf numFmtId="0" fontId="17" fillId="3" borderId="0" xfId="0" applyFont="1" applyFill="1" applyBorder="1" applyAlignment="1" applyProtection="1">
      <alignment/>
      <protection/>
    </xf>
    <xf numFmtId="0" fontId="0" fillId="3" borderId="0" xfId="0" applyFont="1" applyFill="1" applyBorder="1" applyAlignment="1" applyProtection="1">
      <alignment/>
      <protection/>
    </xf>
    <xf numFmtId="166" fontId="0" fillId="3" borderId="0" xfId="0" applyNumberFormat="1" applyFont="1" applyFill="1" applyBorder="1" applyAlignment="1" applyProtection="1">
      <alignment horizontal="center"/>
      <protection/>
    </xf>
    <xf numFmtId="164" fontId="0" fillId="3" borderId="0" xfId="0" applyNumberFormat="1" applyFont="1" applyFill="1" applyBorder="1" applyAlignment="1" applyProtection="1">
      <alignment horizontal="center"/>
      <protection/>
    </xf>
    <xf numFmtId="0" fontId="0" fillId="3" borderId="0" xfId="0" applyFont="1" applyFill="1" applyBorder="1" applyAlignment="1" applyProtection="1" quotePrefix="1">
      <alignment horizontal="center"/>
      <protection/>
    </xf>
    <xf numFmtId="166" fontId="0" fillId="3" borderId="0" xfId="0" applyNumberFormat="1" applyFont="1" applyFill="1" applyBorder="1" applyAlignment="1" applyProtection="1" quotePrefix="1">
      <alignment horizontal="center"/>
      <protection/>
    </xf>
    <xf numFmtId="9" fontId="0" fillId="3" borderId="0" xfId="21" applyFont="1" applyFill="1" applyBorder="1" applyAlignment="1" applyProtection="1">
      <alignment horizontal="center"/>
      <protection/>
    </xf>
    <xf numFmtId="166" fontId="0" fillId="3" borderId="0" xfId="0" applyNumberFormat="1" applyFont="1" applyFill="1" applyBorder="1" applyAlignment="1" applyProtection="1">
      <alignment horizontal="right"/>
      <protection/>
    </xf>
    <xf numFmtId="8" fontId="0" fillId="3" borderId="0" xfId="0" applyNumberFormat="1" applyFont="1" applyFill="1" applyBorder="1" applyAlignment="1" applyProtection="1">
      <alignment/>
      <protection/>
    </xf>
    <xf numFmtId="0" fontId="0" fillId="3" borderId="0" xfId="0" applyFont="1" applyFill="1" applyBorder="1" applyAlignment="1" applyProtection="1">
      <alignment/>
      <protection/>
    </xf>
    <xf numFmtId="0" fontId="17" fillId="3" borderId="0" xfId="0" applyFont="1" applyFill="1" applyBorder="1" applyAlignment="1" applyProtection="1">
      <alignment/>
      <protection/>
    </xf>
    <xf numFmtId="0" fontId="4" fillId="4" borderId="9" xfId="0" applyFont="1" applyFill="1" applyBorder="1" applyAlignment="1" applyProtection="1">
      <alignment/>
      <protection locked="0"/>
    </xf>
    <xf numFmtId="166" fontId="4" fillId="4" borderId="9" xfId="0" applyNumberFormat="1" applyFont="1" applyFill="1" applyBorder="1" applyAlignment="1" applyProtection="1">
      <alignment horizontal="center"/>
      <protection locked="0"/>
    </xf>
    <xf numFmtId="164" fontId="4" fillId="4" borderId="9" xfId="0" applyNumberFormat="1" applyFont="1" applyFill="1" applyBorder="1" applyAlignment="1" applyProtection="1">
      <alignment horizontal="center"/>
      <protection locked="0"/>
    </xf>
    <xf numFmtId="9" fontId="4" fillId="4" borderId="9" xfId="21" applyFont="1" applyFill="1" applyBorder="1" applyAlignment="1" applyProtection="1">
      <alignment horizontal="center"/>
      <protection locked="0"/>
    </xf>
    <xf numFmtId="0" fontId="4" fillId="4" borderId="9" xfId="0" applyNumberFormat="1" applyFont="1" applyFill="1" applyBorder="1" applyAlignment="1" applyProtection="1">
      <alignment horizontal="center"/>
      <protection locked="0"/>
    </xf>
    <xf numFmtId="9" fontId="4" fillId="6" borderId="0" xfId="21" applyFont="1" applyFill="1" applyAlignment="1" applyProtection="1">
      <alignment/>
      <protection locked="0"/>
    </xf>
    <xf numFmtId="9" fontId="4" fillId="6" borderId="0" xfId="21" applyFont="1" applyFill="1" applyAlignment="1" applyProtection="1">
      <alignment/>
      <protection locked="0"/>
    </xf>
    <xf numFmtId="3" fontId="4" fillId="5" borderId="0" xfId="0" applyNumberFormat="1" applyFont="1" applyFill="1" applyAlignment="1" applyProtection="1">
      <alignment horizontal="center"/>
      <protection locked="0"/>
    </xf>
    <xf numFmtId="0" fontId="0" fillId="3" borderId="0" xfId="0" applyFill="1" applyAlignment="1" applyProtection="1">
      <alignment/>
      <protection/>
    </xf>
    <xf numFmtId="0" fontId="0" fillId="3" borderId="0" xfId="0" applyFill="1" applyAlignment="1" applyProtection="1">
      <alignment horizontal="center"/>
      <protection/>
    </xf>
    <xf numFmtId="0" fontId="0" fillId="3" borderId="0" xfId="0" applyFill="1" applyBorder="1" applyAlignment="1" applyProtection="1">
      <alignment/>
      <protection/>
    </xf>
    <xf numFmtId="167" fontId="4" fillId="3" borderId="0" xfId="0" applyNumberFormat="1" applyFont="1" applyFill="1" applyAlignment="1" applyProtection="1">
      <alignment horizontal="center"/>
      <protection/>
    </xf>
    <xf numFmtId="0" fontId="7" fillId="3" borderId="0" xfId="0" applyFont="1" applyFill="1" applyAlignment="1" applyProtection="1">
      <alignment horizontal="left"/>
      <protection/>
    </xf>
    <xf numFmtId="0" fontId="5" fillId="3" borderId="0" xfId="0" applyFont="1" applyFill="1" applyAlignment="1" applyProtection="1">
      <alignment/>
      <protection/>
    </xf>
    <xf numFmtId="0" fontId="0" fillId="3" borderId="0" xfId="0" applyFill="1" applyAlignment="1" applyProtection="1">
      <alignment/>
      <protection/>
    </xf>
    <xf numFmtId="0" fontId="0" fillId="3" borderId="0" xfId="0" applyFill="1" applyAlignment="1" applyProtection="1">
      <alignment horizontal="centerContinuous"/>
      <protection/>
    </xf>
    <xf numFmtId="0" fontId="0" fillId="3" borderId="10" xfId="0" applyFill="1" applyBorder="1" applyAlignment="1" applyProtection="1">
      <alignment/>
      <protection/>
    </xf>
    <xf numFmtId="0" fontId="0" fillId="3" borderId="10" xfId="0" applyFill="1" applyBorder="1" applyAlignment="1" applyProtection="1">
      <alignment horizontal="center"/>
      <protection/>
    </xf>
    <xf numFmtId="0" fontId="0" fillId="3" borderId="0" xfId="0" applyFill="1" applyBorder="1" applyAlignment="1" applyProtection="1">
      <alignment horizontal="center"/>
      <protection/>
    </xf>
    <xf numFmtId="0" fontId="17" fillId="3" borderId="0" xfId="0" applyFont="1" applyFill="1" applyBorder="1" applyAlignment="1" applyProtection="1">
      <alignment/>
      <protection/>
    </xf>
    <xf numFmtId="0" fontId="0" fillId="3" borderId="0" xfId="0" applyFill="1" applyBorder="1" applyAlignment="1" applyProtection="1">
      <alignment horizontal="center" wrapText="1"/>
      <protection/>
    </xf>
    <xf numFmtId="0" fontId="0" fillId="3" borderId="0" xfId="0" applyFill="1" applyBorder="1" applyAlignment="1" applyProtection="1" quotePrefix="1">
      <alignment horizontal="center"/>
      <protection/>
    </xf>
    <xf numFmtId="166" fontId="0" fillId="3" borderId="0" xfId="0" applyNumberFormat="1" applyFill="1" applyBorder="1" applyAlignment="1" applyProtection="1" quotePrefix="1">
      <alignment horizontal="center"/>
      <protection/>
    </xf>
    <xf numFmtId="166" fontId="0" fillId="3" borderId="0" xfId="0" applyNumberFormat="1" applyFill="1" applyBorder="1" applyAlignment="1" applyProtection="1">
      <alignment horizontal="right"/>
      <protection/>
    </xf>
    <xf numFmtId="8" fontId="0" fillId="3" borderId="0" xfId="0" applyNumberFormat="1" applyFill="1" applyBorder="1" applyAlignment="1" applyProtection="1">
      <alignment/>
      <protection/>
    </xf>
    <xf numFmtId="0" fontId="7" fillId="3" borderId="0" xfId="0" applyFont="1" applyFill="1" applyBorder="1" applyAlignment="1" applyProtection="1">
      <alignment/>
      <protection/>
    </xf>
    <xf numFmtId="0" fontId="17" fillId="3" borderId="0" xfId="0" applyFont="1" applyFill="1" applyBorder="1" applyAlignment="1" applyProtection="1">
      <alignment/>
      <protection/>
    </xf>
    <xf numFmtId="0" fontId="0" fillId="3" borderId="0" xfId="0" applyFill="1" applyBorder="1" applyAlignment="1" applyProtection="1">
      <alignment/>
      <protection/>
    </xf>
    <xf numFmtId="0" fontId="17" fillId="3" borderId="9" xfId="0" applyFont="1" applyFill="1" applyBorder="1" applyAlignment="1" applyProtection="1">
      <alignment/>
      <protection/>
    </xf>
    <xf numFmtId="0" fontId="0" fillId="3" borderId="9" xfId="0" applyFill="1" applyBorder="1" applyAlignment="1" applyProtection="1" quotePrefix="1">
      <alignment horizontal="center"/>
      <protection/>
    </xf>
    <xf numFmtId="166" fontId="0" fillId="3" borderId="9" xfId="0" applyNumberFormat="1" applyFill="1" applyBorder="1" applyAlignment="1" applyProtection="1" quotePrefix="1">
      <alignment horizontal="center"/>
      <protection/>
    </xf>
    <xf numFmtId="166" fontId="0" fillId="3" borderId="9" xfId="0" applyNumberFormat="1" applyFill="1" applyBorder="1" applyAlignment="1" applyProtection="1">
      <alignment horizontal="right"/>
      <protection/>
    </xf>
    <xf numFmtId="8" fontId="0" fillId="3" borderId="9" xfId="0" applyNumberFormat="1" applyFill="1" applyBorder="1" applyAlignment="1" applyProtection="1">
      <alignment/>
      <protection/>
    </xf>
    <xf numFmtId="0" fontId="0" fillId="3" borderId="9" xfId="0" applyFill="1" applyBorder="1" applyAlignment="1" applyProtection="1">
      <alignment/>
      <protection/>
    </xf>
    <xf numFmtId="0" fontId="4" fillId="3" borderId="0" xfId="0" applyFont="1" applyFill="1" applyBorder="1" applyAlignment="1" applyProtection="1">
      <alignment/>
      <protection/>
    </xf>
    <xf numFmtId="166" fontId="4" fillId="3" borderId="0" xfId="0" applyNumberFormat="1" applyFont="1" applyFill="1" applyBorder="1" applyAlignment="1" applyProtection="1">
      <alignment horizontal="center"/>
      <protection/>
    </xf>
    <xf numFmtId="164" fontId="4" fillId="3" borderId="0" xfId="0" applyNumberFormat="1" applyFont="1" applyFill="1" applyBorder="1" applyAlignment="1" applyProtection="1">
      <alignment horizontal="center"/>
      <protection/>
    </xf>
    <xf numFmtId="0" fontId="4" fillId="3" borderId="0" xfId="0" applyNumberFormat="1" applyFont="1" applyFill="1" applyBorder="1" applyAlignment="1" applyProtection="1">
      <alignment horizontal="center"/>
      <protection/>
    </xf>
    <xf numFmtId="9" fontId="4" fillId="3" borderId="0" xfId="21" applyFont="1" applyFill="1" applyBorder="1" applyAlignment="1" applyProtection="1">
      <alignment horizontal="center"/>
      <protection/>
    </xf>
    <xf numFmtId="0" fontId="0" fillId="3" borderId="9" xfId="0" applyFill="1" applyBorder="1" applyAlignment="1" applyProtection="1">
      <alignment/>
      <protection/>
    </xf>
    <xf numFmtId="16" fontId="0" fillId="3" borderId="0" xfId="0" applyNumberFormat="1" applyFill="1" applyBorder="1" applyAlignment="1" applyProtection="1" quotePrefix="1">
      <alignment/>
      <protection/>
    </xf>
    <xf numFmtId="0" fontId="18" fillId="3" borderId="9" xfId="0" applyFont="1" applyFill="1" applyBorder="1" applyAlignment="1" applyProtection="1">
      <alignment/>
      <protection/>
    </xf>
    <xf numFmtId="0" fontId="0" fillId="3" borderId="0" xfId="0" applyFill="1" applyBorder="1" applyAlignment="1" applyProtection="1" quotePrefix="1">
      <alignment/>
      <protection/>
    </xf>
    <xf numFmtId="0" fontId="0" fillId="3" borderId="0" xfId="0" applyFill="1" applyAlignment="1" applyProtection="1">
      <alignment vertical="center"/>
      <protection/>
    </xf>
    <xf numFmtId="0" fontId="14" fillId="3" borderId="0" xfId="0" applyFont="1" applyFill="1" applyAlignment="1" applyProtection="1">
      <alignment/>
      <protection/>
    </xf>
    <xf numFmtId="0" fontId="6" fillId="3" borderId="0" xfId="0" applyFont="1" applyFill="1" applyAlignment="1" applyProtection="1">
      <alignment/>
      <protection/>
    </xf>
    <xf numFmtId="0" fontId="0" fillId="3" borderId="11" xfId="0" applyFill="1" applyBorder="1" applyAlignment="1" applyProtection="1">
      <alignment/>
      <protection/>
    </xf>
    <xf numFmtId="0" fontId="0" fillId="3" borderId="11" xfId="0" applyFill="1" applyBorder="1" applyAlignment="1" applyProtection="1">
      <alignment horizontal="center"/>
      <protection/>
    </xf>
    <xf numFmtId="0" fontId="5" fillId="3" borderId="1" xfId="0" applyFont="1" applyFill="1" applyBorder="1" applyAlignment="1" applyProtection="1">
      <alignment/>
      <protection/>
    </xf>
    <xf numFmtId="0" fontId="0" fillId="3" borderId="1" xfId="0" applyFill="1" applyBorder="1" applyAlignment="1" applyProtection="1">
      <alignment/>
      <protection/>
    </xf>
    <xf numFmtId="0" fontId="0" fillId="3" borderId="1" xfId="0" applyFill="1" applyBorder="1" applyAlignment="1" applyProtection="1">
      <alignment horizontal="center"/>
      <protection/>
    </xf>
    <xf numFmtId="9" fontId="4" fillId="3" borderId="0" xfId="21" applyFont="1" applyFill="1" applyAlignment="1" applyProtection="1">
      <alignment/>
      <protection/>
    </xf>
    <xf numFmtId="0" fontId="0" fillId="3" borderId="0" xfId="0" applyFont="1" applyFill="1" applyAlignment="1" applyProtection="1">
      <alignment horizontal="centerContinuous"/>
      <protection/>
    </xf>
    <xf numFmtId="0" fontId="0" fillId="3" borderId="10" xfId="0" applyFont="1" applyFill="1" applyBorder="1" applyAlignment="1" applyProtection="1">
      <alignment/>
      <protection/>
    </xf>
    <xf numFmtId="0" fontId="0" fillId="3" borderId="10" xfId="0" applyFill="1" applyBorder="1" applyAlignment="1" applyProtection="1">
      <alignment/>
      <protection/>
    </xf>
    <xf numFmtId="0" fontId="0" fillId="3" borderId="0" xfId="0" applyFont="1" applyFill="1" applyAlignment="1" applyProtection="1">
      <alignment/>
      <protection/>
    </xf>
    <xf numFmtId="8" fontId="0" fillId="3" borderId="0" xfId="0" applyNumberFormat="1" applyFill="1" applyAlignment="1" applyProtection="1">
      <alignment horizontal="center"/>
      <protection/>
    </xf>
    <xf numFmtId="164" fontId="0" fillId="3" borderId="0" xfId="0" applyNumberFormat="1" applyFill="1" applyAlignment="1" applyProtection="1">
      <alignment horizontal="right"/>
      <protection/>
    </xf>
    <xf numFmtId="0" fontId="0" fillId="3" borderId="9" xfId="0" applyFont="1" applyFill="1" applyBorder="1" applyAlignment="1" applyProtection="1">
      <alignment/>
      <protection/>
    </xf>
    <xf numFmtId="8" fontId="0" fillId="3" borderId="9" xfId="0" applyNumberFormat="1" applyFill="1" applyBorder="1" applyAlignment="1" applyProtection="1">
      <alignment horizontal="center"/>
      <protection/>
    </xf>
    <xf numFmtId="164" fontId="0" fillId="3" borderId="9" xfId="0" applyNumberFormat="1" applyFill="1" applyBorder="1" applyAlignment="1" applyProtection="1" quotePrefix="1">
      <alignment horizontal="right"/>
      <protection/>
    </xf>
    <xf numFmtId="0" fontId="0" fillId="3" borderId="0" xfId="0" applyFill="1" applyAlignment="1" applyProtection="1">
      <alignment horizontal="right"/>
      <protection/>
    </xf>
    <xf numFmtId="0" fontId="0" fillId="3" borderId="0" xfId="0" applyFill="1" applyBorder="1" applyAlignment="1" applyProtection="1">
      <alignment horizontal="right"/>
      <protection/>
    </xf>
    <xf numFmtId="164" fontId="0" fillId="3" borderId="0" xfId="0" applyNumberFormat="1" applyFill="1" applyBorder="1" applyAlignment="1" applyProtection="1" quotePrefix="1">
      <alignment horizontal="right"/>
      <protection/>
    </xf>
    <xf numFmtId="8" fontId="0" fillId="3" borderId="0" xfId="0" applyNumberFormat="1" applyFill="1" applyBorder="1" applyAlignment="1" applyProtection="1">
      <alignment horizontal="right"/>
      <protection/>
    </xf>
    <xf numFmtId="164" fontId="0" fillId="3" borderId="0" xfId="0" applyNumberFormat="1" applyFill="1" applyAlignment="1" applyProtection="1">
      <alignment horizontal="center"/>
      <protection/>
    </xf>
    <xf numFmtId="164" fontId="0" fillId="3" borderId="9" xfId="0" applyNumberFormat="1" applyFill="1" applyBorder="1" applyAlignment="1" applyProtection="1">
      <alignment horizontal="right"/>
      <protection/>
    </xf>
    <xf numFmtId="0" fontId="5" fillId="3" borderId="0" xfId="0" applyFont="1" applyFill="1" applyAlignment="1">
      <alignment/>
    </xf>
    <xf numFmtId="0" fontId="0" fillId="3" borderId="0" xfId="0" applyFill="1" applyAlignment="1">
      <alignment wrapText="1"/>
    </xf>
    <xf numFmtId="0" fontId="23" fillId="3" borderId="0" xfId="0" applyFont="1" applyFill="1" applyAlignment="1">
      <alignment/>
    </xf>
    <xf numFmtId="0" fontId="0" fillId="3" borderId="0" xfId="0" applyFill="1" applyAlignment="1">
      <alignment/>
    </xf>
    <xf numFmtId="0" fontId="17" fillId="3" borderId="0" xfId="0" applyFont="1" applyFill="1" applyBorder="1" applyAlignment="1">
      <alignment/>
    </xf>
    <xf numFmtId="0" fontId="17" fillId="3" borderId="0" xfId="0" applyFont="1" applyFill="1" applyBorder="1" applyAlignment="1">
      <alignment/>
    </xf>
    <xf numFmtId="0" fontId="0" fillId="3" borderId="0" xfId="0" applyFill="1" applyAlignment="1">
      <alignment/>
    </xf>
    <xf numFmtId="0" fontId="18" fillId="3" borderId="0" xfId="0" applyFont="1" applyFill="1" applyBorder="1" applyAlignment="1">
      <alignment/>
    </xf>
    <xf numFmtId="0" fontId="0" fillId="3" borderId="11" xfId="0" applyFill="1" applyBorder="1" applyAlignment="1">
      <alignment/>
    </xf>
    <xf numFmtId="0" fontId="0" fillId="3" borderId="0" xfId="0" applyFont="1" applyFill="1" applyAlignment="1" applyProtection="1">
      <alignment horizontal="left"/>
      <protection/>
    </xf>
    <xf numFmtId="0" fontId="5" fillId="7" borderId="12" xfId="0" applyFont="1" applyFill="1" applyBorder="1" applyAlignment="1" applyProtection="1">
      <alignment vertical="center"/>
      <protection/>
    </xf>
    <xf numFmtId="0" fontId="5" fillId="7" borderId="13" xfId="0" applyFont="1" applyFill="1" applyBorder="1" applyAlignment="1" applyProtection="1">
      <alignment vertical="center"/>
      <protection/>
    </xf>
    <xf numFmtId="0" fontId="5" fillId="7" borderId="13" xfId="0" applyFont="1" applyFill="1" applyBorder="1" applyAlignment="1" applyProtection="1">
      <alignment horizontal="center" vertical="center"/>
      <protection/>
    </xf>
    <xf numFmtId="166" fontId="5" fillId="7" borderId="13" xfId="0" applyNumberFormat="1" applyFont="1" applyFill="1" applyBorder="1" applyAlignment="1" applyProtection="1">
      <alignment horizontal="right" vertical="center"/>
      <protection/>
    </xf>
    <xf numFmtId="164" fontId="5" fillId="7" borderId="13" xfId="0" applyNumberFormat="1" applyFont="1" applyFill="1" applyBorder="1" applyAlignment="1" applyProtection="1">
      <alignment horizontal="right" vertical="center"/>
      <protection/>
    </xf>
    <xf numFmtId="0" fontId="0" fillId="7" borderId="14" xfId="0" applyFill="1" applyBorder="1" applyAlignment="1" applyProtection="1">
      <alignment/>
      <protection/>
    </xf>
    <xf numFmtId="164" fontId="5" fillId="7" borderId="13" xfId="0" applyNumberFormat="1" applyFont="1" applyFill="1" applyBorder="1" applyAlignment="1" applyProtection="1">
      <alignment horizontal="center" vertical="center"/>
      <protection/>
    </xf>
    <xf numFmtId="0" fontId="10" fillId="2" borderId="0" xfId="0" applyFont="1" applyFill="1" applyBorder="1" applyAlignment="1">
      <alignment wrapText="1"/>
    </xf>
    <xf numFmtId="0" fontId="0" fillId="2" borderId="0" xfId="0" applyFill="1" applyAlignment="1">
      <alignment wrapText="1"/>
    </xf>
    <xf numFmtId="0" fontId="0" fillId="3" borderId="0" xfId="0" applyFont="1" applyFill="1" applyAlignment="1">
      <alignment wrapText="1"/>
    </xf>
    <xf numFmtId="0" fontId="0" fillId="3" borderId="0" xfId="0" applyFill="1" applyAlignment="1">
      <alignment wrapText="1"/>
    </xf>
    <xf numFmtId="0" fontId="0" fillId="3" borderId="0" xfId="0" applyFont="1" applyFill="1" applyBorder="1" applyAlignment="1">
      <alignment vertical="top" wrapText="1"/>
    </xf>
    <xf numFmtId="0" fontId="0" fillId="3" borderId="0" xfId="0" applyFill="1" applyAlignment="1">
      <alignment vertical="top" wrapText="1"/>
    </xf>
    <xf numFmtId="0" fontId="30" fillId="3" borderId="0" xfId="0" applyFont="1" applyFill="1" applyBorder="1" applyAlignment="1">
      <alignment wrapText="1"/>
    </xf>
    <xf numFmtId="0" fontId="30" fillId="0" borderId="0" xfId="0" applyFont="1" applyAlignment="1">
      <alignment wrapText="1"/>
    </xf>
    <xf numFmtId="0" fontId="6" fillId="3" borderId="15"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0" xfId="0" applyFill="1" applyAlignment="1">
      <alignment horizontal="left" vertical="center" wrapText="1"/>
    </xf>
    <xf numFmtId="0" fontId="10" fillId="3" borderId="11" xfId="0" applyFont="1" applyFill="1" applyBorder="1" applyAlignment="1">
      <alignment horizontal="left"/>
    </xf>
    <xf numFmtId="0" fontId="11" fillId="3" borderId="11" xfId="0" applyFont="1" applyFill="1" applyBorder="1" applyAlignment="1">
      <alignment/>
    </xf>
    <xf numFmtId="0" fontId="0" fillId="3" borderId="11" xfId="0" applyFill="1" applyBorder="1" applyAlignment="1">
      <alignment/>
    </xf>
    <xf numFmtId="0" fontId="10" fillId="3" borderId="11" xfId="0" applyFont="1" applyFill="1" applyBorder="1" applyAlignment="1" applyProtection="1">
      <alignment horizontal="left"/>
      <protection/>
    </xf>
    <xf numFmtId="0" fontId="11" fillId="3" borderId="11" xfId="0" applyFont="1" applyFill="1" applyBorder="1" applyAlignment="1" applyProtection="1">
      <alignment/>
      <protection/>
    </xf>
    <xf numFmtId="0" fontId="0" fillId="3" borderId="11" xfId="0" applyFill="1" applyBorder="1" applyAlignment="1" applyProtection="1">
      <alignment/>
      <protection/>
    </xf>
    <xf numFmtId="0" fontId="0" fillId="3" borderId="5" xfId="0" applyFill="1" applyBorder="1" applyAlignment="1" applyProtection="1">
      <alignment horizontal="center"/>
      <protection/>
    </xf>
    <xf numFmtId="0" fontId="0" fillId="3" borderId="0" xfId="0" applyFill="1" applyAlignment="1" applyProtection="1">
      <alignment horizontal="center"/>
      <protection/>
    </xf>
    <xf numFmtId="0" fontId="0" fillId="3" borderId="0" xfId="0" applyFill="1" applyAlignment="1" applyProtection="1">
      <alignment horizontal="center" wrapText="1"/>
      <protection/>
    </xf>
    <xf numFmtId="0" fontId="0" fillId="3" borderId="10" xfId="0" applyFill="1" applyBorder="1" applyAlignment="1" applyProtection="1">
      <alignment horizontal="center" wrapText="1"/>
      <protection/>
    </xf>
    <xf numFmtId="0" fontId="0" fillId="0" borderId="10" xfId="0"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Annual Cost of RFID System</a:t>
            </a:r>
          </a:p>
        </c:rich>
      </c:tx>
      <c:layout/>
      <c:spPr>
        <a:noFill/>
        <a:ln>
          <a:noFill/>
        </a:ln>
      </c:spPr>
    </c:title>
    <c:plotArea>
      <c:layout>
        <c:manualLayout>
          <c:xMode val="edge"/>
          <c:yMode val="edge"/>
          <c:x val="0.05675"/>
          <c:y val="0.0925"/>
          <c:w val="0.924"/>
          <c:h val="0.85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FF"/>
                </a:solidFill>
              </a:ln>
            </c:spPr>
          </c:marker>
          <c:dPt>
            <c:idx val="2"/>
            <c:spPr>
              <a:ln w="3175">
                <a:noFill/>
              </a:ln>
            </c:spPr>
            <c:marker>
              <c:size val="8"/>
              <c:spPr>
                <a:solidFill>
                  <a:srgbClr val="0000FF"/>
                </a:solidFill>
                <a:ln>
                  <a:solidFill>
                    <a:srgbClr val="0000FF"/>
                  </a:solidFill>
                </a:ln>
              </c:spPr>
            </c:marker>
          </c:dPt>
          <c:dPt>
            <c:idx val="3"/>
            <c:spPr>
              <a:ln w="3175">
                <a:noFill/>
              </a:ln>
            </c:spPr>
            <c:marker>
              <c:size val="9"/>
              <c:spPr>
                <a:solidFill>
                  <a:srgbClr val="000080"/>
                </a:solidFill>
                <a:ln>
                  <a:solidFill>
                    <a:srgbClr val="000080"/>
                  </a:solidFill>
                </a:ln>
              </c:spPr>
            </c:marker>
          </c:dPt>
          <c:dLbls>
            <c:numFmt formatCode="General" sourceLinked="1"/>
            <c:showLegendKey val="0"/>
            <c:showVal val="0"/>
            <c:showBubbleSize val="0"/>
            <c:showCatName val="0"/>
            <c:showSerName val="0"/>
            <c:showPercent val="0"/>
          </c:dLbls>
          <c:trendline>
            <c:spPr>
              <a:ln w="25400">
                <a:solidFill>
                  <a:srgbClr val="3366FF"/>
                </a:solidFill>
              </a:ln>
            </c:spPr>
            <c:trendlineType val="power"/>
            <c:dispEq val="0"/>
            <c:dispRSqr val="0"/>
          </c:trendline>
          <c:xVal>
            <c:numRef>
              <c:f>'RFID costs'!$E$43:$K$43</c:f>
              <c:numCache/>
            </c:numRef>
          </c:xVal>
          <c:yVal>
            <c:numRef>
              <c:f>'RFID costs'!$E$65:$K$65</c:f>
              <c:numCache/>
            </c:numRef>
          </c:yVal>
          <c:smooth val="0"/>
        </c:ser>
        <c:axId val="24837830"/>
        <c:axId val="22213879"/>
      </c:scatterChart>
      <c:valAx>
        <c:axId val="24837830"/>
        <c:scaling>
          <c:orientation val="minMax"/>
        </c:scaling>
        <c:axPos val="b"/>
        <c:title>
          <c:tx>
            <c:rich>
              <a:bodyPr vert="horz" rot="0" anchor="ctr"/>
              <a:lstStyle/>
              <a:p>
                <a:pPr algn="ctr">
                  <a:defRPr/>
                </a:pPr>
                <a:r>
                  <a:rPr lang="en-US" cap="none" sz="1100" b="1" i="0" u="none" baseline="0">
                    <a:latin typeface="Arial"/>
                    <a:ea typeface="Arial"/>
                    <a:cs typeface="Arial"/>
                  </a:rPr>
                  <a:t>Size of Herd</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2213879"/>
        <c:crosses val="autoZero"/>
        <c:crossBetween val="midCat"/>
        <c:dispUnits/>
      </c:valAx>
      <c:valAx>
        <c:axId val="22213879"/>
        <c:scaling>
          <c:orientation val="minMax"/>
        </c:scaling>
        <c:axPos val="l"/>
        <c:title>
          <c:tx>
            <c:rich>
              <a:bodyPr vert="horz" rot="-5400000" anchor="ctr"/>
              <a:lstStyle/>
              <a:p>
                <a:pPr algn="ctr">
                  <a:defRPr/>
                </a:pPr>
                <a:r>
                  <a:rPr lang="en-US" cap="none" sz="1100" b="1" i="0" u="none" baseline="0">
                    <a:latin typeface="Arial"/>
                    <a:ea typeface="Arial"/>
                    <a:cs typeface="Arial"/>
                  </a:rPr>
                  <a:t>Cost, $/head</a:t>
                </a:r>
              </a:p>
            </c:rich>
          </c:tx>
          <c:layout/>
          <c:overlay val="0"/>
          <c:spPr>
            <a:noFill/>
            <a:ln>
              <a:noFill/>
            </a:ln>
          </c:spPr>
        </c:title>
        <c:majorGridlines>
          <c:spPr>
            <a:ln w="12700">
              <a:solidFill>
                <a:srgbClr val="808080"/>
              </a:solidFill>
              <a:prstDash val="sysDot"/>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24837830"/>
        <c:crosses val="autoZero"/>
        <c:crossBetween val="midCat"/>
        <c:dispUnits/>
      </c:valAx>
      <c:spPr>
        <a:noFill/>
        <a:ln w="25400">
          <a:solidFill/>
        </a:ln>
      </c:spPr>
    </c:plotArea>
    <c:plotVisOnly val="1"/>
    <c:dispBlanksAs val="gap"/>
    <c:showDLblsOverMax val="0"/>
  </c:chart>
  <c:spPr>
    <a:ln w="38100">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29</xdr:row>
      <xdr:rowOff>38100</xdr:rowOff>
    </xdr:from>
    <xdr:to>
      <xdr:col>12</xdr:col>
      <xdr:colOff>142875</xdr:colOff>
      <xdr:row>40</xdr:row>
      <xdr:rowOff>152400</xdr:rowOff>
    </xdr:to>
    <xdr:pic>
      <xdr:nvPicPr>
        <xdr:cNvPr id="1" name="Picture 2"/>
        <xdr:cNvPicPr preferRelativeResize="1">
          <a:picLocks noChangeAspect="1"/>
        </xdr:cNvPicPr>
      </xdr:nvPicPr>
      <xdr:blipFill>
        <a:blip r:embed="rId1"/>
        <a:stretch>
          <a:fillRect/>
        </a:stretch>
      </xdr:blipFill>
      <xdr:spPr>
        <a:xfrm>
          <a:off x="6067425" y="4914900"/>
          <a:ext cx="1409700"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67</xdr:row>
      <xdr:rowOff>0</xdr:rowOff>
    </xdr:from>
    <xdr:to>
      <xdr:col>10</xdr:col>
      <xdr:colOff>228600</xdr:colOff>
      <xdr:row>92</xdr:row>
      <xdr:rowOff>0</xdr:rowOff>
    </xdr:to>
    <xdr:graphicFrame>
      <xdr:nvGraphicFramePr>
        <xdr:cNvPr id="1" name="Chart 1"/>
        <xdr:cNvGraphicFramePr/>
      </xdr:nvGraphicFramePr>
      <xdr:xfrm>
        <a:off x="885825" y="10877550"/>
        <a:ext cx="6086475" cy="4067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2"/>
  <sheetViews>
    <sheetView tabSelected="1" workbookViewId="0" topLeftCell="A1">
      <selection activeCell="A1" sqref="A1"/>
    </sheetView>
  </sheetViews>
  <sheetFormatPr defaultColWidth="9.140625" defaultRowHeight="12.75"/>
  <cols>
    <col min="1" max="1" width="9.140625" style="5" customWidth="1"/>
    <col min="2" max="2" width="3.7109375" style="5" customWidth="1"/>
    <col min="3" max="12" width="9.7109375" style="5" customWidth="1"/>
    <col min="13" max="13" width="3.7109375" style="5" customWidth="1"/>
    <col min="14" max="16384" width="9.140625" style="5" customWidth="1"/>
  </cols>
  <sheetData>
    <row r="1" spans="1:15" ht="15.75" customHeight="1" thickBot="1">
      <c r="A1" s="114"/>
      <c r="B1" s="114"/>
      <c r="C1" s="114"/>
      <c r="D1" s="114"/>
      <c r="E1" s="114"/>
      <c r="F1" s="114"/>
      <c r="G1" s="114"/>
      <c r="H1" s="114"/>
      <c r="I1" s="114"/>
      <c r="J1" s="114"/>
      <c r="K1" s="114"/>
      <c r="L1" s="114"/>
      <c r="M1" s="114"/>
      <c r="N1" s="114"/>
      <c r="O1" s="114"/>
    </row>
    <row r="2" spans="1:15" ht="9.75" customHeight="1">
      <c r="A2" s="114"/>
      <c r="B2" s="6"/>
      <c r="C2" s="7"/>
      <c r="D2" s="7"/>
      <c r="E2" s="7"/>
      <c r="F2" s="7"/>
      <c r="G2" s="7"/>
      <c r="H2" s="7"/>
      <c r="I2" s="7"/>
      <c r="J2" s="7"/>
      <c r="K2" s="7"/>
      <c r="L2" s="7"/>
      <c r="M2" s="8"/>
      <c r="N2" s="114"/>
      <c r="O2" s="114"/>
    </row>
    <row r="3" spans="1:15" ht="15" customHeight="1">
      <c r="A3" s="114"/>
      <c r="B3" s="9"/>
      <c r="C3" s="2" t="s">
        <v>34</v>
      </c>
      <c r="D3" s="2"/>
      <c r="E3" s="131" t="s">
        <v>33</v>
      </c>
      <c r="F3" s="132"/>
      <c r="G3" s="132"/>
      <c r="H3" s="132"/>
      <c r="I3" s="132"/>
      <c r="J3" s="132"/>
      <c r="K3" s="132"/>
      <c r="L3" s="132"/>
      <c r="M3" s="10"/>
      <c r="N3" s="114"/>
      <c r="O3" s="114"/>
    </row>
    <row r="4" spans="1:15" ht="15" customHeight="1">
      <c r="A4" s="114"/>
      <c r="B4" s="9"/>
      <c r="C4" s="2"/>
      <c r="D4" s="2"/>
      <c r="E4" s="132"/>
      <c r="F4" s="132"/>
      <c r="G4" s="132"/>
      <c r="H4" s="132"/>
      <c r="I4" s="132"/>
      <c r="J4" s="132"/>
      <c r="K4" s="132"/>
      <c r="L4" s="132"/>
      <c r="M4" s="10"/>
      <c r="N4" s="114"/>
      <c r="O4" s="114"/>
    </row>
    <row r="5" spans="1:14" ht="13.5" thickBot="1">
      <c r="A5" s="114"/>
      <c r="B5" s="11"/>
      <c r="C5" s="1" t="s">
        <v>70</v>
      </c>
      <c r="D5" s="12"/>
      <c r="E5" s="12"/>
      <c r="F5" s="12"/>
      <c r="G5" s="12"/>
      <c r="H5" s="12"/>
      <c r="I5" s="12"/>
      <c r="J5" s="12"/>
      <c r="K5" s="12"/>
      <c r="L5" s="12"/>
      <c r="M5" s="13"/>
      <c r="N5" s="114"/>
    </row>
    <row r="6" spans="2:13" ht="12.75" customHeight="1">
      <c r="B6" s="14"/>
      <c r="C6" s="15"/>
      <c r="D6" s="15"/>
      <c r="E6" s="15"/>
      <c r="F6" s="15"/>
      <c r="G6" s="15"/>
      <c r="H6" s="15"/>
      <c r="I6" s="15"/>
      <c r="J6" s="15"/>
      <c r="K6" s="15"/>
      <c r="L6" s="15"/>
      <c r="M6" s="16"/>
    </row>
    <row r="7" spans="2:13" ht="12.75" customHeight="1">
      <c r="B7" s="17"/>
      <c r="C7" s="137" t="s">
        <v>69</v>
      </c>
      <c r="D7" s="137"/>
      <c r="E7" s="137"/>
      <c r="F7" s="137"/>
      <c r="G7" s="137"/>
      <c r="H7" s="137"/>
      <c r="I7" s="137"/>
      <c r="J7" s="137"/>
      <c r="K7" s="137"/>
      <c r="L7" s="137"/>
      <c r="M7" s="19"/>
    </row>
    <row r="8" spans="2:13" ht="12.75" customHeight="1">
      <c r="B8" s="17"/>
      <c r="C8" s="137"/>
      <c r="D8" s="137"/>
      <c r="E8" s="137"/>
      <c r="F8" s="137"/>
      <c r="G8" s="137"/>
      <c r="H8" s="137"/>
      <c r="I8" s="137"/>
      <c r="J8" s="137"/>
      <c r="K8" s="137"/>
      <c r="L8" s="137"/>
      <c r="M8" s="19"/>
    </row>
    <row r="9" spans="2:13" ht="12.75" customHeight="1">
      <c r="B9" s="17"/>
      <c r="C9" s="137"/>
      <c r="D9" s="137"/>
      <c r="E9" s="137"/>
      <c r="F9" s="137"/>
      <c r="G9" s="137"/>
      <c r="H9" s="137"/>
      <c r="I9" s="137"/>
      <c r="J9" s="137"/>
      <c r="K9" s="137"/>
      <c r="L9" s="137"/>
      <c r="M9" s="19"/>
    </row>
    <row r="10" spans="2:13" ht="12.75" customHeight="1">
      <c r="B10" s="17"/>
      <c r="C10" s="137"/>
      <c r="D10" s="137"/>
      <c r="E10" s="137"/>
      <c r="F10" s="137"/>
      <c r="G10" s="137"/>
      <c r="H10" s="137"/>
      <c r="I10" s="137"/>
      <c r="J10" s="137"/>
      <c r="K10" s="137"/>
      <c r="L10" s="137"/>
      <c r="M10" s="19"/>
    </row>
    <row r="11" spans="2:13" ht="12.75" customHeight="1">
      <c r="B11" s="17"/>
      <c r="C11" s="137"/>
      <c r="D11" s="137"/>
      <c r="E11" s="137"/>
      <c r="F11" s="137"/>
      <c r="G11" s="137"/>
      <c r="H11" s="137"/>
      <c r="I11" s="137"/>
      <c r="J11" s="137"/>
      <c r="K11" s="137"/>
      <c r="L11" s="137"/>
      <c r="M11" s="19"/>
    </row>
    <row r="12" spans="2:13" ht="12.75" customHeight="1">
      <c r="B12" s="17"/>
      <c r="C12" s="137"/>
      <c r="D12" s="137"/>
      <c r="E12" s="137"/>
      <c r="F12" s="137"/>
      <c r="G12" s="137"/>
      <c r="H12" s="137"/>
      <c r="I12" s="137"/>
      <c r="J12" s="137"/>
      <c r="K12" s="137"/>
      <c r="L12" s="137"/>
      <c r="M12" s="19"/>
    </row>
    <row r="13" spans="2:13" ht="12.75" customHeight="1">
      <c r="B13" s="17"/>
      <c r="C13" s="137"/>
      <c r="D13" s="137"/>
      <c r="E13" s="137"/>
      <c r="F13" s="137"/>
      <c r="G13" s="137"/>
      <c r="H13" s="137"/>
      <c r="I13" s="137"/>
      <c r="J13" s="137"/>
      <c r="K13" s="137"/>
      <c r="L13" s="137"/>
      <c r="M13" s="19"/>
    </row>
    <row r="14" spans="2:13" ht="12.75" customHeight="1">
      <c r="B14" s="17"/>
      <c r="C14" s="138"/>
      <c r="D14" s="138"/>
      <c r="E14" s="138"/>
      <c r="F14" s="138"/>
      <c r="G14" s="138"/>
      <c r="H14" s="138"/>
      <c r="I14" s="138"/>
      <c r="J14" s="138"/>
      <c r="K14" s="138"/>
      <c r="L14" s="138"/>
      <c r="M14" s="19"/>
    </row>
    <row r="15" spans="2:13" ht="12.75" customHeight="1">
      <c r="B15" s="17"/>
      <c r="C15" s="138"/>
      <c r="D15" s="138"/>
      <c r="E15" s="138"/>
      <c r="F15" s="138"/>
      <c r="G15" s="138"/>
      <c r="H15" s="138"/>
      <c r="I15" s="138"/>
      <c r="J15" s="138"/>
      <c r="K15" s="138"/>
      <c r="L15" s="138"/>
      <c r="M15" s="19"/>
    </row>
    <row r="16" spans="2:13" ht="12.75" customHeight="1">
      <c r="B16" s="17"/>
      <c r="C16" s="18"/>
      <c r="D16" s="18"/>
      <c r="E16" s="18"/>
      <c r="F16" s="18"/>
      <c r="G16" s="18"/>
      <c r="H16" s="18"/>
      <c r="I16" s="18"/>
      <c r="J16" s="18"/>
      <c r="K16" s="18"/>
      <c r="L16" s="18"/>
      <c r="M16" s="19"/>
    </row>
    <row r="17" spans="2:13" ht="15" customHeight="1">
      <c r="B17" s="20" t="s">
        <v>36</v>
      </c>
      <c r="C17" s="18"/>
      <c r="D17" s="18"/>
      <c r="E17" s="18"/>
      <c r="F17" s="18"/>
      <c r="G17" s="18"/>
      <c r="H17" s="18"/>
      <c r="I17" s="18"/>
      <c r="J17" s="18"/>
      <c r="K17" s="18"/>
      <c r="L17" s="18"/>
      <c r="M17" s="19"/>
    </row>
    <row r="18" spans="2:13" ht="15" customHeight="1">
      <c r="B18" s="17"/>
      <c r="C18" s="21" t="s">
        <v>39</v>
      </c>
      <c r="D18" s="18"/>
      <c r="E18" s="18"/>
      <c r="F18" s="18"/>
      <c r="G18" s="18"/>
      <c r="H18" s="18"/>
      <c r="I18" s="18"/>
      <c r="J18" s="18"/>
      <c r="K18" s="18"/>
      <c r="L18" s="18"/>
      <c r="M18" s="19"/>
    </row>
    <row r="19" spans="2:13" ht="15" customHeight="1">
      <c r="B19" s="17"/>
      <c r="C19" s="21" t="s">
        <v>40</v>
      </c>
      <c r="D19" s="18"/>
      <c r="E19" s="18"/>
      <c r="F19" s="18"/>
      <c r="G19" s="18"/>
      <c r="H19" s="18"/>
      <c r="I19" s="18"/>
      <c r="J19" s="18"/>
      <c r="K19" s="18"/>
      <c r="L19" s="18"/>
      <c r="M19" s="19"/>
    </row>
    <row r="20" spans="2:13" ht="15" customHeight="1">
      <c r="B20" s="17"/>
      <c r="C20" s="21" t="s">
        <v>41</v>
      </c>
      <c r="D20" s="18"/>
      <c r="E20" s="18"/>
      <c r="F20" s="18"/>
      <c r="G20" s="18"/>
      <c r="H20" s="18"/>
      <c r="I20" s="18"/>
      <c r="J20" s="18"/>
      <c r="K20" s="18"/>
      <c r="L20" s="18"/>
      <c r="M20" s="19"/>
    </row>
    <row r="21" spans="2:13" ht="12.75" customHeight="1">
      <c r="B21" s="17"/>
      <c r="C21" s="21"/>
      <c r="D21" s="18"/>
      <c r="E21" s="18"/>
      <c r="F21" s="18"/>
      <c r="G21" s="18"/>
      <c r="H21" s="18"/>
      <c r="I21" s="18"/>
      <c r="J21" s="18"/>
      <c r="K21" s="18"/>
      <c r="L21" s="18"/>
      <c r="M21" s="19"/>
    </row>
    <row r="22" spans="2:13" ht="12.75" customHeight="1">
      <c r="B22" s="23" t="s">
        <v>42</v>
      </c>
      <c r="C22" s="116"/>
      <c r="D22" s="18"/>
      <c r="E22" s="18"/>
      <c r="F22" s="18"/>
      <c r="G22" s="18"/>
      <c r="H22" s="18"/>
      <c r="I22" s="18"/>
      <c r="J22" s="18"/>
      <c r="K22" s="18"/>
      <c r="L22" s="18"/>
      <c r="M22" s="19"/>
    </row>
    <row r="23" spans="2:13" ht="12.75" customHeight="1">
      <c r="B23" s="17"/>
      <c r="C23" s="133" t="s">
        <v>51</v>
      </c>
      <c r="D23" s="134"/>
      <c r="E23" s="134"/>
      <c r="F23" s="134"/>
      <c r="G23" s="134"/>
      <c r="H23" s="134"/>
      <c r="I23" s="134"/>
      <c r="J23" s="134"/>
      <c r="K23" s="134"/>
      <c r="L23" s="134"/>
      <c r="M23" s="19"/>
    </row>
    <row r="24" spans="2:13" ht="12.75" customHeight="1">
      <c r="B24" s="17"/>
      <c r="C24" s="134"/>
      <c r="D24" s="134"/>
      <c r="E24" s="134"/>
      <c r="F24" s="134"/>
      <c r="G24" s="134"/>
      <c r="H24" s="134"/>
      <c r="I24" s="134"/>
      <c r="J24" s="134"/>
      <c r="K24" s="134"/>
      <c r="L24" s="134"/>
      <c r="M24" s="19"/>
    </row>
    <row r="25" spans="2:13" ht="12.75" customHeight="1">
      <c r="B25" s="17"/>
      <c r="C25" s="21"/>
      <c r="D25" s="18"/>
      <c r="E25" s="18"/>
      <c r="F25" s="18"/>
      <c r="G25" s="18"/>
      <c r="H25" s="18"/>
      <c r="I25" s="18"/>
      <c r="J25" s="18"/>
      <c r="K25" s="18"/>
      <c r="L25" s="18"/>
      <c r="M25" s="19"/>
    </row>
    <row r="26" spans="2:13" ht="12.75" customHeight="1">
      <c r="B26" s="20" t="s">
        <v>37</v>
      </c>
      <c r="C26" s="22"/>
      <c r="D26" s="18"/>
      <c r="E26" s="18"/>
      <c r="F26" s="18"/>
      <c r="G26" s="18"/>
      <c r="H26" s="18"/>
      <c r="I26" s="18"/>
      <c r="J26" s="18"/>
      <c r="K26" s="18"/>
      <c r="L26" s="18"/>
      <c r="M26" s="19"/>
    </row>
    <row r="27" spans="2:13" ht="12.75" customHeight="1">
      <c r="B27" s="17"/>
      <c r="C27" s="133" t="s">
        <v>52</v>
      </c>
      <c r="D27" s="134"/>
      <c r="E27" s="134"/>
      <c r="F27" s="134"/>
      <c r="G27" s="134"/>
      <c r="H27" s="134"/>
      <c r="I27" s="134"/>
      <c r="J27" s="134"/>
      <c r="K27" s="134"/>
      <c r="L27" s="134"/>
      <c r="M27" s="19"/>
    </row>
    <row r="28" spans="2:13" ht="12.75" customHeight="1">
      <c r="B28" s="17"/>
      <c r="C28" s="134"/>
      <c r="D28" s="134"/>
      <c r="E28" s="134"/>
      <c r="F28" s="134"/>
      <c r="G28" s="134"/>
      <c r="H28" s="134"/>
      <c r="I28" s="134"/>
      <c r="J28" s="134"/>
      <c r="K28" s="134"/>
      <c r="L28" s="134"/>
      <c r="M28" s="19"/>
    </row>
    <row r="29" spans="2:13" ht="12.75" customHeight="1">
      <c r="B29" s="17"/>
      <c r="D29" s="18"/>
      <c r="E29" s="18"/>
      <c r="F29" s="18"/>
      <c r="G29" s="18"/>
      <c r="H29" s="18"/>
      <c r="I29" s="18"/>
      <c r="J29" s="18"/>
      <c r="K29" s="18"/>
      <c r="L29" s="18"/>
      <c r="M29" s="19"/>
    </row>
    <row r="30" spans="2:13" ht="12.75" customHeight="1">
      <c r="B30" s="23" t="s">
        <v>38</v>
      </c>
      <c r="C30" s="18"/>
      <c r="D30" s="18"/>
      <c r="E30" s="18"/>
      <c r="F30" s="18"/>
      <c r="G30" s="18"/>
      <c r="H30" s="18"/>
      <c r="I30" s="18"/>
      <c r="J30" s="18"/>
      <c r="K30" s="18"/>
      <c r="L30" s="18"/>
      <c r="M30" s="19"/>
    </row>
    <row r="31" spans="2:13" ht="12.75" customHeight="1">
      <c r="B31" s="4"/>
      <c r="C31" s="135" t="s">
        <v>67</v>
      </c>
      <c r="D31" s="136"/>
      <c r="E31" s="136"/>
      <c r="F31" s="136"/>
      <c r="G31" s="136"/>
      <c r="H31" s="136"/>
      <c r="I31" s="136"/>
      <c r="J31" s="136"/>
      <c r="K31" s="18"/>
      <c r="L31" s="18"/>
      <c r="M31" s="3"/>
    </row>
    <row r="32" spans="2:13" ht="12.75" customHeight="1">
      <c r="B32" s="4"/>
      <c r="C32" s="136"/>
      <c r="D32" s="136"/>
      <c r="E32" s="136"/>
      <c r="F32" s="136"/>
      <c r="G32" s="136"/>
      <c r="H32" s="136"/>
      <c r="I32" s="136"/>
      <c r="J32" s="136"/>
      <c r="K32" s="18"/>
      <c r="L32" s="18"/>
      <c r="M32" s="3"/>
    </row>
    <row r="33" spans="2:13" ht="12.75" customHeight="1">
      <c r="B33" s="24"/>
      <c r="C33" s="18"/>
      <c r="D33" s="18"/>
      <c r="E33" s="18"/>
      <c r="F33" s="18"/>
      <c r="G33" s="18"/>
      <c r="H33" s="18"/>
      <c r="I33" s="18"/>
      <c r="J33" s="18"/>
      <c r="K33" s="18"/>
      <c r="L33" s="18"/>
      <c r="M33" s="19"/>
    </row>
    <row r="34" spans="2:13" ht="12.75" customHeight="1">
      <c r="B34" s="23" t="s">
        <v>35</v>
      </c>
      <c r="C34" s="18"/>
      <c r="D34" s="18"/>
      <c r="E34" s="18"/>
      <c r="F34" s="18"/>
      <c r="G34" s="18"/>
      <c r="H34" s="18"/>
      <c r="I34" s="18"/>
      <c r="J34" s="18"/>
      <c r="K34" s="18"/>
      <c r="L34" s="18"/>
      <c r="M34" s="19"/>
    </row>
    <row r="35" spans="2:13" ht="8.25" customHeight="1">
      <c r="B35" s="23"/>
      <c r="C35" s="18"/>
      <c r="D35" s="18"/>
      <c r="E35" s="18"/>
      <c r="F35" s="18"/>
      <c r="G35" s="18"/>
      <c r="H35" s="18"/>
      <c r="I35" s="18"/>
      <c r="J35" s="18"/>
      <c r="K35" s="18"/>
      <c r="L35" s="18"/>
      <c r="M35" s="19"/>
    </row>
    <row r="36" spans="2:13" ht="12.75" customHeight="1">
      <c r="B36" s="23"/>
      <c r="C36" s="21"/>
      <c r="D36" s="5" t="s">
        <v>24</v>
      </c>
      <c r="E36" s="28"/>
      <c r="F36" s="28"/>
      <c r="G36" s="28"/>
      <c r="H36" s="5" t="s">
        <v>28</v>
      </c>
      <c r="J36" s="18"/>
      <c r="K36" s="18"/>
      <c r="L36" s="18"/>
      <c r="M36" s="19"/>
    </row>
    <row r="37" spans="2:13" ht="12.75" customHeight="1">
      <c r="B37" s="17"/>
      <c r="C37" s="18"/>
      <c r="D37" s="5" t="s">
        <v>29</v>
      </c>
      <c r="E37" s="28"/>
      <c r="F37" s="28"/>
      <c r="G37" s="28"/>
      <c r="H37" s="5" t="s">
        <v>62</v>
      </c>
      <c r="J37" s="18"/>
      <c r="K37" s="18"/>
      <c r="L37" s="18"/>
      <c r="M37" s="19"/>
    </row>
    <row r="38" spans="2:13" ht="12.75" customHeight="1">
      <c r="B38" s="17"/>
      <c r="C38" s="18"/>
      <c r="D38" s="5" t="s">
        <v>25</v>
      </c>
      <c r="E38" s="28"/>
      <c r="F38" s="28"/>
      <c r="G38" s="28"/>
      <c r="H38" s="5" t="s">
        <v>25</v>
      </c>
      <c r="J38" s="18"/>
      <c r="K38" s="18"/>
      <c r="L38" s="18"/>
      <c r="M38" s="19"/>
    </row>
    <row r="39" spans="2:13" ht="12.75" customHeight="1">
      <c r="B39" s="23"/>
      <c r="D39" s="5" t="s">
        <v>26</v>
      </c>
      <c r="E39" s="28"/>
      <c r="F39" s="28"/>
      <c r="G39" s="28"/>
      <c r="H39" s="5" t="s">
        <v>30</v>
      </c>
      <c r="J39" s="18"/>
      <c r="K39" s="18"/>
      <c r="L39" s="18"/>
      <c r="M39" s="19"/>
    </row>
    <row r="40" spans="2:13" ht="12.75" customHeight="1">
      <c r="B40" s="17"/>
      <c r="D40" s="5" t="s">
        <v>27</v>
      </c>
      <c r="E40" s="28"/>
      <c r="F40" s="28"/>
      <c r="G40" s="28"/>
      <c r="H40" s="5" t="s">
        <v>61</v>
      </c>
      <c r="J40" s="18"/>
      <c r="K40" s="18"/>
      <c r="L40" s="18"/>
      <c r="M40" s="19"/>
    </row>
    <row r="41" spans="2:13" ht="12.75" customHeight="1">
      <c r="B41" s="17"/>
      <c r="D41" s="5" t="s">
        <v>31</v>
      </c>
      <c r="E41" s="28"/>
      <c r="F41" s="28"/>
      <c r="G41" s="28"/>
      <c r="H41" s="5" t="s">
        <v>32</v>
      </c>
      <c r="J41" s="18"/>
      <c r="K41" s="18"/>
      <c r="L41" s="18"/>
      <c r="M41" s="19"/>
    </row>
    <row r="42" spans="2:13" ht="8.25" customHeight="1" thickBot="1">
      <c r="B42" s="25"/>
      <c r="C42" s="26"/>
      <c r="D42" s="26"/>
      <c r="E42" s="26"/>
      <c r="F42" s="26"/>
      <c r="G42" s="26"/>
      <c r="H42" s="26"/>
      <c r="I42" s="26"/>
      <c r="J42" s="26"/>
      <c r="K42" s="26"/>
      <c r="L42" s="26"/>
      <c r="M42" s="27"/>
    </row>
  </sheetData>
  <sheetProtection password="DD26" sheet="1" objects="1" scenarios="1"/>
  <mergeCells count="5">
    <mergeCell ref="E3:L4"/>
    <mergeCell ref="C27:L28"/>
    <mergeCell ref="C23:L24"/>
    <mergeCell ref="C31:J32"/>
    <mergeCell ref="C7:L15"/>
  </mergeCells>
  <printOptions/>
  <pageMargins left="0.75" right="0.75" top="1" bottom="1" header="0.5" footer="0.5"/>
  <pageSetup fitToHeight="1" fitToWidth="1" horizontalDpi="600" verticalDpi="600" orientation="portrait" scale="69" r:id="rId3"/>
  <headerFooter alignWithMargins="0">
    <oddFooter>&amp;CRFID costs.xls
Developed by Kevin C. Dhuyvetter and Dale Blasi
Kansas State University</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2:L32"/>
  <sheetViews>
    <sheetView workbookViewId="0" topLeftCell="A1">
      <selection activeCell="A16" sqref="A16"/>
    </sheetView>
  </sheetViews>
  <sheetFormatPr defaultColWidth="9.140625" defaultRowHeight="12.75"/>
  <cols>
    <col min="1" max="1" width="6.7109375" style="117" customWidth="1"/>
    <col min="2" max="2" width="2.7109375" style="117" customWidth="1"/>
    <col min="3" max="16384" width="9.140625" style="117" customWidth="1"/>
  </cols>
  <sheetData>
    <row r="2" spans="2:12" ht="18" thickBot="1">
      <c r="B2" s="142" t="s">
        <v>23</v>
      </c>
      <c r="C2" s="143"/>
      <c r="D2" s="143"/>
      <c r="E2" s="143"/>
      <c r="F2" s="143"/>
      <c r="G2" s="143"/>
      <c r="H2" s="143"/>
      <c r="I2" s="143"/>
      <c r="J2" s="143"/>
      <c r="K2" s="143"/>
      <c r="L2" s="144"/>
    </row>
    <row r="3" ht="13.5" thickTop="1"/>
    <row r="4" ht="12.75">
      <c r="B4" s="118" t="s">
        <v>64</v>
      </c>
    </row>
    <row r="5" spans="2:12" ht="12.75">
      <c r="B5" s="118"/>
      <c r="C5" s="134" t="s">
        <v>65</v>
      </c>
      <c r="D5" s="134"/>
      <c r="E5" s="134"/>
      <c r="F5" s="134"/>
      <c r="G5" s="134"/>
      <c r="H5" s="134"/>
      <c r="I5" s="134"/>
      <c r="J5" s="134"/>
      <c r="K5" s="134"/>
      <c r="L5" s="134"/>
    </row>
    <row r="6" spans="2:12" ht="12.75">
      <c r="B6" s="118"/>
      <c r="C6" s="134"/>
      <c r="D6" s="134"/>
      <c r="E6" s="134"/>
      <c r="F6" s="134"/>
      <c r="G6" s="134"/>
      <c r="H6" s="134"/>
      <c r="I6" s="134"/>
      <c r="J6" s="134"/>
      <c r="K6" s="134"/>
      <c r="L6" s="134"/>
    </row>
    <row r="7" spans="2:12" ht="12.75">
      <c r="B7" s="118"/>
      <c r="C7" s="134"/>
      <c r="D7" s="134"/>
      <c r="E7" s="134"/>
      <c r="F7" s="134"/>
      <c r="G7" s="134"/>
      <c r="H7" s="134"/>
      <c r="I7" s="134"/>
      <c r="J7" s="134"/>
      <c r="K7" s="134"/>
      <c r="L7" s="134"/>
    </row>
    <row r="8" spans="2:12" ht="12.75">
      <c r="B8" s="119"/>
      <c r="C8" s="134"/>
      <c r="D8" s="134"/>
      <c r="E8" s="134"/>
      <c r="F8" s="134"/>
      <c r="G8" s="134"/>
      <c r="H8" s="134"/>
      <c r="I8" s="134"/>
      <c r="J8" s="134"/>
      <c r="K8" s="134"/>
      <c r="L8" s="134"/>
    </row>
    <row r="9" spans="2:12" ht="12.75">
      <c r="B9" s="119"/>
      <c r="C9" s="115"/>
      <c r="D9" s="115"/>
      <c r="E9" s="115"/>
      <c r="F9" s="115"/>
      <c r="G9" s="115"/>
      <c r="H9" s="115"/>
      <c r="I9" s="115"/>
      <c r="J9" s="115"/>
      <c r="K9" s="115"/>
      <c r="L9" s="115"/>
    </row>
    <row r="10" spans="2:12" ht="12.75">
      <c r="B10" s="119" t="s">
        <v>16</v>
      </c>
      <c r="C10" s="120"/>
      <c r="D10" s="120"/>
      <c r="E10" s="120"/>
      <c r="F10" s="120"/>
      <c r="G10" s="120"/>
      <c r="H10" s="120"/>
      <c r="I10" s="120"/>
      <c r="J10" s="120"/>
      <c r="K10" s="120"/>
      <c r="L10" s="120"/>
    </row>
    <row r="11" spans="2:12" ht="12.75">
      <c r="B11" s="119"/>
      <c r="C11" s="134" t="s">
        <v>63</v>
      </c>
      <c r="D11" s="134"/>
      <c r="E11" s="134"/>
      <c r="F11" s="134"/>
      <c r="G11" s="134"/>
      <c r="H11" s="134"/>
      <c r="I11" s="134"/>
      <c r="J11" s="134"/>
      <c r="K11" s="134"/>
      <c r="L11" s="134"/>
    </row>
    <row r="12" spans="2:12" ht="12.75">
      <c r="B12" s="119"/>
      <c r="C12" s="134"/>
      <c r="D12" s="134"/>
      <c r="E12" s="134"/>
      <c r="F12" s="134"/>
      <c r="G12" s="134"/>
      <c r="H12" s="134"/>
      <c r="I12" s="134"/>
      <c r="J12" s="134"/>
      <c r="K12" s="134"/>
      <c r="L12" s="134"/>
    </row>
    <row r="13" spans="2:12" ht="12.75">
      <c r="B13" s="119"/>
      <c r="C13" s="134"/>
      <c r="D13" s="134"/>
      <c r="E13" s="134"/>
      <c r="F13" s="134"/>
      <c r="G13" s="134"/>
      <c r="H13" s="134"/>
      <c r="I13" s="134"/>
      <c r="J13" s="134"/>
      <c r="K13" s="134"/>
      <c r="L13" s="134"/>
    </row>
    <row r="14" spans="2:12" ht="12.75">
      <c r="B14" s="119"/>
      <c r="C14" s="134"/>
      <c r="D14" s="134"/>
      <c r="E14" s="134"/>
      <c r="F14" s="134"/>
      <c r="G14" s="134"/>
      <c r="H14" s="134"/>
      <c r="I14" s="134"/>
      <c r="J14" s="134"/>
      <c r="K14" s="134"/>
      <c r="L14" s="134"/>
    </row>
    <row r="15" spans="2:12" ht="12.75">
      <c r="B15" s="119"/>
      <c r="C15" s="115"/>
      <c r="D15" s="115"/>
      <c r="E15" s="115"/>
      <c r="F15" s="115"/>
      <c r="G15" s="115"/>
      <c r="H15" s="115"/>
      <c r="I15" s="115"/>
      <c r="J15" s="115"/>
      <c r="K15" s="115"/>
      <c r="L15" s="115"/>
    </row>
    <row r="16" spans="2:12" ht="12.75">
      <c r="B16" s="119" t="s">
        <v>17</v>
      </c>
      <c r="C16" s="120"/>
      <c r="D16" s="120"/>
      <c r="E16" s="120"/>
      <c r="F16" s="120"/>
      <c r="G16" s="120"/>
      <c r="H16" s="120"/>
      <c r="I16" s="120"/>
      <c r="J16" s="120"/>
      <c r="K16" s="120"/>
      <c r="L16" s="120"/>
    </row>
    <row r="17" spans="2:12" ht="12.75">
      <c r="B17" s="119"/>
      <c r="C17" s="134" t="s">
        <v>54</v>
      </c>
      <c r="D17" s="134"/>
      <c r="E17" s="134"/>
      <c r="F17" s="134"/>
      <c r="G17" s="134"/>
      <c r="H17" s="134"/>
      <c r="I17" s="134"/>
      <c r="J17" s="134"/>
      <c r="K17" s="134"/>
      <c r="L17" s="134"/>
    </row>
    <row r="18" spans="2:12" ht="12.75">
      <c r="B18" s="119"/>
      <c r="C18" s="134"/>
      <c r="D18" s="134"/>
      <c r="E18" s="134"/>
      <c r="F18" s="134"/>
      <c r="G18" s="134"/>
      <c r="H18" s="134"/>
      <c r="I18" s="134"/>
      <c r="J18" s="134"/>
      <c r="K18" s="134"/>
      <c r="L18" s="134"/>
    </row>
    <row r="19" spans="2:12" ht="12.75">
      <c r="B19" s="119"/>
      <c r="C19" s="115"/>
      <c r="D19" s="115"/>
      <c r="E19" s="115"/>
      <c r="F19" s="115"/>
      <c r="G19" s="115"/>
      <c r="H19" s="115"/>
      <c r="I19" s="115"/>
      <c r="J19" s="115"/>
      <c r="K19" s="115"/>
      <c r="L19" s="115"/>
    </row>
    <row r="20" spans="2:12" ht="12.75">
      <c r="B20" s="119" t="s">
        <v>18</v>
      </c>
      <c r="C20" s="120"/>
      <c r="D20" s="120"/>
      <c r="E20" s="120"/>
      <c r="F20" s="120"/>
      <c r="G20" s="120"/>
      <c r="H20" s="120"/>
      <c r="I20" s="120"/>
      <c r="J20" s="120"/>
      <c r="K20" s="120"/>
      <c r="L20" s="120"/>
    </row>
    <row r="21" spans="2:12" ht="12.75">
      <c r="B21" s="119"/>
      <c r="C21" s="134" t="s">
        <v>55</v>
      </c>
      <c r="D21" s="134"/>
      <c r="E21" s="134"/>
      <c r="F21" s="134"/>
      <c r="G21" s="134"/>
      <c r="H21" s="134"/>
      <c r="I21" s="134"/>
      <c r="J21" s="134"/>
      <c r="K21" s="134"/>
      <c r="L21" s="134"/>
    </row>
    <row r="22" spans="2:12" ht="12.75">
      <c r="B22" s="121"/>
      <c r="C22" s="134"/>
      <c r="D22" s="134"/>
      <c r="E22" s="134"/>
      <c r="F22" s="134"/>
      <c r="G22" s="134"/>
      <c r="H22" s="134"/>
      <c r="I22" s="134"/>
      <c r="J22" s="134"/>
      <c r="K22" s="134"/>
      <c r="L22" s="134"/>
    </row>
    <row r="23" spans="2:12" ht="12.75">
      <c r="B23" s="121"/>
      <c r="C23" s="115"/>
      <c r="D23" s="115"/>
      <c r="E23" s="115"/>
      <c r="F23" s="115"/>
      <c r="G23" s="115"/>
      <c r="H23" s="115"/>
      <c r="I23" s="115"/>
      <c r="J23" s="115"/>
      <c r="K23" s="115"/>
      <c r="L23" s="115"/>
    </row>
    <row r="24" spans="2:12" ht="12.75">
      <c r="B24" s="119" t="s">
        <v>19</v>
      </c>
      <c r="C24" s="120"/>
      <c r="D24" s="120"/>
      <c r="E24" s="120"/>
      <c r="F24" s="120"/>
      <c r="G24" s="120"/>
      <c r="H24" s="120"/>
      <c r="I24" s="120"/>
      <c r="J24" s="120"/>
      <c r="K24" s="120"/>
      <c r="L24" s="120"/>
    </row>
    <row r="25" spans="2:12" ht="12.75">
      <c r="B25" s="119"/>
      <c r="C25" s="134" t="s">
        <v>56</v>
      </c>
      <c r="D25" s="134"/>
      <c r="E25" s="134"/>
      <c r="F25" s="134"/>
      <c r="G25" s="134"/>
      <c r="H25" s="134"/>
      <c r="I25" s="134"/>
      <c r="J25" s="134"/>
      <c r="K25" s="134"/>
      <c r="L25" s="134"/>
    </row>
    <row r="26" spans="2:12" ht="12.75">
      <c r="B26" s="119"/>
      <c r="C26" s="134"/>
      <c r="D26" s="134"/>
      <c r="E26" s="134"/>
      <c r="F26" s="134"/>
      <c r="G26" s="134"/>
      <c r="H26" s="134"/>
      <c r="I26" s="134"/>
      <c r="J26" s="134"/>
      <c r="K26" s="134"/>
      <c r="L26" s="134"/>
    </row>
    <row r="27" spans="3:12" ht="12.75">
      <c r="C27" s="134"/>
      <c r="D27" s="134"/>
      <c r="E27" s="134"/>
      <c r="F27" s="134"/>
      <c r="G27" s="134"/>
      <c r="H27" s="134"/>
      <c r="I27" s="134"/>
      <c r="J27" s="134"/>
      <c r="K27" s="134"/>
      <c r="L27" s="134"/>
    </row>
    <row r="28" spans="3:12" ht="12.75">
      <c r="C28" s="134"/>
      <c r="D28" s="134"/>
      <c r="E28" s="134"/>
      <c r="F28" s="134"/>
      <c r="G28" s="134"/>
      <c r="H28" s="134"/>
      <c r="I28" s="134"/>
      <c r="J28" s="134"/>
      <c r="K28" s="134"/>
      <c r="L28" s="134"/>
    </row>
    <row r="29" spans="2:12" ht="13.5" thickBot="1">
      <c r="B29" s="122"/>
      <c r="C29" s="122"/>
      <c r="D29" s="122"/>
      <c r="E29" s="122"/>
      <c r="F29" s="122"/>
      <c r="G29" s="122"/>
      <c r="H29" s="122"/>
      <c r="I29" s="122"/>
      <c r="J29" s="122"/>
      <c r="K29" s="122"/>
      <c r="L29" s="122"/>
    </row>
    <row r="30" spans="2:12" ht="13.5" thickTop="1">
      <c r="B30" s="139" t="s">
        <v>68</v>
      </c>
      <c r="C30" s="140"/>
      <c r="D30" s="140"/>
      <c r="E30" s="140"/>
      <c r="F30" s="140"/>
      <c r="G30" s="140"/>
      <c r="H30" s="140"/>
      <c r="I30" s="140"/>
      <c r="J30" s="140"/>
      <c r="K30" s="140"/>
      <c r="L30" s="140"/>
    </row>
    <row r="31" spans="2:12" ht="12.75">
      <c r="B31" s="141"/>
      <c r="C31" s="141"/>
      <c r="D31" s="141"/>
      <c r="E31" s="141"/>
      <c r="F31" s="141"/>
      <c r="G31" s="141"/>
      <c r="H31" s="141"/>
      <c r="I31" s="141"/>
      <c r="J31" s="141"/>
      <c r="K31" s="141"/>
      <c r="L31" s="141"/>
    </row>
    <row r="32" spans="2:12" ht="12.75">
      <c r="B32" s="141"/>
      <c r="C32" s="141"/>
      <c r="D32" s="141"/>
      <c r="E32" s="141"/>
      <c r="F32" s="141"/>
      <c r="G32" s="141"/>
      <c r="H32" s="141"/>
      <c r="I32" s="141"/>
      <c r="J32" s="141"/>
      <c r="K32" s="141"/>
      <c r="L32" s="141"/>
    </row>
  </sheetData>
  <sheetProtection password="DD26" sheet="1" objects="1" scenarios="1"/>
  <mergeCells count="7">
    <mergeCell ref="B30:L32"/>
    <mergeCell ref="C21:L22"/>
    <mergeCell ref="C25:L28"/>
    <mergeCell ref="B2:L2"/>
    <mergeCell ref="C5:L8"/>
    <mergeCell ref="C11:L14"/>
    <mergeCell ref="C17:L18"/>
  </mergeCells>
  <printOptions/>
  <pageMargins left="0.75" right="0.75" top="0.75" bottom="0.75" header="0.5" footer="0.5"/>
  <pageSetup fitToHeight="1" fitToWidth="1" horizontalDpi="600" verticalDpi="600" orientation="portrait" scale="90" r:id="rId2"/>
  <headerFooter alignWithMargins="0">
    <oddFooter>&amp;CRFID costs.xls
Developed by Kevin C. Dhuyvetter and Dale Blasi
Kansas State University</oddFoot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O70"/>
  <sheetViews>
    <sheetView workbookViewId="0" topLeftCell="A1">
      <selection activeCell="A1" sqref="A1"/>
    </sheetView>
  </sheetViews>
  <sheetFormatPr defaultColWidth="9.140625" defaultRowHeight="12.75"/>
  <cols>
    <col min="1" max="1" width="6.7109375" style="55" customWidth="1"/>
    <col min="2" max="2" width="2.7109375" style="55" customWidth="1"/>
    <col min="3" max="3" width="30.7109375" style="55" customWidth="1"/>
    <col min="4" max="11" width="8.7109375" style="56" customWidth="1"/>
    <col min="12" max="12" width="1.7109375" style="55" customWidth="1"/>
    <col min="13" max="16384" width="9.140625" style="55" customWidth="1"/>
  </cols>
  <sheetData>
    <row r="1" ht="12.75" customHeight="1"/>
    <row r="2" spans="2:15" ht="15.75" customHeight="1" thickBot="1">
      <c r="B2" s="145" t="s">
        <v>4</v>
      </c>
      <c r="C2" s="146"/>
      <c r="D2" s="146"/>
      <c r="E2" s="146"/>
      <c r="F2" s="146"/>
      <c r="G2" s="146"/>
      <c r="H2" s="146"/>
      <c r="I2" s="146"/>
      <c r="J2" s="146"/>
      <c r="K2" s="146"/>
      <c r="L2" s="147"/>
      <c r="M2" s="57"/>
      <c r="N2" s="57"/>
      <c r="O2" s="57"/>
    </row>
    <row r="3" ht="8.25" customHeight="1" thickTop="1"/>
    <row r="4" spans="2:5" ht="12.75">
      <c r="B4" s="55" t="s">
        <v>7</v>
      </c>
      <c r="D4" s="54">
        <v>250</v>
      </c>
      <c r="E4" s="123"/>
    </row>
    <row r="5" spans="2:5" ht="12.75">
      <c r="B5" s="55" t="s">
        <v>8</v>
      </c>
      <c r="D5" s="34">
        <v>0.065</v>
      </c>
      <c r="E5" s="58"/>
    </row>
    <row r="6" spans="4:6" ht="8.25" customHeight="1">
      <c r="D6" s="58"/>
      <c r="E6" s="58"/>
      <c r="F6" s="59"/>
    </row>
    <row r="7" ht="14.25">
      <c r="B7" s="60" t="s">
        <v>47</v>
      </c>
    </row>
    <row r="8" spans="3:11" ht="14.25">
      <c r="C8" s="61"/>
      <c r="D8" s="149" t="s">
        <v>48</v>
      </c>
      <c r="E8" s="149"/>
      <c r="F8" s="150" t="s">
        <v>13</v>
      </c>
      <c r="G8" s="150" t="s">
        <v>14</v>
      </c>
      <c r="H8" s="150" t="s">
        <v>59</v>
      </c>
      <c r="I8" s="150" t="s">
        <v>22</v>
      </c>
      <c r="J8" s="62" t="s">
        <v>2</v>
      </c>
      <c r="K8" s="62"/>
    </row>
    <row r="9" spans="2:15" s="61" customFormat="1" ht="12.75">
      <c r="B9" s="63"/>
      <c r="C9" s="63" t="s">
        <v>1</v>
      </c>
      <c r="D9" s="64" t="s">
        <v>0</v>
      </c>
      <c r="E9" s="64" t="s">
        <v>3</v>
      </c>
      <c r="F9" s="151"/>
      <c r="G9" s="151"/>
      <c r="H9" s="152"/>
      <c r="I9" s="151"/>
      <c r="J9" s="64" t="s">
        <v>0</v>
      </c>
      <c r="K9" s="64" t="s">
        <v>3</v>
      </c>
      <c r="L9" s="64"/>
      <c r="M9" s="65"/>
      <c r="N9" s="65"/>
      <c r="O9" s="65"/>
    </row>
    <row r="10" spans="2:15" s="61" customFormat="1" ht="12.75">
      <c r="B10" s="66" t="s">
        <v>66</v>
      </c>
      <c r="C10" s="57"/>
      <c r="D10" s="65"/>
      <c r="E10" s="65"/>
      <c r="F10" s="67"/>
      <c r="G10" s="67"/>
      <c r="H10" s="65"/>
      <c r="I10" s="67"/>
      <c r="J10" s="65"/>
      <c r="K10" s="65"/>
      <c r="L10" s="65"/>
      <c r="M10" s="65"/>
      <c r="N10" s="65"/>
      <c r="O10" s="65"/>
    </row>
    <row r="11" spans="2:13" s="57" customFormat="1" ht="12.75">
      <c r="B11" s="66"/>
      <c r="C11" s="29" t="s">
        <v>58</v>
      </c>
      <c r="D11" s="68" t="s">
        <v>6</v>
      </c>
      <c r="E11" s="31">
        <v>2.25</v>
      </c>
      <c r="F11" s="68" t="s">
        <v>6</v>
      </c>
      <c r="G11" s="68" t="s">
        <v>6</v>
      </c>
      <c r="H11" s="69">
        <f>IF(E11=0,"",(E11*D$4)*(1+D$5/2))</f>
        <v>580.78125</v>
      </c>
      <c r="I11" s="32">
        <v>1</v>
      </c>
      <c r="J11" s="70">
        <f>IF(SUM(D11:E11)=0,"",H11*I11)</f>
        <v>580.78125</v>
      </c>
      <c r="K11" s="71">
        <f>IF(SUM(D11:E11)=0,"",J11/D$4)</f>
        <v>2.323125</v>
      </c>
      <c r="M11" s="72">
        <f>IF(SUM(D11:E11)=0,"",IF(I11=0,"Percent to RFID?",""))</f>
      </c>
    </row>
    <row r="12" spans="2:13" s="74" customFormat="1" ht="12.75">
      <c r="B12" s="73"/>
      <c r="C12" s="29"/>
      <c r="D12" s="68" t="s">
        <v>6</v>
      </c>
      <c r="E12" s="31"/>
      <c r="F12" s="68" t="s">
        <v>6</v>
      </c>
      <c r="G12" s="68" t="s">
        <v>6</v>
      </c>
      <c r="H12" s="69">
        <f>IF(E12=0,"",(E12*D$4)*(1+D$5/2))</f>
      </c>
      <c r="I12" s="32"/>
      <c r="J12" s="70">
        <f>IF(SUM(D12:E12)=0,"",H12*I12)</f>
      </c>
      <c r="K12" s="71">
        <f>IF(SUM(D12:E12)=0,"",J12/D$4)</f>
      </c>
      <c r="L12" s="57"/>
      <c r="M12" s="72">
        <f>IF(SUM(D12:E12)=0,"",IF(I12=0,"Percent to RFID?",""))</f>
      </c>
    </row>
    <row r="13" spans="2:13" s="74" customFormat="1" ht="12.75">
      <c r="B13" s="75"/>
      <c r="C13" s="47" t="s">
        <v>53</v>
      </c>
      <c r="D13" s="76" t="s">
        <v>6</v>
      </c>
      <c r="E13" s="49">
        <v>2.25</v>
      </c>
      <c r="F13" s="51">
        <v>5</v>
      </c>
      <c r="G13" s="51">
        <v>0</v>
      </c>
      <c r="H13" s="77">
        <f>IF(E13=0,"",-PMT(D$5,F13,E13*D4+PV(D$5,F13,0,G13*D4)))</f>
        <v>135.35692739858638</v>
      </c>
      <c r="I13" s="50">
        <v>1</v>
      </c>
      <c r="J13" s="78">
        <f>IF(E13=0,"",H13*I13)</f>
        <v>135.35692739858638</v>
      </c>
      <c r="K13" s="79">
        <f>IF(E13=0,"",J13/D$4)</f>
        <v>0.5414277095943455</v>
      </c>
      <c r="L13" s="80"/>
      <c r="M13" s="72"/>
    </row>
    <row r="14" spans="2:11" s="74" customFormat="1" ht="12.75">
      <c r="B14" s="73" t="s">
        <v>16</v>
      </c>
      <c r="C14" s="81"/>
      <c r="D14" s="82"/>
      <c r="E14" s="83"/>
      <c r="F14" s="84"/>
      <c r="G14" s="84"/>
      <c r="H14" s="69"/>
      <c r="I14" s="85"/>
      <c r="J14" s="70"/>
      <c r="K14" s="71"/>
    </row>
    <row r="15" spans="2:13" s="74" customFormat="1" ht="12.75">
      <c r="B15" s="73"/>
      <c r="C15" s="29" t="s">
        <v>57</v>
      </c>
      <c r="D15" s="30">
        <v>850</v>
      </c>
      <c r="E15" s="31"/>
      <c r="F15" s="33">
        <v>4</v>
      </c>
      <c r="G15" s="33">
        <v>0</v>
      </c>
      <c r="H15" s="69">
        <f>IF(SUM(D15:E15)=0,"",-PMT(D$5,F15,D15+PV(D$5,F15,0,G15))+E15*D$4*(1+D$5/2))</f>
        <v>248.11732937204664</v>
      </c>
      <c r="I15" s="32">
        <v>1</v>
      </c>
      <c r="J15" s="70">
        <f>IF(SUM(D15:E15)=0,"",H15*I15)</f>
        <v>248.11732937204664</v>
      </c>
      <c r="K15" s="71">
        <f>IF(SUM(D15:E15)=0,"",J15/D$4)</f>
        <v>0.9924693174881866</v>
      </c>
      <c r="M15" s="72">
        <f>IF(SUM(D15:E15)=0,"",IF(I15=0,"Percent to RFID?",""))</f>
      </c>
    </row>
    <row r="16" spans="2:13" s="74" customFormat="1" ht="12.75">
      <c r="B16" s="75"/>
      <c r="C16" s="47"/>
      <c r="D16" s="48"/>
      <c r="E16" s="49"/>
      <c r="F16" s="51"/>
      <c r="G16" s="51"/>
      <c r="H16" s="77">
        <f>IF(SUM(D16:E16)=0,"",-PMT(D$5,F16,D16+PV(D$5,F16,0,G16))+E16*D$4*(1+D$5/2))</f>
      </c>
      <c r="I16" s="50"/>
      <c r="J16" s="78">
        <f>IF(SUM(D16:E16)=0,"",H16*I16)</f>
      </c>
      <c r="K16" s="79">
        <f>IF(SUM(D16:E16)=0,"",J16/D$4)</f>
      </c>
      <c r="L16" s="86"/>
      <c r="M16" s="72">
        <f>IF(SUM(D16:E16)=0,"",IF(I16=0,"Percent to RFID?",""))</f>
      </c>
    </row>
    <row r="17" spans="1:11" s="74" customFormat="1" ht="12.75">
      <c r="A17" s="87"/>
      <c r="B17" s="73" t="s">
        <v>17</v>
      </c>
      <c r="C17" s="81"/>
      <c r="D17" s="82"/>
      <c r="E17" s="83"/>
      <c r="F17" s="84"/>
      <c r="G17" s="84"/>
      <c r="H17" s="69"/>
      <c r="I17" s="85"/>
      <c r="J17" s="70"/>
      <c r="K17" s="71"/>
    </row>
    <row r="18" spans="1:13" s="74" customFormat="1" ht="12.75">
      <c r="A18" s="87"/>
      <c r="B18" s="73"/>
      <c r="C18" s="29" t="s">
        <v>43</v>
      </c>
      <c r="D18" s="30">
        <v>1000</v>
      </c>
      <c r="E18" s="31"/>
      <c r="F18" s="33">
        <v>4</v>
      </c>
      <c r="G18" s="33">
        <v>200</v>
      </c>
      <c r="H18" s="69">
        <f>IF(SUM(D18:E18)=0,"",-PMT(D$5,F18,D18+PV(D$5,F18,0,G18))+E18*D$4*(1+D$5/2))</f>
        <v>246.5221923501616</v>
      </c>
      <c r="I18" s="32">
        <v>0.25</v>
      </c>
      <c r="J18" s="70">
        <f>IF(SUM(D18:E18)=0,"",H18*I18)</f>
        <v>61.6305480875404</v>
      </c>
      <c r="K18" s="71">
        <f>IF(SUM(D18:E18)=0,"",J18/D$4)</f>
        <v>0.2465221923501616</v>
      </c>
      <c r="M18" s="72">
        <f>IF(SUM(D18:E18)=0,"",IF(I18=0,"Percent to RFID?",""))</f>
      </c>
    </row>
    <row r="19" spans="1:13" s="74" customFormat="1" ht="12.75">
      <c r="A19" s="87"/>
      <c r="B19" s="73"/>
      <c r="C19" s="29"/>
      <c r="D19" s="30"/>
      <c r="E19" s="31"/>
      <c r="F19" s="33"/>
      <c r="G19" s="33"/>
      <c r="H19" s="69">
        <f>IF(SUM(D19:E19)=0,"",-PMT(D$5,F19,D19+PV(D$5,F19,0,G19))+E19*D$4*(1+D$5/2))</f>
      </c>
      <c r="I19" s="32"/>
      <c r="J19" s="70">
        <f>IF(SUM(D19:E19)=0,"",H19*I19)</f>
      </c>
      <c r="K19" s="71">
        <f>IF(SUM(D19:E19)=0,"",J19/D$4)</f>
      </c>
      <c r="M19" s="72">
        <f>IF(SUM(D19:E19)=0,"",IF(I19=0,"Percent to RFID?",""))</f>
      </c>
    </row>
    <row r="20" spans="2:13" s="74" customFormat="1" ht="12.75">
      <c r="B20" s="73"/>
      <c r="C20" s="29"/>
      <c r="D20" s="30"/>
      <c r="E20" s="31"/>
      <c r="F20" s="33"/>
      <c r="G20" s="33"/>
      <c r="H20" s="69">
        <f>IF(SUM(D20:E20)=0,"",-PMT(D$5,F20,D20+PV(D$5,F20,0,G20))+E20*D$4*(1+D$5/2))</f>
      </c>
      <c r="I20" s="32"/>
      <c r="J20" s="70">
        <f>IF(SUM(D20:E20)=0,"",H20*I20)</f>
      </c>
      <c r="K20" s="71">
        <f>IF(SUM(D20:E20)=0,"",J20/D$4)</f>
      </c>
      <c r="M20" s="72">
        <f>IF(SUM(D20:E20)=0,"",IF(I20=0,"Percent to RFID?",""))</f>
      </c>
    </row>
    <row r="21" spans="2:13" s="74" customFormat="1" ht="12.75">
      <c r="B21" s="75"/>
      <c r="C21" s="47"/>
      <c r="D21" s="48"/>
      <c r="E21" s="49"/>
      <c r="F21" s="51"/>
      <c r="G21" s="51"/>
      <c r="H21" s="77">
        <f>IF(SUM(D21:E21)=0,"",-PMT(D$5,F21,D21+PV(D$5,F21,0,G21))+E21*D$4*(1+D$5/2))</f>
      </c>
      <c r="I21" s="50"/>
      <c r="J21" s="78">
        <f>IF(SUM(D21:E21)=0,"",H21*I21)</f>
      </c>
      <c r="K21" s="79">
        <f>IF(SUM(D21:E21)=0,"",J21/D$4)</f>
      </c>
      <c r="L21" s="86"/>
      <c r="M21" s="72">
        <f>IF(SUM(D21:E21)=0,"",IF(I21=0,"Percent to RFID?",""))</f>
      </c>
    </row>
    <row r="22" spans="2:11" s="74" customFormat="1" ht="12.75">
      <c r="B22" s="73" t="s">
        <v>60</v>
      </c>
      <c r="C22" s="81"/>
      <c r="D22" s="82"/>
      <c r="E22" s="83"/>
      <c r="F22" s="84"/>
      <c r="G22" s="84"/>
      <c r="H22" s="69"/>
      <c r="I22" s="85"/>
      <c r="J22" s="70"/>
      <c r="K22" s="71"/>
    </row>
    <row r="23" spans="2:13" s="74" customFormat="1" ht="12.75">
      <c r="B23" s="73"/>
      <c r="C23" s="29" t="s">
        <v>44</v>
      </c>
      <c r="D23" s="30">
        <v>700</v>
      </c>
      <c r="E23" s="31"/>
      <c r="F23" s="33">
        <v>5</v>
      </c>
      <c r="G23" s="33">
        <v>0</v>
      </c>
      <c r="H23" s="69">
        <f>IF(SUM(D23:E23)=0,"",-PMT(D$5,F23,D23+PV(D$5,F23,0,G23))+E23*D$4*(1+D$5/2))</f>
        <v>168.44417631824084</v>
      </c>
      <c r="I23" s="32">
        <v>0.5</v>
      </c>
      <c r="J23" s="70">
        <f>IF(SUM(D23:E23)=0,"",H23*I23)</f>
        <v>84.22208815912042</v>
      </c>
      <c r="K23" s="71">
        <f>IF(SUM(D23:E23)=0,"",J23/D$4)</f>
        <v>0.33688835263648165</v>
      </c>
      <c r="M23" s="72">
        <f>IF(SUM(D23:E23)=0,"",IF(I23=0,"Percent to RFID?",""))</f>
      </c>
    </row>
    <row r="24" spans="2:15" s="74" customFormat="1" ht="12.75">
      <c r="B24" s="88"/>
      <c r="C24" s="47"/>
      <c r="D24" s="48"/>
      <c r="E24" s="49"/>
      <c r="F24" s="51"/>
      <c r="G24" s="51"/>
      <c r="H24" s="77">
        <f>IF(SUM(D24:E24)=0,"",-PMT(D$5,F24,D24+PV(D$5,F24,0,G24))+E24*D$4*(1+D$5/2))</f>
      </c>
      <c r="I24" s="50"/>
      <c r="J24" s="78">
        <f>IF(SUM(D24:E24)=0,"",H24*I24)</f>
      </c>
      <c r="K24" s="79">
        <f>IF(SUM(D24:E24)=0,"",J24/D$4)</f>
      </c>
      <c r="L24" s="86"/>
      <c r="M24" s="72">
        <f>IF(SUM(D24:E24)=0,"",IF(I24=0,"Percent to RFID?",""))</f>
      </c>
      <c r="O24" s="71"/>
    </row>
    <row r="25" spans="1:15" s="74" customFormat="1" ht="12.75">
      <c r="A25" s="89"/>
      <c r="B25" s="73" t="s">
        <v>19</v>
      </c>
      <c r="C25" s="81"/>
      <c r="D25" s="82"/>
      <c r="E25" s="83"/>
      <c r="F25" s="84"/>
      <c r="G25" s="84"/>
      <c r="H25" s="69"/>
      <c r="I25" s="85"/>
      <c r="J25" s="70"/>
      <c r="K25" s="71"/>
      <c r="L25" s="71"/>
      <c r="M25" s="71"/>
      <c r="O25" s="71"/>
    </row>
    <row r="26" spans="1:15" s="74" customFormat="1" ht="12.75">
      <c r="A26" s="89"/>
      <c r="B26" s="73"/>
      <c r="C26" s="29" t="s">
        <v>5</v>
      </c>
      <c r="D26" s="30">
        <v>480</v>
      </c>
      <c r="E26" s="31"/>
      <c r="F26" s="68" t="s">
        <v>6</v>
      </c>
      <c r="G26" s="68" t="s">
        <v>6</v>
      </c>
      <c r="H26" s="69">
        <f>IF(SUM(D26:E26)=0,"",(D26+E26*D$4)*(1+D$5/2))</f>
        <v>495.59999999999997</v>
      </c>
      <c r="I26" s="32">
        <v>0.25</v>
      </c>
      <c r="J26" s="70">
        <f>IF(SUM(D26:E26)=0,"",H26*I26)</f>
        <v>123.89999999999999</v>
      </c>
      <c r="K26" s="71">
        <f>IF(SUM(D26:E26)=0,"",J26/D$4)</f>
        <v>0.4956</v>
      </c>
      <c r="L26" s="57"/>
      <c r="M26" s="72">
        <f>IF(SUM(D26:E26)=0,"",IF(I26=0,"Percent to RFID?",""))</f>
      </c>
      <c r="O26" s="71"/>
    </row>
    <row r="27" spans="1:15" s="74" customFormat="1" ht="12.75">
      <c r="A27" s="89"/>
      <c r="B27" s="73"/>
      <c r="C27" s="29" t="s">
        <v>45</v>
      </c>
      <c r="D27" s="30">
        <v>100</v>
      </c>
      <c r="E27" s="31"/>
      <c r="F27" s="68" t="s">
        <v>6</v>
      </c>
      <c r="G27" s="68" t="s">
        <v>6</v>
      </c>
      <c r="H27" s="69">
        <f>IF(SUM(D27:E27)=0,"",(D27+E27*D$4)*(1+D$5/2))</f>
        <v>103.25</v>
      </c>
      <c r="I27" s="32">
        <v>0.5</v>
      </c>
      <c r="J27" s="70">
        <f>IF(SUM(D27:E27)=0,"",H27*I27)</f>
        <v>51.625</v>
      </c>
      <c r="K27" s="71">
        <f>IF(SUM(D27:E27)=0,"",J27/D$4)</f>
        <v>0.2065</v>
      </c>
      <c r="L27" s="57"/>
      <c r="M27" s="72">
        <f>IF(SUM(D27:E27)=0,"",IF(I27=0,"Percent to RFID?",""))</f>
      </c>
      <c r="O27" s="71"/>
    </row>
    <row r="28" spans="1:15" s="74" customFormat="1" ht="12.75">
      <c r="A28" s="89"/>
      <c r="B28" s="73"/>
      <c r="C28" s="29" t="s">
        <v>46</v>
      </c>
      <c r="D28" s="30">
        <v>500</v>
      </c>
      <c r="E28" s="31"/>
      <c r="F28" s="68" t="s">
        <v>6</v>
      </c>
      <c r="G28" s="68" t="s">
        <v>6</v>
      </c>
      <c r="H28" s="69">
        <f>IF(SUM(D28:E28)=0,"",(D28+E28*D$4)*(1+D$5/2))</f>
        <v>516.25</v>
      </c>
      <c r="I28" s="32">
        <v>1</v>
      </c>
      <c r="J28" s="70">
        <f>IF(SUM(D28:E28)=0,"",H28*I28)</f>
        <v>516.25</v>
      </c>
      <c r="K28" s="71">
        <f>IF(SUM(D28:E28)=0,"",J28/D$4)</f>
        <v>2.065</v>
      </c>
      <c r="L28" s="57"/>
      <c r="M28" s="72">
        <f>IF(SUM(D28:E28)=0,"",IF(I28=0,"Percent to RFID?",""))</f>
      </c>
      <c r="N28" s="69"/>
      <c r="O28" s="71"/>
    </row>
    <row r="29" spans="1:15" s="74" customFormat="1" ht="12.75">
      <c r="A29" s="89"/>
      <c r="B29" s="75"/>
      <c r="C29" s="47"/>
      <c r="D29" s="48"/>
      <c r="E29" s="49"/>
      <c r="F29" s="76" t="s">
        <v>6</v>
      </c>
      <c r="G29" s="76" t="s">
        <v>6</v>
      </c>
      <c r="H29" s="77">
        <f>IF(SUM(D29:E29)=0,"",(D29+E29*D$4)*(1+D$5/2))</f>
      </c>
      <c r="I29" s="50"/>
      <c r="J29" s="78">
        <f>IF(SUM(D29:E29)=0,"",H29*I29)</f>
      </c>
      <c r="K29" s="79">
        <f>IF(SUM(D29:E29)=0,"",J29/D$4)</f>
      </c>
      <c r="L29" s="80"/>
      <c r="M29" s="72">
        <f>IF(SUM(D29:E29)=0,"",IF(I29=0,"Percent to RFID?",""))</f>
      </c>
      <c r="N29" s="69"/>
      <c r="O29" s="71"/>
    </row>
    <row r="30" spans="1:14" s="37" customFormat="1" ht="6.75" customHeight="1">
      <c r="A30" s="35"/>
      <c r="B30" s="36"/>
      <c r="D30" s="38"/>
      <c r="E30" s="39"/>
      <c r="F30" s="40"/>
      <c r="G30" s="40"/>
      <c r="H30" s="41"/>
      <c r="I30" s="42"/>
      <c r="J30" s="43"/>
      <c r="K30" s="44"/>
      <c r="L30" s="45"/>
      <c r="M30" s="46"/>
      <c r="N30" s="41"/>
    </row>
    <row r="31" spans="2:15" s="90" customFormat="1" ht="18" customHeight="1">
      <c r="B31" s="124" t="s">
        <v>15</v>
      </c>
      <c r="C31" s="125"/>
      <c r="D31" s="126"/>
      <c r="E31" s="126"/>
      <c r="F31" s="126"/>
      <c r="G31" s="126"/>
      <c r="H31" s="126"/>
      <c r="I31" s="126"/>
      <c r="J31" s="127">
        <f>SUM(J11:J30)</f>
        <v>1801.8831430172938</v>
      </c>
      <c r="K31" s="128">
        <f>J31/D4</f>
        <v>7.207532572069176</v>
      </c>
      <c r="L31" s="129"/>
      <c r="M31" s="74"/>
      <c r="N31" s="74"/>
      <c r="O31" s="74"/>
    </row>
    <row r="32" ht="15.75" customHeight="1">
      <c r="B32" s="91" t="s">
        <v>50</v>
      </c>
    </row>
    <row r="33" ht="13.5">
      <c r="B33" s="91" t="s">
        <v>49</v>
      </c>
    </row>
    <row r="34" spans="2:11" ht="8.25" customHeight="1" thickBot="1">
      <c r="B34" s="93"/>
      <c r="C34" s="93"/>
      <c r="D34" s="94"/>
      <c r="E34" s="94"/>
      <c r="F34" s="94"/>
      <c r="G34" s="94"/>
      <c r="H34" s="94"/>
      <c r="I34" s="94"/>
      <c r="J34" s="94"/>
      <c r="K34" s="94"/>
    </row>
    <row r="35" ht="13.5" thickTop="1"/>
    <row r="36" ht="12.75"/>
    <row r="37" ht="12.75"/>
    <row r="38" ht="12.75"/>
    <row r="39" spans="2:15" ht="13.5" thickBot="1">
      <c r="B39" s="95" t="s">
        <v>12</v>
      </c>
      <c r="C39" s="96"/>
      <c r="D39" s="97"/>
      <c r="E39" s="97"/>
      <c r="F39" s="97"/>
      <c r="G39" s="97"/>
      <c r="H39" s="97"/>
      <c r="I39" s="97"/>
      <c r="J39" s="97"/>
      <c r="K39" s="97"/>
      <c r="L39" s="96"/>
      <c r="M39" s="74"/>
      <c r="N39" s="74"/>
      <c r="O39" s="74"/>
    </row>
    <row r="40" spans="5:15" ht="12.75">
      <c r="E40" s="148" t="s">
        <v>10</v>
      </c>
      <c r="F40" s="148"/>
      <c r="G40" s="148"/>
      <c r="H40" s="148"/>
      <c r="I40" s="148"/>
      <c r="J40" s="148"/>
      <c r="K40" s="148"/>
      <c r="M40" s="62"/>
      <c r="N40" s="62"/>
      <c r="O40" s="62"/>
    </row>
    <row r="41" spans="2:15" ht="12.75">
      <c r="B41" s="60" t="s">
        <v>20</v>
      </c>
      <c r="D41" s="56" t="s">
        <v>11</v>
      </c>
      <c r="E41" s="52">
        <v>0.4</v>
      </c>
      <c r="F41" s="52">
        <v>0.6</v>
      </c>
      <c r="G41" s="52">
        <v>0.8</v>
      </c>
      <c r="H41" s="52">
        <v>1</v>
      </c>
      <c r="I41" s="52">
        <v>1.2</v>
      </c>
      <c r="J41" s="52">
        <v>1.4</v>
      </c>
      <c r="K41" s="53">
        <v>1.6</v>
      </c>
      <c r="M41" s="98"/>
      <c r="N41" s="98"/>
      <c r="O41" s="98"/>
    </row>
    <row r="42" spans="3:15" ht="12.75">
      <c r="C42" s="61"/>
      <c r="E42" s="99" t="s">
        <v>9</v>
      </c>
      <c r="F42" s="99"/>
      <c r="G42" s="99"/>
      <c r="H42" s="99"/>
      <c r="I42" s="99"/>
      <c r="J42" s="99"/>
      <c r="K42" s="62"/>
      <c r="M42" s="62"/>
      <c r="N42" s="62"/>
      <c r="O42" s="62"/>
    </row>
    <row r="43" spans="2:15" ht="12.75">
      <c r="B43" s="63"/>
      <c r="C43" s="63" t="s">
        <v>1</v>
      </c>
      <c r="D43" s="64">
        <f>D4</f>
        <v>250</v>
      </c>
      <c r="E43" s="100">
        <f aca="true" t="shared" si="0" ref="E43:K43">ROUND($D$4*E41,0)</f>
        <v>100</v>
      </c>
      <c r="F43" s="100">
        <f t="shared" si="0"/>
        <v>150</v>
      </c>
      <c r="G43" s="100">
        <f t="shared" si="0"/>
        <v>200</v>
      </c>
      <c r="H43" s="100">
        <f t="shared" si="0"/>
        <v>250</v>
      </c>
      <c r="I43" s="100">
        <f t="shared" si="0"/>
        <v>300</v>
      </c>
      <c r="J43" s="100">
        <f t="shared" si="0"/>
        <v>350</v>
      </c>
      <c r="K43" s="100">
        <f t="shared" si="0"/>
        <v>400</v>
      </c>
      <c r="L43" s="101"/>
      <c r="M43" s="74"/>
      <c r="N43" s="74"/>
      <c r="O43" s="74"/>
    </row>
    <row r="44" spans="2:3" ht="12.75">
      <c r="B44" s="66" t="s">
        <v>21</v>
      </c>
      <c r="C44" s="57"/>
    </row>
    <row r="45" spans="2:11" ht="12.75">
      <c r="B45" s="66"/>
      <c r="C45" s="102" t="str">
        <f>IF(MAX(D11:E11)&gt;0,C11,"")</f>
        <v>Electronic tag</v>
      </c>
      <c r="D45" s="103">
        <f>K11</f>
        <v>2.323125</v>
      </c>
      <c r="E45" s="104">
        <f aca="true" t="shared" si="1" ref="E45:K46">IF($E11&gt;0,(($E11*E$43)*(1+$D$5/2))/E$43*$I11,"")</f>
        <v>2.323125</v>
      </c>
      <c r="F45" s="104">
        <f t="shared" si="1"/>
        <v>2.323125</v>
      </c>
      <c r="G45" s="104">
        <f t="shared" si="1"/>
        <v>2.323125</v>
      </c>
      <c r="H45" s="104">
        <f t="shared" si="1"/>
        <v>2.323125</v>
      </c>
      <c r="I45" s="104">
        <f t="shared" si="1"/>
        <v>2.323125</v>
      </c>
      <c r="J45" s="104">
        <f t="shared" si="1"/>
        <v>2.323125</v>
      </c>
      <c r="K45" s="104">
        <f t="shared" si="1"/>
        <v>2.323125</v>
      </c>
    </row>
    <row r="46" spans="2:12" ht="12.75">
      <c r="B46" s="73"/>
      <c r="C46" s="35">
        <f>IF(MAX(D12:E12)&gt;0,C12,"")</f>
      </c>
      <c r="D46" s="103">
        <f>K12</f>
      </c>
      <c r="E46" s="104">
        <f t="shared" si="1"/>
      </c>
      <c r="F46" s="104">
        <f t="shared" si="1"/>
      </c>
      <c r="G46" s="104">
        <f t="shared" si="1"/>
      </c>
      <c r="H46" s="104">
        <f t="shared" si="1"/>
      </c>
      <c r="I46" s="104">
        <f t="shared" si="1"/>
      </c>
      <c r="J46" s="104">
        <f t="shared" si="1"/>
      </c>
      <c r="K46" s="104">
        <f t="shared" si="1"/>
      </c>
      <c r="L46" s="74"/>
    </row>
    <row r="47" spans="2:12" ht="12.75">
      <c r="B47" s="75"/>
      <c r="C47" s="105" t="str">
        <f>IF(MAX(D13:E13)&gt;0,C13,"")</f>
        <v>Tags for cows (one-time purchase)</v>
      </c>
      <c r="D47" s="106">
        <f>K13</f>
        <v>0.5414277095943455</v>
      </c>
      <c r="E47" s="107">
        <f aca="true" t="shared" si="2" ref="E47:K47">IF($E13&gt;0,(-PMT($D$5,$F13,$E13*E43+PV($D$5,$F13,0,$G13*E43)))/E43*$I13,"")</f>
        <v>0.5414277095943456</v>
      </c>
      <c r="F47" s="107">
        <f t="shared" si="2"/>
        <v>0.5414277095943456</v>
      </c>
      <c r="G47" s="107">
        <f t="shared" si="2"/>
        <v>0.5414277095943456</v>
      </c>
      <c r="H47" s="107">
        <f t="shared" si="2"/>
        <v>0.5414277095943455</v>
      </c>
      <c r="I47" s="107">
        <f t="shared" si="2"/>
        <v>0.5414277095943456</v>
      </c>
      <c r="J47" s="107">
        <f t="shared" si="2"/>
        <v>0.5414277095943455</v>
      </c>
      <c r="K47" s="107">
        <f t="shared" si="2"/>
        <v>0.5414277095943456</v>
      </c>
      <c r="L47" s="86"/>
    </row>
    <row r="48" spans="2:11" ht="12.75">
      <c r="B48" s="73" t="s">
        <v>16</v>
      </c>
      <c r="C48" s="81"/>
      <c r="D48" s="103"/>
      <c r="E48" s="108"/>
      <c r="F48" s="109"/>
      <c r="G48" s="108"/>
      <c r="H48" s="108"/>
      <c r="I48" s="108"/>
      <c r="J48" s="108"/>
      <c r="K48" s="108"/>
    </row>
    <row r="49" spans="2:11" ht="12.75">
      <c r="B49" s="73"/>
      <c r="C49" s="102" t="str">
        <f>IF(MAX(D15:E15)&gt;0,C15,"")</f>
        <v>Wand/stick reader</v>
      </c>
      <c r="D49" s="103">
        <f>K15</f>
        <v>0.9924693174881866</v>
      </c>
      <c r="E49" s="110">
        <f aca="true" t="shared" si="3" ref="E49:K50">IF(SUM($D15:$E15)=0,"",(-PMT($D$5,$F15,$D15+PV($D$5,$F15,0,$G15))+$E15*E$43*(1+$D$5/2))/E$43*$I15)</f>
        <v>2.4811732937204662</v>
      </c>
      <c r="F49" s="110">
        <f t="shared" si="3"/>
        <v>1.6541155291469776</v>
      </c>
      <c r="G49" s="110">
        <f t="shared" si="3"/>
        <v>1.2405866468602331</v>
      </c>
      <c r="H49" s="110">
        <f t="shared" si="3"/>
        <v>0.9924693174881866</v>
      </c>
      <c r="I49" s="110">
        <f t="shared" si="3"/>
        <v>0.8270577645734888</v>
      </c>
      <c r="J49" s="110">
        <f t="shared" si="3"/>
        <v>0.7089066553487047</v>
      </c>
      <c r="K49" s="110">
        <f t="shared" si="3"/>
        <v>0.6202933234301166</v>
      </c>
    </row>
    <row r="50" spans="2:12" ht="12.75">
      <c r="B50" s="75"/>
      <c r="C50" s="105">
        <f>IF(MAX(D16:E16)&gt;0,C16,"")</f>
      </c>
      <c r="D50" s="106">
        <f>K16</f>
      </c>
      <c r="E50" s="107">
        <f t="shared" si="3"/>
      </c>
      <c r="F50" s="107">
        <f t="shared" si="3"/>
      </c>
      <c r="G50" s="107">
        <f t="shared" si="3"/>
      </c>
      <c r="H50" s="107">
        <f t="shared" si="3"/>
      </c>
      <c r="I50" s="107">
        <f t="shared" si="3"/>
      </c>
      <c r="J50" s="107">
        <f t="shared" si="3"/>
      </c>
      <c r="K50" s="107">
        <f t="shared" si="3"/>
      </c>
      <c r="L50" s="86"/>
    </row>
    <row r="51" spans="2:11" ht="12.75">
      <c r="B51" s="73" t="s">
        <v>17</v>
      </c>
      <c r="C51" s="81"/>
      <c r="D51" s="103"/>
      <c r="E51" s="108"/>
      <c r="F51" s="108"/>
      <c r="G51" s="108"/>
      <c r="H51" s="108"/>
      <c r="I51" s="108"/>
      <c r="J51" s="108"/>
      <c r="K51" s="108"/>
    </row>
    <row r="52" spans="2:11" ht="12.75">
      <c r="B52" s="73"/>
      <c r="C52" s="102" t="str">
        <f>IF(MAX(D18:E18)&gt;0,C18,"")</f>
        <v>Laptop computer</v>
      </c>
      <c r="D52" s="103">
        <f>K18</f>
        <v>0.2465221923501616</v>
      </c>
      <c r="E52" s="110">
        <f aca="true" t="shared" si="4" ref="E52:K55">IF(SUM($D18:$E18)=0,"",(-PMT($D$5,$F18,$D18+PV($D$5,$F18,0,$G18))+$E18*E$43*(1+$D$5/2))/E$43*$I18)</f>
        <v>0.6163054808754039</v>
      </c>
      <c r="F52" s="110">
        <f t="shared" si="4"/>
        <v>0.4108703205836026</v>
      </c>
      <c r="G52" s="110">
        <f t="shared" si="4"/>
        <v>0.30815274043770197</v>
      </c>
      <c r="H52" s="110">
        <f t="shared" si="4"/>
        <v>0.2465221923501616</v>
      </c>
      <c r="I52" s="110">
        <f t="shared" si="4"/>
        <v>0.2054351602918013</v>
      </c>
      <c r="J52" s="110">
        <f t="shared" si="4"/>
        <v>0.1760872802501154</v>
      </c>
      <c r="K52" s="110">
        <f t="shared" si="4"/>
        <v>0.15407637021885098</v>
      </c>
    </row>
    <row r="53" spans="2:11" ht="12.75">
      <c r="B53" s="73"/>
      <c r="C53" s="102">
        <f>IF(MAX(D19:E19)&gt;0,C19,"")</f>
      </c>
      <c r="D53" s="103">
        <f>K19</f>
      </c>
      <c r="E53" s="110">
        <f t="shared" si="4"/>
      </c>
      <c r="F53" s="110">
        <f t="shared" si="4"/>
      </c>
      <c r="G53" s="110">
        <f t="shared" si="4"/>
      </c>
      <c r="H53" s="110">
        <f t="shared" si="4"/>
      </c>
      <c r="I53" s="110">
        <f t="shared" si="4"/>
      </c>
      <c r="J53" s="110">
        <f t="shared" si="4"/>
      </c>
      <c r="K53" s="110">
        <f t="shared" si="4"/>
      </c>
    </row>
    <row r="54" spans="2:11" ht="12.75">
      <c r="B54" s="73"/>
      <c r="C54" s="102">
        <f>IF(MAX(D20:E20)&gt;0,C20,"")</f>
      </c>
      <c r="D54" s="103">
        <f>K20</f>
      </c>
      <c r="E54" s="110">
        <f t="shared" si="4"/>
      </c>
      <c r="F54" s="110">
        <f t="shared" si="4"/>
      </c>
      <c r="G54" s="110">
        <f t="shared" si="4"/>
      </c>
      <c r="H54" s="110">
        <f t="shared" si="4"/>
      </c>
      <c r="I54" s="110">
        <f t="shared" si="4"/>
      </c>
      <c r="J54" s="110">
        <f t="shared" si="4"/>
      </c>
      <c r="K54" s="110">
        <f t="shared" si="4"/>
      </c>
    </row>
    <row r="55" spans="2:12" ht="12.75">
      <c r="B55" s="75"/>
      <c r="C55" s="105">
        <f>IF(MAX(D21:E21)&gt;0,C21,"")</f>
      </c>
      <c r="D55" s="106">
        <f>K21</f>
      </c>
      <c r="E55" s="107">
        <f t="shared" si="4"/>
      </c>
      <c r="F55" s="107">
        <f t="shared" si="4"/>
      </c>
      <c r="G55" s="107">
        <f t="shared" si="4"/>
      </c>
      <c r="H55" s="107">
        <f t="shared" si="4"/>
      </c>
      <c r="I55" s="107">
        <f t="shared" si="4"/>
      </c>
      <c r="J55" s="107">
        <f t="shared" si="4"/>
      </c>
      <c r="K55" s="107">
        <f t="shared" si="4"/>
      </c>
      <c r="L55" s="86"/>
    </row>
    <row r="56" spans="2:11" ht="12.75">
      <c r="B56" s="73" t="s">
        <v>18</v>
      </c>
      <c r="C56" s="81"/>
      <c r="D56" s="103"/>
      <c r="E56" s="108"/>
      <c r="F56" s="108"/>
      <c r="G56" s="108"/>
      <c r="H56" s="108"/>
      <c r="I56" s="108"/>
      <c r="J56" s="108"/>
      <c r="K56" s="108"/>
    </row>
    <row r="57" spans="2:11" ht="12.75">
      <c r="B57" s="73"/>
      <c r="C57" s="102" t="str">
        <f>IF(MAX(D23:E23)&gt;0,C23,"")</f>
        <v>Computer software</v>
      </c>
      <c r="D57" s="103">
        <f>K23</f>
        <v>0.33688835263648165</v>
      </c>
      <c r="E57" s="110">
        <f aca="true" t="shared" si="5" ref="E57:K58">IF(SUM($D23:$E23)=0,"",(-PMT($D$5,$F23,$D23+PV($D$5,$F23,0,$G23))+$E23*E$43*(1+$D$5/2))/E$43*$I23)</f>
        <v>0.8422208815912042</v>
      </c>
      <c r="F57" s="110">
        <f t="shared" si="5"/>
        <v>0.5614805877274694</v>
      </c>
      <c r="G57" s="110">
        <f t="shared" si="5"/>
        <v>0.4211104407956021</v>
      </c>
      <c r="H57" s="110">
        <f t="shared" si="5"/>
        <v>0.33688835263648165</v>
      </c>
      <c r="I57" s="110">
        <f t="shared" si="5"/>
        <v>0.2807402938637347</v>
      </c>
      <c r="J57" s="110">
        <f t="shared" si="5"/>
        <v>0.2406345375974869</v>
      </c>
      <c r="K57" s="110">
        <f t="shared" si="5"/>
        <v>0.21055522039780106</v>
      </c>
    </row>
    <row r="58" spans="2:12" ht="12.75">
      <c r="B58" s="88"/>
      <c r="C58" s="105">
        <f>IF(MAX(D24:E24)&gt;0,C24,"")</f>
      </c>
      <c r="D58" s="106">
        <f>K24</f>
      </c>
      <c r="E58" s="107">
        <f t="shared" si="5"/>
      </c>
      <c r="F58" s="107">
        <f t="shared" si="5"/>
      </c>
      <c r="G58" s="107">
        <f t="shared" si="5"/>
      </c>
      <c r="H58" s="107">
        <f t="shared" si="5"/>
      </c>
      <c r="I58" s="107">
        <f t="shared" si="5"/>
      </c>
      <c r="J58" s="107">
        <f t="shared" si="5"/>
      </c>
      <c r="K58" s="107">
        <f t="shared" si="5"/>
      </c>
      <c r="L58" s="86"/>
    </row>
    <row r="59" spans="2:11" ht="12.75">
      <c r="B59" s="73" t="s">
        <v>19</v>
      </c>
      <c r="C59" s="81"/>
      <c r="D59" s="103"/>
      <c r="E59" s="108"/>
      <c r="F59" s="111"/>
      <c r="G59" s="108"/>
      <c r="H59" s="108"/>
      <c r="I59" s="108"/>
      <c r="J59" s="108"/>
      <c r="K59" s="108"/>
    </row>
    <row r="60" spans="2:11" ht="12.75">
      <c r="B60" s="73"/>
      <c r="C60" s="102" t="str">
        <f>IF(MAX(D26:E26)&gt;0,C26,"")</f>
        <v>Internet access</v>
      </c>
      <c r="D60" s="112">
        <f>K26</f>
        <v>0.4956</v>
      </c>
      <c r="E60" s="104">
        <f aca="true" t="shared" si="6" ref="E60:K63">IF(SUM($D26:$E26)&gt;0,(($D26+$E26*E$43)*(1+$D$5/2))/E$43*$I26,"")</f>
        <v>1.2389999999999999</v>
      </c>
      <c r="F60" s="104">
        <f t="shared" si="6"/>
        <v>0.826</v>
      </c>
      <c r="G60" s="104">
        <f t="shared" si="6"/>
        <v>0.6194999999999999</v>
      </c>
      <c r="H60" s="104">
        <f t="shared" si="6"/>
        <v>0.4956</v>
      </c>
      <c r="I60" s="104">
        <f t="shared" si="6"/>
        <v>0.413</v>
      </c>
      <c r="J60" s="104">
        <f t="shared" si="6"/>
        <v>0.354</v>
      </c>
      <c r="K60" s="104">
        <f t="shared" si="6"/>
        <v>0.30974999999999997</v>
      </c>
    </row>
    <row r="61" spans="2:11" ht="12.75">
      <c r="B61" s="73"/>
      <c r="C61" s="102" t="str">
        <f>IF(MAX(D27:E27)&gt;0,C27,"")</f>
        <v>Subscriptions/upgrade fees</v>
      </c>
      <c r="D61" s="112">
        <f>K27</f>
        <v>0.2065</v>
      </c>
      <c r="E61" s="104">
        <f t="shared" si="6"/>
        <v>0.51625</v>
      </c>
      <c r="F61" s="104">
        <f t="shared" si="6"/>
        <v>0.3441666666666667</v>
      </c>
      <c r="G61" s="104">
        <f t="shared" si="6"/>
        <v>0.258125</v>
      </c>
      <c r="H61" s="104">
        <f t="shared" si="6"/>
        <v>0.2065</v>
      </c>
      <c r="I61" s="104">
        <f t="shared" si="6"/>
        <v>0.17208333333333334</v>
      </c>
      <c r="J61" s="104">
        <f t="shared" si="6"/>
        <v>0.1475</v>
      </c>
      <c r="K61" s="104">
        <f t="shared" si="6"/>
        <v>0.1290625</v>
      </c>
    </row>
    <row r="62" spans="3:11" ht="12.75">
      <c r="C62" s="102" t="str">
        <f>IF(MAX(D28:E28)&gt;0,C28,"")</f>
        <v>Labor</v>
      </c>
      <c r="D62" s="112">
        <f>K28</f>
        <v>2.065</v>
      </c>
      <c r="E62" s="104">
        <f t="shared" si="6"/>
        <v>5.1625</v>
      </c>
      <c r="F62" s="104">
        <f t="shared" si="6"/>
        <v>3.441666666666667</v>
      </c>
      <c r="G62" s="104">
        <f t="shared" si="6"/>
        <v>2.58125</v>
      </c>
      <c r="H62" s="104">
        <f t="shared" si="6"/>
        <v>2.065</v>
      </c>
      <c r="I62" s="104">
        <f t="shared" si="6"/>
        <v>1.7208333333333334</v>
      </c>
      <c r="J62" s="104">
        <f t="shared" si="6"/>
        <v>1.475</v>
      </c>
      <c r="K62" s="104">
        <f t="shared" si="6"/>
        <v>1.290625</v>
      </c>
    </row>
    <row r="63" spans="2:12" ht="12.75">
      <c r="B63" s="86"/>
      <c r="C63" s="105">
        <f>IF(MAX(D29:E29)&gt;0,C29,"")</f>
      </c>
      <c r="D63" s="113">
        <f>K29</f>
      </c>
      <c r="E63" s="113">
        <f t="shared" si="6"/>
      </c>
      <c r="F63" s="113">
        <f t="shared" si="6"/>
      </c>
      <c r="G63" s="113">
        <f t="shared" si="6"/>
      </c>
      <c r="H63" s="113">
        <f t="shared" si="6"/>
      </c>
      <c r="I63" s="113">
        <f t="shared" si="6"/>
      </c>
      <c r="J63" s="113">
        <f t="shared" si="6"/>
      </c>
      <c r="K63" s="113">
        <f t="shared" si="6"/>
      </c>
      <c r="L63" s="86"/>
    </row>
    <row r="64" spans="3:11" ht="12.75">
      <c r="C64" s="102"/>
      <c r="D64" s="104"/>
      <c r="E64" s="104"/>
      <c r="F64" s="104"/>
      <c r="G64" s="104"/>
      <c r="H64" s="104"/>
      <c r="I64" s="104"/>
      <c r="J64" s="104"/>
      <c r="K64" s="104"/>
    </row>
    <row r="65" spans="2:12" ht="18" customHeight="1">
      <c r="B65" s="124" t="s">
        <v>15</v>
      </c>
      <c r="C65" s="125"/>
      <c r="D65" s="130">
        <f aca="true" t="shared" si="7" ref="D65:K65">SUM(D45:D64)</f>
        <v>7.207532572069175</v>
      </c>
      <c r="E65" s="128">
        <f t="shared" si="7"/>
        <v>13.72200236578142</v>
      </c>
      <c r="F65" s="128">
        <f t="shared" si="7"/>
        <v>10.102852480385728</v>
      </c>
      <c r="G65" s="128">
        <f t="shared" si="7"/>
        <v>8.293277537687882</v>
      </c>
      <c r="H65" s="128">
        <f t="shared" si="7"/>
        <v>7.207532572069175</v>
      </c>
      <c r="I65" s="128">
        <f t="shared" si="7"/>
        <v>6.483702594990037</v>
      </c>
      <c r="J65" s="128">
        <f t="shared" si="7"/>
        <v>5.966681182790653</v>
      </c>
      <c r="K65" s="128">
        <f t="shared" si="7"/>
        <v>5.578915123641114</v>
      </c>
      <c r="L65" s="129"/>
    </row>
    <row r="70" ht="14.25">
      <c r="B70" s="92"/>
    </row>
  </sheetData>
  <sheetProtection password="DD26" sheet="1" objects="1" scenarios="1"/>
  <mergeCells count="7">
    <mergeCell ref="B2:L2"/>
    <mergeCell ref="E40:K40"/>
    <mergeCell ref="D8:E8"/>
    <mergeCell ref="F8:F9"/>
    <mergeCell ref="G8:G9"/>
    <mergeCell ref="I8:I9"/>
    <mergeCell ref="H8:H9"/>
  </mergeCells>
  <printOptions/>
  <pageMargins left="0.75" right="0.75" top="0.75" bottom="0.75" header="0.5" footer="0.5"/>
  <pageSetup fitToHeight="1" fitToWidth="1" horizontalDpi="300" verticalDpi="300" orientation="portrait" scale="58" r:id="rId4"/>
  <headerFooter alignWithMargins="0">
    <oddFooter>&amp;CRFID costs.xls
Developed by Kevin C. Dhuyvetter and Dale Blasi
Kansas State University</oddFooter>
  </headerFooter>
  <ignoredErrors>
    <ignoredError sqref="M15 M18 M23"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dc:creator>
  <cp:keywords/>
  <dc:description/>
  <cp:lastModifiedBy>Kevin Dhuyvetter</cp:lastModifiedBy>
  <cp:lastPrinted>2003-11-26T16:05:22Z</cp:lastPrinted>
  <dcterms:created xsi:type="dcterms:W3CDTF">2003-07-14T00:55:40Z</dcterms:created>
  <dcterms:modified xsi:type="dcterms:W3CDTF">2009-03-12T01:04:25Z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609234477</vt:i4>
  </property>
  <property fmtid="{D5CDD505-2E9C-101B-9397-08002B2CF9AE}" pid="3" name="_EmailSubject">
    <vt:lpwstr>RFID system costs.xls</vt:lpwstr>
  </property>
  <property fmtid="{D5CDD505-2E9C-101B-9397-08002B2CF9AE}" pid="4" name="_AuthorEmail">
    <vt:lpwstr>dblasi@oznet.ksu.edu</vt:lpwstr>
  </property>
  <property fmtid="{D5CDD505-2E9C-101B-9397-08002B2CF9AE}" pid="5" name="_AuthorEmailDisplayName">
    <vt:lpwstr>Dale Blasi</vt:lpwstr>
  </property>
  <property fmtid="{D5CDD505-2E9C-101B-9397-08002B2CF9AE}" pid="6" name="_ReviewingToolsShownOnce">
    <vt:lpwstr/>
  </property>
</Properties>
</file>