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<sst xmlns="http://schemas.openxmlformats.org/spreadsheetml/2006/main" count="530" uniqueCount="286">
  <si>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</si>
  <si>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</si>
  <si>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</si>
  <si>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</si>
  <si>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</si>
  <si>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</si>
  <si>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</si>
  <si>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</si>
  <si>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</si>
  <si>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</si>
  <si>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</si>
  <si>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</si>
  <si>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</si>
  <si>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</si>
  <si>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</si>
  <si>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</si>
  <si>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</si>
  <si>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</si>
  <si>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</si>
  <si>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</si>
  <si>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</si>
  <si>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</si>
  <si>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</si>
  <si>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</si>
  <si>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</si>
  <si>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</si>
  <si>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</si>
  <si>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</si>
  <si>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</si>
  <si>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</si>
  <si>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</si>
  <si>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</si>
  <si>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</si>
  <si>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</si>
  <si>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</si>
  <si>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</si>
  <si>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</si>
  <si>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</si>
  <si>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</si>
  <si>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</si>
  <si>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</si>
  <si>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</si>
  <si>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</si>
  <si>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</si>
  <si>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</si>
  <si>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</si>
  <si>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</si>
  <si>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</si>
  <si>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</si>
  <si>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</si>
  <si>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</si>
  <si>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</si>
  <si>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</si>
  <si>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</si>
  <si>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</si>
  <si>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</si>
  <si>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</si>
  <si>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</si>
  <si>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</si>
  <si>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</si>
  <si>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</si>
  <si>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</si>
  <si>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</si>
  <si>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</si>
  <si>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</si>
  <si>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</si>
  <si>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</si>
  <si>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</si>
  <si>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</si>
  <si>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</si>
  <si>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</si>
  <si>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</si>
  <si>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</si>
  <si>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</si>
  <si>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</si>
  <si>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</si>
  <si>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</si>
  <si>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</si>
  <si>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</si>
  <si>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</si>
  <si>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</si>
  <si>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</si>
  <si>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</si>
  <si>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</si>
  <si>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</si>
  <si>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</si>
  <si>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</si>
  <si>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</si>
  <si>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</si>
  <si>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</si>
  <si>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</si>
  <si>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</si>
  <si>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</si>
  <si>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</si>
  <si>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</si>
  <si>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</si>
  <si>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</si>
  <si>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</si>
  <si>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</si>
  <si>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</si>
  <si>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</si>
  <si>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</si>
  <si>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</si>
  <si>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</si>
  <si>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</si>
  <si>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</si>
  <si>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</si>
  <si>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</si>
  <si>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</si>
  <si>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</si>
  <si>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</si>
  <si>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</si>
  <si>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</si>
  <si>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</si>
  <si>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</si>
  <si>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</si>
  <si>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</si>
  <si>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</si>
  <si>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</si>
  <si>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</si>
  <si>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</si>
  <si>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</si>
  <si>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</si>
  <si>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</si>
  <si>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</si>
  <si>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</si>
  <si>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</si>
  <si>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</si>
  <si>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</si>
  <si>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</si>
  <si>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</si>
  <si>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</si>
  <si>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</si>
  <si>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</si>
  <si>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</si>
  <si>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</si>
  <si>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</si>
  <si>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</si>
  <si>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</si>
  <si>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</si>
  <si>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</si>
  <si>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</si>
  <si>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</si>
  <si>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</si>
  <si>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</si>
  <si>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</si>
  <si>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</si>
  <si>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</si>
  <si>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</si>
  <si>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</si>
  <si>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</si>
  <si>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</si>
  <si>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</si>
  <si>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</si>
  <si>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</si>
  <si>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</si>
  <si>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</si>
  <si>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</si>
  <si>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</si>
  <si>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</si>
  <si>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</si>
  <si>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</si>
  <si>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</si>
  <si>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</si>
  <si>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</si>
  <si>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</si>
  <si>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</si>
  <si>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</si>
  <si>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</si>
  <si>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</si>
  <si>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</si>
  <si>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</si>
  <si>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</si>
  <si>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</si>
  <si>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</si>
  <si>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</si>
  <si>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</si>
  <si>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</si>
  <si>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</si>
  <si>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</si>
  <si>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</si>
  <si>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</si>
  <si>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</si>
  <si>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</si>
  <si>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</si>
  <si>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</si>
  <si>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</si>
  <si>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</si>
  <si>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</si>
  <si>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</si>
  <si>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</si>
  <si>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</si>
  <si>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</si>
  <si>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</si>
  <si>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</si>
  <si>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</si>
  <si>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</si>
  <si>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</si>
  <si>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</si>
  <si>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</si>
  <si>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</si>
  <si>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</si>
  <si>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</si>
  <si>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</si>
  <si>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</si>
  <si>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</si>
  <si>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</si>
  <si>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</si>
  <si>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</si>
  <si>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</si>
  <si>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</si>
  <si>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</si>
  <si>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</si>
  <si>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</si>
  <si>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</si>
  <si>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</si>
  <si>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</si>
  <si>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</si>
  <si>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</si>
  <si>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</si>
  <si>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</si>
  <si>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</si>
  <si>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</si>
  <si>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</si>
  <si>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</si>
  <si>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</si>
  <si>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</si>
  <si>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</si>
  <si>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</si>
  <si>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</si>
  <si>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</si>
  <si>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</si>
  <si>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</si>
  <si>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</si>
  <si>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</si>
  <si>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</si>
  <si>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</si>
  <si>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</si>
  <si>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</si>
  <si>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</si>
  <si>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</si>
  <si>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</si>
  <si>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</si>
  <si>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</si>
  <si>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</si>
  <si>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</si>
  <si>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</si>
  <si>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</si>
  <si>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</si>
  <si>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</si>
  <si>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</si>
  <si>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</si>
  <si>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</si>
  <si>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</si>
  <si>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</si>
  <si>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</si>
  <si>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</si>
  <si>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</si>
  <si>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</si>
  <si>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</si>
  <si>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</si>
  <si>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</si>
  <si>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</si>
  <si>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</si>
  <si>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</si>
  <si>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</si>
  <si>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</si>
  <si>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</si>
  <si>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</si>
  <si>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</si>
  <si>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</si>
  <si>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</si>
  <si>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</si>
  <si>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</si>
  <si>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</si>
  <si>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</si>
  <si>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</si>
  <si>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</si>
  <si>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</si>
  <si>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</si>
  <si>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</si>
  <si>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</si>
  <si>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</si>
  <si>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</si>
  <si>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9.12.17</t>
  </si>
  <si>
    <t>Source:  USDA WASDE Report 9.12.17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</si>
</sst>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14184</c:v>
                </c:pt>
              </c:numCache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 val="autoZero"/>
        <c:auto val="1"/>
        <c:lblOffset val="100"/>
        <c:tickLblSkip val="3"/>
        <c:noMultiLvlLbl val="0"/>
      </c:catAx>
      <c:valAx>
        <c:axId val="60062633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914259"/>
        <c:crosses val="autoZero"/>
        <c:auto val="0"/>
        <c:lblOffset val="100"/>
        <c:tickLblSkip val="3"/>
        <c:tickMarkSkip val="2"/>
        <c:noMultiLvlLbl val="0"/>
      </c:catAx>
      <c:valAx>
        <c:axId val="509142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9398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0.16108797806716932</c:v>
                </c:pt>
                <c:pt idx="44">
                  <c:v>0.163859649122807</c:v>
                </c:pt>
              </c:numCache>
            </c:numRef>
          </c:val>
        </c:ser>
        <c:axId val="55575148"/>
        <c:axId val="30414285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3.3499999999999996</c:v>
                </c:pt>
                <c:pt idx="44">
                  <c:v>3.2</c:v>
                </c:pt>
              </c:numCache>
            </c:numRef>
          </c:val>
          <c:smooth val="0"/>
        </c:ser>
        <c:axId val="5293110"/>
        <c:axId val="47637991"/>
      </c:line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414285"/>
        <c:crosses val="autoZero"/>
        <c:auto val="0"/>
        <c:lblOffset val="100"/>
        <c:tickLblSkip val="3"/>
        <c:tickMarkSkip val="2"/>
        <c:noMultiLvlLbl val="0"/>
      </c:catAx>
      <c:valAx>
        <c:axId val="3041428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575148"/>
        <c:crossesAt val="1"/>
        <c:crossBetween val="between"/>
        <c:dispUnits/>
      </c:valAx>
      <c:catAx>
        <c:axId val="5293110"/>
        <c:scaling>
          <c:orientation val="minMax"/>
        </c:scaling>
        <c:axPos val="b"/>
        <c:delete val="1"/>
        <c:majorTickMark val="out"/>
        <c:minorTickMark val="none"/>
        <c:tickLblPos val="nextTo"/>
        <c:crossAx val="47637991"/>
        <c:crosses val="autoZero"/>
        <c:auto val="0"/>
        <c:lblOffset val="100"/>
        <c:tickLblSkip val="1"/>
        <c:noMultiLvlLbl val="0"/>
      </c:catAx>
      <c:valAx>
        <c:axId val="47637991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93110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2295</c:v>
                </c:pt>
                <c:pt idx="44">
                  <c:v>1850</c:v>
                </c:pt>
              </c:numCache>
            </c:numRef>
          </c:val>
        </c:ser>
        <c:axId val="26088736"/>
        <c:axId val="33472033"/>
      </c:barChart>
      <c:cat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3472033"/>
        <c:crosses val="autoZero"/>
        <c:auto val="0"/>
        <c:lblOffset val="100"/>
        <c:tickLblSkip val="3"/>
        <c:tickMarkSkip val="2"/>
        <c:noMultiLvlLbl val="0"/>
      </c:catAx>
      <c:valAx>
        <c:axId val="3347203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887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3.3499999999999996</c:v>
                </c:pt>
                <c:pt idx="44">
                  <c:v>3.2</c:v>
                </c:pt>
              </c:numCache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6880123"/>
        <c:crosses val="autoZero"/>
        <c:auto val="0"/>
        <c:lblOffset val="100"/>
        <c:tickLblSkip val="3"/>
        <c:tickMarkSkip val="2"/>
        <c:noMultiLvlLbl val="0"/>
      </c:catAx>
      <c:valAx>
        <c:axId val="268801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12842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3.3499999999999996</c:v>
                </c:pt>
                <c:pt idx="44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40594516"/>
        <c:axId val="29806325"/>
      </c:scatterChart>
      <c:valAx>
        <c:axId val="40594516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806325"/>
        <c:crosses val="autoZero"/>
        <c:crossBetween val="midCat"/>
        <c:dispUnits/>
      </c:valAx>
      <c:valAx>
        <c:axId val="29806325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2370.2736000000004</c:v>
                </c:pt>
                <c:pt idx="44">
                  <c:v>2325</c:v>
                </c:pt>
              </c:numCache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502095"/>
        <c:crosses val="autoZero"/>
        <c:auto val="0"/>
        <c:lblOffset val="100"/>
        <c:tickLblSkip val="2"/>
        <c:tickMarkSkip val="2"/>
        <c:noMultiLvlLbl val="0"/>
      </c:catAx>
      <c:valAx>
        <c:axId val="6550209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930334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0.48889869136891634</c:v>
                </c:pt>
                <c:pt idx="43">
                  <c:v>0.4568177326820926</c:v>
                </c:pt>
                <c:pt idx="44">
                  <c:v>0.49105576990529637</c:v>
                </c:pt>
              </c:numCache>
            </c:numRef>
          </c:val>
        </c:ser>
        <c:axId val="52647944"/>
        <c:axId val="4069449"/>
      </c:barChart>
      <c:cat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0"/>
        <c:lblOffset val="100"/>
        <c:tickLblSkip val="2"/>
        <c:noMultiLvlLbl val="0"/>
      </c:catAx>
      <c:valAx>
        <c:axId val="4069449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0.35977697154875793</c:v>
                </c:pt>
                <c:pt idx="15">
                  <c:v>0.3858295334970186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0.3759006028525217</c:v>
                </c:pt>
                <c:pt idx="14">
                  <c:v>0.358126618468259</c:v>
                </c:pt>
                <c:pt idx="15">
                  <c:v>0.38407576289021395</c:v>
                </c:pt>
              </c:numCache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 val="autoZero"/>
        <c:auto val="0"/>
        <c:lblOffset val="100"/>
        <c:tickLblSkip val="1"/>
        <c:noMultiLvlLbl val="0"/>
      </c:catAx>
      <c:valAx>
        <c:axId val="61189923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5450</c:v>
                </c:pt>
                <c:pt idx="15">
                  <c:v>5500</c:v>
                </c:pt>
              </c:numCache>
            </c:numRef>
          </c:val>
        </c:ser>
        <c:axId val="13838396"/>
        <c:axId val="57436701"/>
      </c:bar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 val="autoZero"/>
        <c:auto val="0"/>
        <c:lblOffset val="100"/>
        <c:tickLblSkip val="1"/>
        <c:noMultiLvlLbl val="0"/>
      </c:catAx>
      <c:valAx>
        <c:axId val="57436701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0.35977697154875793</c:v>
                </c:pt>
                <c:pt idx="15">
                  <c:v>0.3858295334970186</c:v>
                </c:pt>
              </c:numCache>
            </c:numRef>
          </c:val>
        </c:ser>
        <c:axId val="47168262"/>
        <c:axId val="21861175"/>
      </c:bar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 val="autoZero"/>
        <c:auto val="0"/>
        <c:lblOffset val="100"/>
        <c:tickLblSkip val="1"/>
        <c:noMultiLvlLbl val="0"/>
      </c:catAx>
      <c:valAx>
        <c:axId val="2186117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10279.685</c:v>
                </c:pt>
              </c:numCache>
            </c:numRef>
          </c:val>
        </c:ser>
        <c:axId val="3692786"/>
        <c:axId val="33235075"/>
      </c:bar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 val="autoZero"/>
        <c:auto val="1"/>
        <c:lblOffset val="100"/>
        <c:tickLblSkip val="3"/>
        <c:noMultiLvlLbl val="0"/>
      </c:catAx>
      <c:valAx>
        <c:axId val="33235075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val>
        </c:ser>
        <c:axId val="62532848"/>
        <c:axId val="25924721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3.3</c:v>
                </c:pt>
              </c:numCache>
            </c:numRef>
          </c:val>
          <c:smooth val="0"/>
        </c:ser>
        <c:axId val="31995898"/>
        <c:axId val="19527627"/>
      </c:line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24721"/>
        <c:crosses val="autoZero"/>
        <c:auto val="0"/>
        <c:lblOffset val="100"/>
        <c:tickLblSkip val="2"/>
        <c:tickMarkSkip val="2"/>
        <c:noMultiLvlLbl val="0"/>
      </c:catAx>
      <c:valAx>
        <c:axId val="25924721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32848"/>
        <c:crossesAt val="1"/>
        <c:crossBetween val="between"/>
        <c:dispUnits/>
      </c:valAx>
      <c:catAx>
        <c:axId val="31995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27627"/>
        <c:crosses val="autoZero"/>
        <c:auto val="0"/>
        <c:lblOffset val="100"/>
        <c:tickLblSkip val="1"/>
        <c:noMultiLvlLbl val="0"/>
      </c:catAx>
      <c:valAx>
        <c:axId val="19527627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14582.439999999999</c:v>
                </c:pt>
              </c:numCache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 val="autoZero"/>
        <c:auto val="1"/>
        <c:lblOffset val="100"/>
        <c:tickLblSkip val="3"/>
        <c:noMultiLvlLbl val="0"/>
      </c:catAx>
      <c:valAx>
        <c:axId val="7686525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6650</c:v>
                </c:pt>
                <c:pt idx="43">
                  <c:v>6870</c:v>
                </c:pt>
                <c:pt idx="44">
                  <c:v>6925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auto val="0"/>
        <c:lblOffset val="100"/>
        <c:tickLblSkip val="3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0.16108797806716932</c:v>
                </c:pt>
                <c:pt idx="44">
                  <c:v>0.163859649122807</c:v>
                </c:pt>
              </c:numCache>
            </c:numRef>
          </c:val>
        </c:ser>
        <c:axId val="33441104"/>
        <c:axId val="32534481"/>
      </c:barChart>
      <c:cat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534481"/>
        <c:crosses val="autoZero"/>
        <c:auto val="0"/>
        <c:lblOffset val="100"/>
        <c:tickLblSkip val="3"/>
        <c:tickMarkSkip val="2"/>
        <c:noMultiLvlLbl val="0"/>
      </c:catAx>
      <c:valAx>
        <c:axId val="32534481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4411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169.9</c:v>
                </c:pt>
              </c:numCache>
            </c:numRef>
          </c:val>
        </c:ser>
        <c:axId val="24374874"/>
        <c:axId val="18047275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8047275"/>
        <c:crosses val="autoZero"/>
        <c:auto val="0"/>
        <c:lblOffset val="100"/>
        <c:tickLblSkip val="5"/>
        <c:tickMarkSkip val="5"/>
        <c:noMultiLvlLbl val="0"/>
      </c:catAx>
      <c:valAx>
        <c:axId val="18047275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37487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90900</c:v>
                </c:pt>
              </c:numCache>
            </c:numRef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2543141"/>
        <c:crosses val="autoZero"/>
        <c:auto val="0"/>
        <c:lblOffset val="100"/>
        <c:tickLblSkip val="5"/>
        <c:tickMarkSkip val="5"/>
        <c:noMultiLvlLbl val="0"/>
      </c:catAx>
      <c:valAx>
        <c:axId val="52543141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077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16940.2736</c:v>
                </c:pt>
                <c:pt idx="44">
                  <c:v>16584</c:v>
                </c:pt>
              </c:numCache>
            </c:numRef>
          </c:val>
        </c:ser>
        <c:axId val="3126222"/>
        <c:axId val="28135999"/>
      </c:bar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8135999"/>
        <c:crosses val="autoZero"/>
        <c:auto val="0"/>
        <c:lblOffset val="100"/>
        <c:tickLblSkip val="3"/>
        <c:tickMarkSkip val="2"/>
        <c:noMultiLvlLbl val="0"/>
      </c:catAx>
      <c:valAx>
        <c:axId val="2813599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26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14590</c:v>
                </c:pt>
                <c:pt idx="44">
                  <c:v>14250</c:v>
                </c:pt>
              </c:numCache>
            </c:numRef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423417"/>
        <c:crosses val="autoZero"/>
        <c:auto val="0"/>
        <c:lblOffset val="100"/>
        <c:tickLblSkip val="3"/>
        <c:tickMarkSkip val="2"/>
        <c:noMultiLvlLbl val="0"/>
      </c:catAx>
      <c:valAx>
        <c:axId val="644234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b4f2a9d-93f0-483b-8c26-7733e211c1bc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90.9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169.9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abb424b-5d36-499b-ad51-e3bdfc06d277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9f98cf-318d-4ef8-8b7f-3a3caacafda6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90.9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90.9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0cd769-63d4-406f-9411-0eac899b1260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7330db-99b0-4efb-9cdb-30de5b193aee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3ce54b8-8eb9-4a55-85e1-2c35a0336a4a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7169cdc-a909-4ce8-b9c4-2867dd0928df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a7efd3a-d472-4efd-b5ad-5c6461f90e61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f6d2d2-6ac8-449a-affe-9dee285c6085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14f65b-8af4-4261-abdd-d15904842404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170.7 bu./acre &amp; 90.9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2cf773-fda0-4b83-94b0-5870599031f2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156240-c0ed-4ec1-88fa-7d4962af360f}" type="TxLink">
            <a:rPr lang="en-US" cap="none" sz="800" b="0" i="0" u="none" baseline="0">
              <a:solidFill>
                <a:srgbClr val="000000"/>
              </a:solidFill>
            </a:rPr>
            <a:t>Source:  USDA WASDE Report 9.12.17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8f4d42-433a-44bb-9938-68c334b7ee31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0489e00-ef59-4d8d-91e2-910a7d5aa1a4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9.12.17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db0ecdb-dc9a-4dc5-809d-35042681cf12}" type="TxLink">
            <a:rPr lang="en-US" cap="none" sz="11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9b40a27-b8a8-461c-a329-b615cc34e947}" type="TxLink">
            <a:rPr lang="en-US" cap="none" sz="11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323500-4c2d-432a-afa4-67a5e110f42f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456f3e-3e57-4ccf-8e44-50b1d9859975}" type="TxLink">
            <a:rPr lang="en-US" cap="none" sz="800" b="0" i="0" u="none" baseline="0">
              <a:solidFill>
                <a:srgbClr val="000000"/>
              </a:solidFill>
            </a:rPr>
            <a:t>Source:  USDA WASDE Report 9.12.17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e8d8f61-c408-49b5-ac0a-c782d976e221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90.9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4f2e03-fe8b-489e-99f4-afca7014e108}" type="TxLink">
            <a:rPr lang="en-US" cap="none" sz="800" b="0" i="0" u="none" baseline="0">
              <a:solidFill>
                <a:srgbClr val="000000"/>
              </a:solidFill>
            </a:rPr>
            <a:t>Source:  USDA WASDE Report 9.12.17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-1570.3150000000005</v>
      </c>
      <c r="BC96" s="68">
        <f>BB96</f>
        <v>-1570.3150000000005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2732.4399999999987</v>
      </c>
      <c r="CM96" s="266">
        <f>'Annual Raw Data'!AW36</f>
        <v>2732.4399999999987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6650</v>
      </c>
      <c r="N97" s="56">
        <f>'Annual Raw Data'!$AS$22</f>
        <v>5224</v>
      </c>
      <c r="O97" s="56">
        <f>'Annual Raw Data'!$AS$25</f>
        <v>5113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0.48889869136891634</v>
      </c>
      <c r="AH97" s="67">
        <f>O97/H97</f>
        <v>0.3759006028525217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6650</v>
      </c>
      <c r="AW97" s="68">
        <f t="shared" si="194"/>
        <v>5224</v>
      </c>
      <c r="AX97" s="68">
        <f t="shared" si="194"/>
        <v>5113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0.48889869136891634</v>
      </c>
      <c r="BQ97" s="61">
        <f t="shared" si="196"/>
        <v>0.3759006028525217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6650</v>
      </c>
      <c r="CG97" s="62">
        <f t="shared" si="199"/>
        <v>5224</v>
      </c>
      <c r="CH97" s="62">
        <f t="shared" si="199"/>
        <v>5113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0.48889869136891634</v>
      </c>
      <c r="DA97" s="62">
        <f t="shared" si="200"/>
        <v>0.3759006028525217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55</v>
      </c>
      <c r="K98" s="56">
        <f>'Annual Raw Data'!$AT$15</f>
        <v>16940.2736</v>
      </c>
      <c r="L98" s="58"/>
      <c r="M98" s="56">
        <f>'Annual Raw Data'!$AT$21</f>
        <v>6870</v>
      </c>
      <c r="N98" s="56">
        <f>'Annual Raw Data'!$AT$22</f>
        <v>5435</v>
      </c>
      <c r="O98" s="56">
        <f>'Annual Raw Data'!$AT$25</f>
        <v>5425</v>
      </c>
      <c r="P98" s="56">
        <f>'Annual Raw Data'!$AT$26</f>
        <v>12295</v>
      </c>
      <c r="Q98" s="56">
        <f>'Annual Raw Data'!$AT$29</f>
        <v>2295</v>
      </c>
      <c r="R98" s="56">
        <f>'Annual Raw Data'!$AT$31</f>
        <v>14590</v>
      </c>
      <c r="S98" s="56">
        <f>'Annual Raw Data'!$AT$34</f>
        <v>2350.2736000000004</v>
      </c>
      <c r="T98" s="56">
        <f>'Annual Raw Data'!$AT$36</f>
        <v>2350.2736000000004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0.16108797806716932</v>
      </c>
      <c r="Y98" s="60">
        <f>'Annual Raw Data'!$AT$43</f>
        <v>3.3499999999999996</v>
      </c>
      <c r="Z98" s="60">
        <v>9</v>
      </c>
      <c r="AA98" s="64">
        <f>Z98/Y98</f>
        <v>2.6865671641791047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0.4535170265210948</v>
      </c>
      <c r="AH98" s="67">
        <f>O98/H98</f>
        <v>0.358126618468259</v>
      </c>
      <c r="AI98" s="67">
        <f>N98/H98</f>
        <v>0.3587867597004586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55</v>
      </c>
      <c r="AT98" s="68">
        <f t="shared" si="184"/>
        <v>16940.2736</v>
      </c>
      <c r="AU98" s="61">
        <f aca="true" t="shared" si="202" ref="AU98:BA98">L98</f>
        <v>0</v>
      </c>
      <c r="AV98" s="68">
        <f t="shared" si="202"/>
        <v>6870</v>
      </c>
      <c r="AW98" s="68">
        <f t="shared" si="202"/>
        <v>5435</v>
      </c>
      <c r="AX98" s="68">
        <f t="shared" si="202"/>
        <v>5425</v>
      </c>
      <c r="AY98" s="68">
        <f t="shared" si="202"/>
        <v>12295</v>
      </c>
      <c r="AZ98" s="68">
        <f t="shared" si="202"/>
        <v>2295</v>
      </c>
      <c r="BA98" s="68">
        <f t="shared" si="202"/>
        <v>14590</v>
      </c>
      <c r="BB98" s="68">
        <f>'Annual Raw Data'!AV36</f>
        <v>-1570.3150000000005</v>
      </c>
      <c r="BC98" s="68">
        <f>BB98</f>
        <v>-1570.3150000000005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0.16108797806716932</v>
      </c>
      <c r="BH98" s="61">
        <f t="shared" si="203"/>
        <v>3.3499999999999996</v>
      </c>
      <c r="BI98" s="61">
        <f t="shared" si="203"/>
        <v>9</v>
      </c>
      <c r="BJ98" s="61">
        <f t="shared" si="203"/>
        <v>2.6865671641791047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0.4535170265210948</v>
      </c>
      <c r="BQ98" s="61">
        <f t="shared" si="196"/>
        <v>0.358126618468259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55</v>
      </c>
      <c r="CD98" s="62">
        <f>CA98+CB98+CC98</f>
        <v>16940.2736</v>
      </c>
      <c r="CE98" s="62">
        <f aca="true" t="shared" si="204" ref="CE98:CK98">L98</f>
        <v>0</v>
      </c>
      <c r="CF98" s="62">
        <f t="shared" si="204"/>
        <v>6870</v>
      </c>
      <c r="CG98" s="62">
        <f t="shared" si="204"/>
        <v>5435</v>
      </c>
      <c r="CH98" s="62">
        <f t="shared" si="204"/>
        <v>5425</v>
      </c>
      <c r="CI98" s="62">
        <f t="shared" si="204"/>
        <v>12295</v>
      </c>
      <c r="CJ98" s="62">
        <f t="shared" si="204"/>
        <v>2295</v>
      </c>
      <c r="CK98" s="62">
        <f t="shared" si="204"/>
        <v>14590</v>
      </c>
      <c r="CL98" s="266">
        <f>'Annual Raw Data'!AW36</f>
        <v>2732.4399999999987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0.16108797806716932</v>
      </c>
      <c r="CR98" s="62">
        <f t="shared" si="205"/>
        <v>3.3499999999999996</v>
      </c>
      <c r="CS98" s="62">
        <f t="shared" si="205"/>
        <v>9</v>
      </c>
      <c r="CT98" s="62">
        <f t="shared" si="205"/>
        <v>2.6865671641791047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0.4535170265210948</v>
      </c>
      <c r="DA98" s="62">
        <f t="shared" si="205"/>
        <v>0.358126618468259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90900</v>
      </c>
      <c r="F99" s="241">
        <f>'Annual Raw Data'!$AU$9*1000</f>
        <v>83500</v>
      </c>
      <c r="G99" s="242">
        <f>'Annual Raw Data'!$AU$10</f>
        <v>169.9</v>
      </c>
      <c r="H99" s="241">
        <f>'Annual Raw Data'!$AU$12</f>
        <v>14184</v>
      </c>
      <c r="I99" s="241">
        <f>'Annual Raw Data'!$AU$13</f>
        <v>2350</v>
      </c>
      <c r="J99" s="243">
        <f>'Annual Raw Data'!$AU$14</f>
        <v>50</v>
      </c>
      <c r="K99" s="241">
        <f>'Annual Raw Data'!$AU$15</f>
        <v>16584</v>
      </c>
      <c r="L99" s="243"/>
      <c r="M99" s="241">
        <f>'Annual Raw Data'!$AU$21</f>
        <v>6925</v>
      </c>
      <c r="N99" s="241">
        <f>'Annual Raw Data'!$AU$22</f>
        <v>5475</v>
      </c>
      <c r="O99" s="241">
        <f>'Annual Raw Data'!$AU$25</f>
        <v>5475</v>
      </c>
      <c r="P99" s="241">
        <f>'Annual Raw Data'!$AU$26</f>
        <v>12400</v>
      </c>
      <c r="Q99" s="241">
        <f>'Annual Raw Data'!$AU$29</f>
        <v>1850</v>
      </c>
      <c r="R99" s="241">
        <f>'Annual Raw Data'!$AU$31</f>
        <v>14250</v>
      </c>
      <c r="S99" s="241">
        <f>'Annual Raw Data'!$AU$34</f>
        <v>2335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0.163859649122807</v>
      </c>
      <c r="Y99" s="246">
        <f>'Annual Raw Data'!$AU$43</f>
        <v>3.2</v>
      </c>
      <c r="Z99" s="246">
        <v>9</v>
      </c>
      <c r="AA99" s="247">
        <f>Z99/Y99</f>
        <v>2.8125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0.4882261703327693</v>
      </c>
      <c r="AH99" s="250">
        <f>O99/H99</f>
        <v>0.3859983079526227</v>
      </c>
      <c r="AI99" s="250">
        <f>N99/H99</f>
        <v>0.3859983079526227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90900</v>
      </c>
      <c r="AO99" s="255">
        <f t="shared" si="201"/>
        <v>83500</v>
      </c>
      <c r="AP99" s="256">
        <f>'Annual Raw Data'!AV10</f>
        <v>123.11</v>
      </c>
      <c r="AQ99" s="255">
        <f>AO99*AP99/1000</f>
        <v>10279.685</v>
      </c>
      <c r="AR99" s="255">
        <f aca="true" t="shared" si="206" ref="AR99:BA99">I99</f>
        <v>2350</v>
      </c>
      <c r="AS99" s="257">
        <f t="shared" si="206"/>
        <v>50</v>
      </c>
      <c r="AT99" s="255">
        <f t="shared" si="206"/>
        <v>16584</v>
      </c>
      <c r="AU99" s="257">
        <f t="shared" si="206"/>
        <v>0</v>
      </c>
      <c r="AV99" s="255">
        <f t="shared" si="206"/>
        <v>6925</v>
      </c>
      <c r="AW99" s="255">
        <f t="shared" si="206"/>
        <v>5475</v>
      </c>
      <c r="AX99" s="255">
        <f t="shared" si="206"/>
        <v>5475</v>
      </c>
      <c r="AY99" s="255">
        <f t="shared" si="206"/>
        <v>12400</v>
      </c>
      <c r="AZ99" s="255">
        <f t="shared" si="206"/>
        <v>1850</v>
      </c>
      <c r="BA99" s="255">
        <f t="shared" si="206"/>
        <v>14250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0.163859649122807</v>
      </c>
      <c r="BH99" s="257">
        <f t="shared" si="207"/>
        <v>3.2</v>
      </c>
      <c r="BI99" s="257">
        <f t="shared" si="207"/>
        <v>9</v>
      </c>
      <c r="BJ99" s="257">
        <f t="shared" si="207"/>
        <v>2.8125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0.4882261703327693</v>
      </c>
      <c r="BQ99" s="257">
        <f>AH99</f>
        <v>0.3859983079526227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90900</v>
      </c>
      <c r="BY99" s="259">
        <f>F99</f>
        <v>83500</v>
      </c>
      <c r="BZ99" s="259">
        <f>'Annual Raw Data'!AW10</f>
        <v>174.64</v>
      </c>
      <c r="CA99" s="259">
        <f>BY99*BZ99/1000</f>
        <v>14582.439999999999</v>
      </c>
      <c r="CB99" s="259">
        <f t="shared" si="198"/>
        <v>2350</v>
      </c>
      <c r="CC99" s="259">
        <f t="shared" si="198"/>
        <v>50</v>
      </c>
      <c r="CD99" s="259">
        <f>CA99+CB99+CC99</f>
        <v>16982.44</v>
      </c>
      <c r="CE99" s="259">
        <f aca="true" t="shared" si="208" ref="CE99:CK99">L99</f>
        <v>0</v>
      </c>
      <c r="CF99" s="259">
        <f t="shared" si="208"/>
        <v>6925</v>
      </c>
      <c r="CG99" s="259">
        <f t="shared" si="208"/>
        <v>5475</v>
      </c>
      <c r="CH99" s="259">
        <f t="shared" si="208"/>
        <v>5475</v>
      </c>
      <c r="CI99" s="259">
        <f t="shared" si="208"/>
        <v>12400</v>
      </c>
      <c r="CJ99" s="259">
        <f t="shared" si="208"/>
        <v>1850</v>
      </c>
      <c r="CK99" s="259">
        <f t="shared" si="208"/>
        <v>14250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0.163859649122807</v>
      </c>
      <c r="CR99" s="259">
        <f t="shared" si="209"/>
        <v>3.2</v>
      </c>
      <c r="CS99" s="259">
        <f t="shared" si="209"/>
        <v>9</v>
      </c>
      <c r="CT99" s="259">
        <f t="shared" si="209"/>
        <v>2.8125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0.4882261703327693</v>
      </c>
      <c r="DA99" s="259">
        <f t="shared" si="209"/>
        <v>0.3859983079526227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9.12.17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90.9</v>
      </c>
      <c r="AV8" s="143">
        <f>AU8</f>
        <v>90.9</v>
      </c>
      <c r="AW8" s="142">
        <f>AV8</f>
        <v>90.9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83.5</v>
      </c>
      <c r="AV9" s="143">
        <f>AU9</f>
        <v>83.5</v>
      </c>
      <c r="AW9" s="142">
        <f>AV9</f>
        <v>83.5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169.9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0.9185918591859186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14184</v>
      </c>
      <c r="AV12" s="262">
        <f t="shared" si="8"/>
        <v>10279.685</v>
      </c>
      <c r="AW12" s="262">
        <f t="shared" si="8"/>
        <v>14582.439999999999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2350</v>
      </c>
      <c r="AV13" s="145">
        <f>AU13</f>
        <v>2350</v>
      </c>
      <c r="AW13" s="145">
        <f>AV13</f>
        <v>2350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55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16940.2736</v>
      </c>
      <c r="AU15" s="145">
        <v>16584</v>
      </c>
      <c r="AV15" s="145">
        <f t="shared" si="13"/>
        <v>12679.685</v>
      </c>
      <c r="AW15" s="145">
        <f t="shared" si="13"/>
        <v>16982.44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31.121163536417775</v>
      </c>
      <c r="AU17" s="147">
        <f>AU22/AU10</f>
        <v>32.2248381400824</v>
      </c>
      <c r="AV17" s="263">
        <f>AU17</f>
        <v>32.2248381400824</v>
      </c>
      <c r="AW17" s="264">
        <f>AV17</f>
        <v>32.2248381400824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6650</v>
      </c>
      <c r="AT21" s="210">
        <v>6870</v>
      </c>
      <c r="AU21" s="237">
        <v>6925</v>
      </c>
      <c r="AV21" s="150">
        <f>AU21</f>
        <v>6925</v>
      </c>
      <c r="AW21" s="149">
        <f>AV21</f>
        <v>6925</v>
      </c>
      <c r="AY21" s="203">
        <f>AS21/AS$12</f>
        <v>0.48889869136891634</v>
      </c>
      <c r="AZ21" s="93">
        <f>MIN(C21:AS21)</f>
        <v>454</v>
      </c>
      <c r="BA21" s="94">
        <f>MAX(C21:AS21)</f>
        <v>6650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5435</v>
      </c>
      <c r="AU22" s="237">
        <v>5475</v>
      </c>
      <c r="AV22" s="150">
        <f>AU22</f>
        <v>5475</v>
      </c>
      <c r="AW22" s="149">
        <f>AV22</f>
        <v>5475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0.04039050535987743</v>
      </c>
      <c r="AU23" s="238">
        <f t="shared" si="17"/>
        <v>0.007359705611775569</v>
      </c>
      <c r="AV23" s="238">
        <f>(AV22/AT22)-1</f>
        <v>0.007359705611775569</v>
      </c>
      <c r="AW23" s="238">
        <f>AV23</f>
        <v>0.007359705611775569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5113</v>
      </c>
      <c r="AT25" s="210">
        <v>5425</v>
      </c>
      <c r="AU25" s="237">
        <v>5475</v>
      </c>
      <c r="AV25" s="150">
        <f>AU25</f>
        <v>5475</v>
      </c>
      <c r="AW25" s="149">
        <f>AV25</f>
        <v>5475</v>
      </c>
      <c r="AY25" s="203">
        <f>AS25/AS$12</f>
        <v>0.3759006028525217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11763</v>
      </c>
      <c r="AT26" s="94">
        <f t="shared" si="19"/>
        <v>12295</v>
      </c>
      <c r="AU26" s="145">
        <f t="shared" si="19"/>
        <v>12400</v>
      </c>
      <c r="AV26" s="150">
        <f>AU26</f>
        <v>12400</v>
      </c>
      <c r="AW26" s="149">
        <f>AV26</f>
        <v>12400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2295</v>
      </c>
      <c r="AU29" s="237">
        <v>1850</v>
      </c>
      <c r="AV29" s="150">
        <f>AU29</f>
        <v>1850</v>
      </c>
      <c r="AW29" s="149">
        <f>AV29</f>
        <v>1850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14590</v>
      </c>
      <c r="AU31" s="145">
        <f>AU26+AU29</f>
        <v>14250</v>
      </c>
      <c r="AV31" s="150">
        <f>AU31</f>
        <v>14250</v>
      </c>
      <c r="AW31" s="149">
        <f>AV31</f>
        <v>14250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2350.2736000000004</v>
      </c>
      <c r="AU34" s="237">
        <v>2335</v>
      </c>
      <c r="AV34" s="149">
        <f>AV15-AV31</f>
        <v>-1570.3150000000005</v>
      </c>
      <c r="AW34" s="149">
        <f t="shared" si="23"/>
        <v>2732.4399999999987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2350.2736000000004</v>
      </c>
      <c r="AU36" s="149"/>
      <c r="AV36" s="149">
        <f t="shared" si="27"/>
        <v>-1570.3150000000005</v>
      </c>
      <c r="AW36" s="149">
        <f t="shared" si="27"/>
        <v>2732.4399999999987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0.16108797806716932</v>
      </c>
      <c r="AU41" s="194">
        <f t="shared" si="29"/>
        <v>0.163859649122807</v>
      </c>
      <c r="AV41" s="110">
        <f t="shared" si="29"/>
        <v>-0.11019754385964915</v>
      </c>
      <c r="AW41" s="110">
        <f t="shared" si="28"/>
        <v>0.1917501754385964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3.3499999999999996</v>
      </c>
      <c r="AU43" s="224">
        <f>AU49</f>
        <v>3.2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 t="s">
        <v>227</v>
      </c>
      <c r="AT47" s="230">
        <v>3.3</v>
      </c>
      <c r="AU47" s="230">
        <v>2.8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 t="s">
        <v>228</v>
      </c>
      <c r="AT48" s="230">
        <v>3.4</v>
      </c>
      <c r="AU48" s="230">
        <v>3.6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3.3499999999999996</v>
      </c>
      <c r="AU49" s="136">
        <f>AVERAGE(AU47:AU48)</f>
        <v>3.2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2017-09-14T19:03:45Z</dcterms:modified>
  <cp:category/>
  <cp:version/>
  <cp:contentType/>
  <cp:contentStatus/>
</cp:coreProperties>
</file>