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<sst xmlns="http://schemas.openxmlformats.org/spreadsheetml/2006/main" count="531" uniqueCount="287">
  <si>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</si>
  <si>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</si>
  <si>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</si>
  <si>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</si>
  <si>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</si>
  <si>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</si>
  <si>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</si>
  <si>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</si>
  <si>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</si>
  <si>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</si>
  <si>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</si>
  <si>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</si>
  <si>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</si>
  <si>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</si>
  <si>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</si>
  <si>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</si>
  <si>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</si>
  <si>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</si>
  <si>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</si>
  <si>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</si>
  <si>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</si>
  <si>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</si>
  <si>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</si>
  <si>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</si>
  <si>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</si>
  <si>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</si>
  <si>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</si>
  <si>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</si>
  <si>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</si>
  <si>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</si>
  <si>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</si>
  <si>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</si>
  <si>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</si>
  <si>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</si>
  <si>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</si>
  <si>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</si>
  <si>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</si>
  <si>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</si>
  <si>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</si>
  <si>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</si>
  <si>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</si>
  <si>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</si>
  <si>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</si>
  <si>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</si>
  <si>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</si>
  <si>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</si>
  <si>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</si>
  <si>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</si>
  <si>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</si>
  <si>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</si>
  <si>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</si>
  <si>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</si>
  <si>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</si>
  <si>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</si>
  <si>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</si>
  <si>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</si>
  <si>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</si>
  <si>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</si>
  <si>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</si>
  <si>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</si>
  <si>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</si>
  <si>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</si>
  <si>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</si>
  <si>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</si>
  <si>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</si>
  <si>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</si>
  <si>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</si>
  <si>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</si>
  <si>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</si>
  <si>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</si>
  <si>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</si>
  <si>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</si>
  <si>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</si>
  <si>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</si>
  <si>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</si>
  <si>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</si>
  <si>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</si>
  <si>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</si>
  <si>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</si>
  <si>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</si>
  <si>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</si>
  <si>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</si>
  <si>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</si>
  <si>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</si>
  <si>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</si>
  <si>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</si>
  <si>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</si>
  <si>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</si>
  <si>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</si>
  <si>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</si>
  <si>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</si>
  <si>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</si>
  <si>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</si>
  <si>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</si>
  <si>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</si>
  <si>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</si>
  <si>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</si>
  <si>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</si>
  <si>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</si>
  <si>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</si>
  <si>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</si>
  <si>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</si>
  <si>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</si>
  <si>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</si>
  <si>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</si>
  <si>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</si>
  <si>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</si>
  <si>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</si>
  <si>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</si>
  <si>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</si>
  <si>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</si>
  <si>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</si>
  <si>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</si>
  <si>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</si>
  <si>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</si>
  <si>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</si>
  <si>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</si>
  <si>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</si>
  <si>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</si>
  <si>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</si>
  <si>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</si>
  <si>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</si>
  <si>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</si>
  <si>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</si>
  <si>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</si>
  <si>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</si>
  <si>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</si>
  <si>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</si>
  <si>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</si>
  <si>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</si>
  <si>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</si>
  <si>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</si>
  <si>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</si>
  <si>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</si>
  <si>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</si>
  <si>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</si>
  <si>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</si>
  <si>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</si>
  <si>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</si>
  <si>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</si>
  <si>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</si>
  <si>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</si>
  <si>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</si>
  <si>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</si>
  <si>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</si>
  <si>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</si>
  <si>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</si>
  <si>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</si>
  <si>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</si>
  <si>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</si>
  <si>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</si>
  <si>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</si>
  <si>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</si>
  <si>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</si>
  <si>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</si>
  <si>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</si>
  <si>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</si>
  <si>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</si>
  <si>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</si>
  <si>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</si>
  <si>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</si>
  <si>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</si>
  <si>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</si>
  <si>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</si>
  <si>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</si>
  <si>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</si>
  <si>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</si>
  <si>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</si>
  <si>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</si>
  <si>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</si>
  <si>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</si>
  <si>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</si>
  <si>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</si>
  <si>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</si>
  <si>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</si>
  <si>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</si>
  <si>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</si>
  <si>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</si>
  <si>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</si>
  <si>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</si>
  <si>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</si>
  <si>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</si>
  <si>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</si>
  <si>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</si>
  <si>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</si>
  <si>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</si>
  <si>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</si>
  <si>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</si>
  <si>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</si>
  <si>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</si>
  <si>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</si>
  <si>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</si>
  <si>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</si>
  <si>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</si>
  <si>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</si>
  <si>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</si>
  <si>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</si>
  <si>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</si>
  <si>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</si>
  <si>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</si>
  <si>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</si>
  <si>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</si>
  <si>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</si>
  <si>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</si>
  <si>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</si>
  <si>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</si>
  <si>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</si>
  <si>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</si>
  <si>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</si>
  <si>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</si>
  <si>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</si>
  <si>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</si>
  <si>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</si>
  <si>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</si>
  <si>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</si>
  <si>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</si>
  <si>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</si>
  <si>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</si>
  <si>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</si>
  <si>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</si>
  <si>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</si>
  <si>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</si>
  <si>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</si>
  <si>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</si>
  <si>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</si>
  <si>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</si>
  <si>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</si>
  <si>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</si>
  <si>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</si>
  <si>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</si>
  <si>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</si>
  <si>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</si>
  <si>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</si>
  <si>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</si>
  <si>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</si>
  <si>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</si>
  <si>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</si>
  <si>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</si>
  <si>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</si>
  <si>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</si>
  <si>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</si>
  <si>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</si>
  <si>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</si>
  <si>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</si>
  <si>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</si>
  <si>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</si>
  <si>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</si>
  <si>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</si>
  <si>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</si>
  <si>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</si>
  <si>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</si>
  <si>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</si>
  <si>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</si>
  <si>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</si>
  <si>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</si>
  <si>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</si>
  <si>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</si>
  <si>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</si>
  <si>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</si>
  <si>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</si>
  <si>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</si>
  <si>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</si>
  <si>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</si>
  <si>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</si>
  <si>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</si>
  <si>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</si>
  <si>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</si>
  <si>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</si>
  <si>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</si>
  <si>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</si>
  <si>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</si>
  <si>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</si>
  <si>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</si>
  <si>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</si>
  <si>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</si>
  <si>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</si>
  <si>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</si>
  <si>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</si>
  <si>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</si>
  <si>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</si>
  <si>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</si>
  <si>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</si>
  <si>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</si>
  <si>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</si>
  <si>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</si>
  <si>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3.8.19</t>
  </si>
  <si>
    <t>Source:  USDA WASDE Report 3.8.19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</si>
</sst>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5.75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0.65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77" fontId="13" fillId="37" borderId="0" xfId="42" applyNumberFormat="1" applyFont="1" applyFill="1" applyAlignment="1">
      <alignment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3" fontId="13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197" fontId="0" fillId="39" borderId="0" xfId="0" applyNumberFormat="1" applyFill="1" applyAlignment="1" applyProtection="1">
      <alignment/>
      <protection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</c:numCache>
            </c:numRef>
          </c:val>
        </c:ser>
        <c:axId val="63819818"/>
        <c:axId val="37507451"/>
      </c:barChart>
      <c:catAx>
        <c:axId val="6381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451"/>
        <c:crosses val="autoZero"/>
        <c:auto val="1"/>
        <c:lblOffset val="100"/>
        <c:tickLblSkip val="3"/>
        <c:noMultiLvlLbl val="0"/>
      </c:catAx>
      <c:valAx>
        <c:axId val="3750745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9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val>
        </c:ser>
        <c:axId val="21210916"/>
        <c:axId val="56680517"/>
      </c:barChart>
      <c:catAx>
        <c:axId val="212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6680517"/>
        <c:crosses val="autoZero"/>
        <c:auto val="0"/>
        <c:lblOffset val="100"/>
        <c:tickLblSkip val="3"/>
        <c:tickMarkSkip val="2"/>
        <c:noMultiLvlLbl val="0"/>
      </c:catAx>
      <c:valAx>
        <c:axId val="566805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2109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0.12428039282086015</c:v>
                </c:pt>
              </c:numCache>
            </c:numRef>
          </c:val>
        </c:ser>
        <c:axId val="40362606"/>
        <c:axId val="27719135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3.55</c:v>
                </c:pt>
              </c:numCache>
            </c:numRef>
          </c:val>
          <c:smooth val="0"/>
        </c:ser>
        <c:axId val="48145624"/>
        <c:axId val="30657433"/>
      </c:lineChart>
      <c:catAx>
        <c:axId val="4036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719135"/>
        <c:crosses val="autoZero"/>
        <c:auto val="0"/>
        <c:lblOffset val="100"/>
        <c:tickLblSkip val="3"/>
        <c:tickMarkSkip val="2"/>
        <c:noMultiLvlLbl val="0"/>
      </c:catAx>
      <c:valAx>
        <c:axId val="2771913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362606"/>
        <c:crossesAt val="1"/>
        <c:crossBetween val="between"/>
        <c:dispUnits/>
      </c:valAx>
      <c:catAx>
        <c:axId val="48145624"/>
        <c:scaling>
          <c:orientation val="minMax"/>
        </c:scaling>
        <c:axPos val="b"/>
        <c:delete val="1"/>
        <c:majorTickMark val="out"/>
        <c:minorTickMark val="none"/>
        <c:tickLblPos val="nextTo"/>
        <c:crossAx val="30657433"/>
        <c:crosses val="autoZero"/>
        <c:auto val="0"/>
        <c:lblOffset val="100"/>
        <c:tickLblSkip val="1"/>
        <c:noMultiLvlLbl val="0"/>
      </c:catAx>
      <c:valAx>
        <c:axId val="30657433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14562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2375</c:v>
                </c:pt>
              </c:numCache>
            </c:numRef>
          </c:val>
        </c:ser>
        <c:axId val="7481442"/>
        <c:axId val="224115"/>
      </c:barChart>
      <c:catAx>
        <c:axId val="748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24115"/>
        <c:crosses val="autoZero"/>
        <c:auto val="0"/>
        <c:lblOffset val="100"/>
        <c:tickLblSkip val="3"/>
        <c:tickMarkSkip val="2"/>
        <c:noMultiLvlLbl val="0"/>
      </c:catAx>
      <c:valAx>
        <c:axId val="224115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4814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3.55</c:v>
                </c:pt>
              </c:numCache>
            </c:numRef>
          </c:val>
          <c:smooth val="0"/>
        </c:ser>
        <c:marker val="1"/>
        <c:axId val="2017036"/>
        <c:axId val="18153325"/>
      </c:lineChart>
      <c:catAx>
        <c:axId val="201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8153325"/>
        <c:crosses val="autoZero"/>
        <c:auto val="0"/>
        <c:lblOffset val="100"/>
        <c:tickLblSkip val="3"/>
        <c:tickMarkSkip val="2"/>
        <c:noMultiLvlLbl val="0"/>
      </c:catAx>
      <c:valAx>
        <c:axId val="181533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17036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29162198"/>
        <c:axId val="61133191"/>
      </c:scatterChart>
      <c:valAx>
        <c:axId val="29162198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133191"/>
        <c:crosses val="autoZero"/>
        <c:crossBetween val="midCat"/>
        <c:dispUnits/>
      </c:valAx>
      <c:valAx>
        <c:axId val="61133191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2198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1835</c:v>
                </c:pt>
              </c:numCache>
            </c:numRef>
          </c:val>
        </c:ser>
        <c:axId val="13327808"/>
        <c:axId val="52841409"/>
      </c:barChart>
      <c:catAx>
        <c:axId val="1332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2841409"/>
        <c:crosses val="autoZero"/>
        <c:auto val="0"/>
        <c:lblOffset val="100"/>
        <c:tickLblSkip val="2"/>
        <c:tickMarkSkip val="2"/>
        <c:noMultiLvlLbl val="0"/>
      </c:catAx>
      <c:valAx>
        <c:axId val="52841409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327808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2825"/>
          <c:w val="0.8642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0.4831268396194127</c:v>
                </c:pt>
                <c:pt idx="45">
                  <c:v>0.4864771151178918</c:v>
                </c:pt>
              </c:numCache>
            </c:numRef>
          </c:val>
        </c:ser>
        <c:axId val="5810634"/>
        <c:axId val="52295707"/>
      </c:barChart>
      <c:catAx>
        <c:axId val="581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95707"/>
        <c:crosses val="autoZero"/>
        <c:auto val="0"/>
        <c:lblOffset val="100"/>
        <c:tickLblSkip val="2"/>
        <c:noMultiLvlLbl val="0"/>
      </c:catAx>
      <c:valAx>
        <c:axId val="52295707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06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25"/>
          <c:y val="0.08325"/>
          <c:w val="0.853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0.38488210818307905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0.37274618585298197</c:v>
                </c:pt>
              </c:numCache>
            </c:numRef>
          </c:val>
        </c:ser>
        <c:axId val="899316"/>
        <c:axId val="8093845"/>
      </c:barChart>
      <c:catAx>
        <c:axId val="89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93845"/>
        <c:crosses val="autoZero"/>
        <c:auto val="0"/>
        <c:lblOffset val="100"/>
        <c:tickLblSkip val="1"/>
        <c:noMultiLvlLbl val="0"/>
      </c:catAx>
      <c:valAx>
        <c:axId val="809384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12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9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2"/>
          <c:w val="0.50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0615"/>
          <c:w val="0.881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5550</c:v>
                </c:pt>
              </c:numCache>
            </c:numRef>
          </c:val>
        </c:ser>
        <c:axId val="5735742"/>
        <c:axId val="51621679"/>
      </c:barChart>
      <c:catAx>
        <c:axId val="573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1679"/>
        <c:crosses val="autoZero"/>
        <c:auto val="0"/>
        <c:lblOffset val="100"/>
        <c:tickLblSkip val="1"/>
        <c:noMultiLvlLbl val="0"/>
      </c:catAx>
      <c:valAx>
        <c:axId val="51621679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7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775"/>
          <c:w val="0.9042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0.38488210818307905</c:v>
                </c:pt>
              </c:numCache>
            </c:numRef>
          </c:val>
        </c:ser>
        <c:axId val="61941928"/>
        <c:axId val="20606441"/>
      </c:barChart>
      <c:catAx>
        <c:axId val="6194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6441"/>
        <c:crosses val="autoZero"/>
        <c:auto val="0"/>
        <c:lblOffset val="100"/>
        <c:tickLblSkip val="1"/>
        <c:noMultiLvlLbl val="0"/>
      </c:catAx>
      <c:valAx>
        <c:axId val="20606441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19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10058.087</c:v>
                </c:pt>
              </c:numCache>
            </c:numRef>
          </c:val>
        </c:ser>
        <c:axId val="2022740"/>
        <c:axId val="18204661"/>
      </c:barChart>
      <c:catAx>
        <c:axId val="202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4661"/>
        <c:crosses val="autoZero"/>
        <c:auto val="1"/>
        <c:lblOffset val="100"/>
        <c:tickLblSkip val="3"/>
        <c:noMultiLvlLbl val="0"/>
      </c:catAx>
      <c:valAx>
        <c:axId val="18204661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val>
        </c:ser>
        <c:axId val="51240242"/>
        <c:axId val="58508995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3.55</c:v>
                </c:pt>
              </c:numCache>
            </c:numRef>
          </c:val>
          <c:smooth val="0"/>
        </c:ser>
        <c:axId val="56818908"/>
        <c:axId val="41608125"/>
      </c:lineChart>
      <c:catAx>
        <c:axId val="5124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508995"/>
        <c:crosses val="autoZero"/>
        <c:auto val="0"/>
        <c:lblOffset val="100"/>
        <c:tickLblSkip val="3"/>
        <c:tickMarkSkip val="3"/>
        <c:noMultiLvlLbl val="0"/>
      </c:catAx>
      <c:valAx>
        <c:axId val="58508995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240242"/>
        <c:crossesAt val="1"/>
        <c:crossBetween val="between"/>
        <c:dispUnits/>
      </c:valAx>
      <c:catAx>
        <c:axId val="56818908"/>
        <c:scaling>
          <c:orientation val="minMax"/>
        </c:scaling>
        <c:axPos val="b"/>
        <c:delete val="1"/>
        <c:majorTickMark val="out"/>
        <c:minorTickMark val="none"/>
        <c:tickLblPos val="nextTo"/>
        <c:crossAx val="41608125"/>
        <c:crosses val="autoZero"/>
        <c:auto val="0"/>
        <c:lblOffset val="100"/>
        <c:tickLblSkip val="1"/>
        <c:noMultiLvlLbl val="0"/>
      </c:catAx>
      <c:valAx>
        <c:axId val="41608125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1890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14428.22</c:v>
                </c:pt>
              </c:numCache>
            </c:numRef>
          </c:val>
        </c:ser>
        <c:axId val="29624222"/>
        <c:axId val="65291407"/>
      </c:barChart>
      <c:catAx>
        <c:axId val="2962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 val="autoZero"/>
        <c:auto val="1"/>
        <c:lblOffset val="100"/>
        <c:tickLblSkip val="3"/>
        <c:noMultiLvlLbl val="0"/>
      </c:catAx>
      <c:valAx>
        <c:axId val="6529140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4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7058</c:v>
                </c:pt>
                <c:pt idx="45">
                  <c:v>7015</c:v>
                </c:pt>
              </c:numCache>
            </c:numRef>
          </c:val>
        </c:ser>
        <c:axId val="50751752"/>
        <c:axId val="54112585"/>
      </c:barChart>
      <c:catAx>
        <c:axId val="507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2585"/>
        <c:crosses val="autoZero"/>
        <c:auto val="0"/>
        <c:lblOffset val="100"/>
        <c:tickLblSkip val="3"/>
        <c:noMultiLvlLbl val="0"/>
      </c:catAx>
      <c:valAx>
        <c:axId val="54112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0.12428039282086015</c:v>
                </c:pt>
              </c:numCache>
            </c:numRef>
          </c:val>
        </c:ser>
        <c:axId val="17251218"/>
        <c:axId val="21043235"/>
      </c:barChart>
      <c:catAx>
        <c:axId val="1725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043235"/>
        <c:crosses val="autoZero"/>
        <c:auto val="0"/>
        <c:lblOffset val="100"/>
        <c:tickLblSkip val="3"/>
        <c:tickMarkSkip val="2"/>
        <c:noMultiLvlLbl val="0"/>
      </c:catAx>
      <c:valAx>
        <c:axId val="21043235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2512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</c:numCache>
            </c:numRef>
          </c:val>
        </c:ser>
        <c:axId val="55171388"/>
        <c:axId val="26780445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55171388"/>
        <c:axId val="26780445"/>
      </c:lineChart>
      <c:catAx>
        <c:axId val="5517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6780445"/>
        <c:crosses val="autoZero"/>
        <c:auto val="0"/>
        <c:lblOffset val="100"/>
        <c:tickLblSkip val="5"/>
        <c:tickMarkSkip val="5"/>
        <c:noMultiLvlLbl val="0"/>
      </c:catAx>
      <c:valAx>
        <c:axId val="26780445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171388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39697414"/>
        <c:axId val="21732407"/>
      </c:lineChart>
      <c:catAx>
        <c:axId val="39697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1732407"/>
        <c:crosses val="autoZero"/>
        <c:auto val="0"/>
        <c:lblOffset val="100"/>
        <c:tickLblSkip val="5"/>
        <c:tickMarkSkip val="5"/>
        <c:noMultiLvlLbl val="0"/>
      </c:catAx>
      <c:valAx>
        <c:axId val="21732407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6974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16934</c:v>
                </c:pt>
                <c:pt idx="45">
                  <c:v>16600</c:v>
                </c:pt>
              </c:numCache>
            </c:numRef>
          </c:val>
        </c:ser>
        <c:axId val="61373936"/>
        <c:axId val="15494513"/>
      </c:barChart>
      <c:catAx>
        <c:axId val="6137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494513"/>
        <c:crosses val="autoZero"/>
        <c:auto val="0"/>
        <c:lblOffset val="100"/>
        <c:tickLblSkip val="3"/>
        <c:tickMarkSkip val="2"/>
        <c:noMultiLvlLbl val="0"/>
      </c:catAx>
      <c:valAx>
        <c:axId val="15494513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3739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14799</c:v>
                </c:pt>
                <c:pt idx="45">
                  <c:v>14765</c:v>
                </c:pt>
              </c:numCache>
            </c:numRef>
          </c:val>
          <c:smooth val="0"/>
        </c:ser>
        <c:marker val="1"/>
        <c:axId val="5232890"/>
        <c:axId val="47096011"/>
      </c:lineChart>
      <c:catAx>
        <c:axId val="5232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096011"/>
        <c:crosses val="autoZero"/>
        <c:auto val="0"/>
        <c:lblOffset val="100"/>
        <c:tickLblSkip val="3"/>
        <c:tickMarkSkip val="2"/>
        <c:noMultiLvlLbl val="0"/>
      </c:catAx>
      <c:valAx>
        <c:axId val="470960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8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c9c084-b7be-4932-87f1-8ef5f9339ea7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0.11525</cdr:y>
    </cdr:from>
    <cdr:to>
      <cdr:x>0.579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2013 Yield= 158.8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USDA Estimated Yield= 176.4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199d570-77cb-4619-8286-8c99d5b8a1e7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921b86b-fa68-47a1-89c0-ab653d194221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a02944b-1d71-455e-abc1-f4a6d56749ab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e78f960-69de-49d3-be4e-57f82ed731f7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2595f2a-94c8-481b-8f2d-d1141087b4d3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4b88bd6-c4c8-4555-8e5e-d393e715f0f2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097c84-a735-4209-9037-ba6da4c5f590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d7f0007-61a3-4f39-ad96-146ab34564c4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e3e067a-3c9e-469c-afbf-0fcb35cecc4b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176.4 bu./acre &amp; 89.1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94e6a4-cf2e-488d-8568-d2accce3137c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9d0fe49-2406-42a3-94b5-f6c76552c426}" type="TxLink">
            <a:rPr lang="en-US" cap="none" sz="1100" b="1" i="0" u="none" baseline="0">
              <a:solidFill>
                <a:srgbClr val="000000"/>
              </a:solidFill>
            </a:rPr>
            <a:t>Source:  USDA WASDE Report 3.8.19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0.96925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14650" y="3295650"/>
          <a:ext cx="2619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-0.0095</cdr:x>
      <cdr:y>0.9515</cdr:y>
    </cdr:from>
    <cdr:to>
      <cdr:x>0.48775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24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f78875-7a8a-4133-a4f5-73ecb416b6a0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0.76525</cdr:x>
      <cdr:y>0.9375</cdr:y>
    </cdr:from>
    <cdr:to>
      <cdr:x>0.76525</cdr:x>
      <cdr:y>0.9375</cdr:y>
    </cdr:to>
    <cdr:sp>
      <cdr:nvSpPr>
        <cdr:cNvPr id="1" name="Text Box 2"/>
        <cdr:cNvSpPr txBox="1">
          <a:spLocks noChangeArrowheads="1"/>
        </cdr:cNvSpPr>
      </cdr:nvSpPr>
      <cdr:spPr>
        <a:xfrm>
          <a:off x="7067550" y="4943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0.961</cdr:y>
    </cdr:from>
    <cdr:to>
      <cdr:x>0.64125</cdr:x>
      <cdr:y>0.99775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5067300"/>
          <a:ext cx="5943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62847bd-1f09-4ff2-b6f6-0460ee6f466e}" type="TxLink">
            <a:rPr lang="en-US" cap="none" sz="1100" b="1" i="0" u="none" baseline="0">
              <a:solidFill>
                <a:srgbClr val="000000"/>
              </a:solidFill>
            </a:rPr>
            <a:t>Source:  USDA WASDE Report 3.8.19 &amp; K-State Ag. Econ. Dept.</a:t>
          </a:fld>
        </a:p>
      </cdr:txBody>
    </cdr:sp>
  </cdr:relSizeAnchor>
  <cdr:relSizeAnchor xmlns:cdr="http://schemas.openxmlformats.org/drawingml/2006/chartDrawing">
    <cdr:from>
      <cdr:x>0.84025</cdr:x>
      <cdr:y>0.922</cdr:y>
    </cdr:from>
    <cdr:to>
      <cdr:x>0.9605</cdr:x>
      <cdr:y>0.981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62875" y="4857750"/>
          <a:ext cx="1114425" cy="314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733925" y="5153025"/>
          <a:ext cx="3781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0.31425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76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a3f0a6-4ce0-4dea-9e1c-537d78b883d1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0.95075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86400" y="5057775"/>
          <a:ext cx="3076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0.964</cdr:y>
    </cdr:from>
    <cdr:to>
      <cdr:x>0.3115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244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eb138fd-ca4e-4bf5-9645-ff706583ac4a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6beee2c-38b2-4942-868a-6fb59a8bb96c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86c396-e773-4d4b-95f2-99d33ff024b5}" type="TxLink">
            <a:rPr lang="en-US" cap="none" sz="1100" b="1" i="0" u="none" baseline="0">
              <a:solidFill>
                <a:srgbClr val="000000"/>
              </a:solidFill>
            </a:rPr>
            <a:t>Source:  USDA WASDE Report 3.8.19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d41e765-012f-437b-9317-034de2c8c92f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ebb14c-17f7-4d68-a125-9ea17b0d17f7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1843.2200000000012</v>
      </c>
      <c r="CM96" s="265">
        <f>'Annual Raw Data'!AX36</f>
        <v>1843.2200000000012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1843.2200000000012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16934</v>
      </c>
      <c r="L99" s="58"/>
      <c r="M99" s="56">
        <f>'Annual Raw Data'!$AU$21</f>
        <v>7058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12360</v>
      </c>
      <c r="Q99" s="56">
        <f>'Annual Raw Data'!$AU$29</f>
        <v>2438</v>
      </c>
      <c r="R99" s="56">
        <f>'Annual Raw Data'!$AU$31</f>
        <v>14799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0.1446043651598081</v>
      </c>
      <c r="Y99" s="60">
        <f>'Annual Raw Data'!$AU$43</f>
        <v>3.36</v>
      </c>
      <c r="Z99" s="60">
        <v>9.3</v>
      </c>
      <c r="AA99" s="64">
        <f>Z99/Y99</f>
        <v>2.7678571428571432</v>
      </c>
      <c r="AE99" s="57">
        <f t="shared" si="160"/>
        <v>177.77212628473262</v>
      </c>
      <c r="AG99" s="66">
        <f>M99/H99</f>
        <v>0.4831268396194127</v>
      </c>
      <c r="AH99" s="67">
        <f>O99/H99</f>
        <v>0.3630638647409131</v>
      </c>
      <c r="AI99" s="67">
        <f>N99/H99</f>
        <v>0.3836676021630502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36</v>
      </c>
      <c r="AT99" s="68">
        <f t="shared" si="207"/>
        <v>16934</v>
      </c>
      <c r="AU99" s="61">
        <f t="shared" si="207"/>
        <v>0</v>
      </c>
      <c r="AV99" s="68">
        <f t="shared" si="207"/>
        <v>7058</v>
      </c>
      <c r="AW99" s="68">
        <f t="shared" si="207"/>
        <v>5605</v>
      </c>
      <c r="AX99" s="68">
        <f t="shared" si="207"/>
        <v>5304</v>
      </c>
      <c r="AY99" s="68">
        <f t="shared" si="207"/>
        <v>12360</v>
      </c>
      <c r="AZ99" s="68">
        <f t="shared" si="207"/>
        <v>2438</v>
      </c>
      <c r="BA99" s="68">
        <f t="shared" si="207"/>
        <v>14799</v>
      </c>
      <c r="BB99" s="68">
        <f>S99</f>
        <v>2140</v>
      </c>
      <c r="BC99" s="68">
        <f>BB99</f>
        <v>2140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0.1446043651598081</v>
      </c>
      <c r="BH99" s="61">
        <f t="shared" si="208"/>
        <v>3.36</v>
      </c>
      <c r="BI99" s="61">
        <f t="shared" si="208"/>
        <v>9.3</v>
      </c>
      <c r="BJ99" s="61">
        <f t="shared" si="208"/>
        <v>2.7678571428571432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0.4831268396194127</v>
      </c>
      <c r="BQ99" s="61">
        <f t="shared" si="209"/>
        <v>0.3630638647409131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36</v>
      </c>
      <c r="CD99" s="62">
        <f>CA99+CB99+CC99</f>
        <v>16933.82</v>
      </c>
      <c r="CE99" s="62">
        <f aca="true" t="shared" si="211" ref="CE99:CK99">L99</f>
        <v>0</v>
      </c>
      <c r="CF99" s="62">
        <f t="shared" si="211"/>
        <v>7058</v>
      </c>
      <c r="CG99" s="62">
        <f t="shared" si="211"/>
        <v>5605</v>
      </c>
      <c r="CH99" s="62">
        <f t="shared" si="211"/>
        <v>5304</v>
      </c>
      <c r="CI99" s="62">
        <f t="shared" si="211"/>
        <v>12360</v>
      </c>
      <c r="CJ99" s="62">
        <f t="shared" si="211"/>
        <v>2438</v>
      </c>
      <c r="CK99" s="62">
        <f t="shared" si="211"/>
        <v>14799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0.1446043651598081</v>
      </c>
      <c r="CR99" s="62">
        <f t="shared" si="212"/>
        <v>3.36</v>
      </c>
      <c r="CS99" s="62">
        <f t="shared" si="212"/>
        <v>9.3</v>
      </c>
      <c r="CT99" s="62">
        <f t="shared" si="212"/>
        <v>2.7678571428571432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0.4831268396194127</v>
      </c>
      <c r="DA99" s="62">
        <f t="shared" si="212"/>
        <v>0.3630638647409131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81700</v>
      </c>
      <c r="G100" s="241">
        <f>'Annual Raw Data'!$AV$10</f>
        <v>176.4</v>
      </c>
      <c r="H100" s="240">
        <f>'Annual Raw Data'!$AV$12</f>
        <v>14420</v>
      </c>
      <c r="I100" s="240">
        <f>'Annual Raw Data'!$AV$13</f>
        <v>2140</v>
      </c>
      <c r="J100" s="242">
        <f>'Annual Raw Data'!$AV$14</f>
        <v>40</v>
      </c>
      <c r="K100" s="240">
        <f>'Annual Raw Data'!$AV$15</f>
        <v>16600</v>
      </c>
      <c r="L100" s="242"/>
      <c r="M100" s="240">
        <f>'Annual Raw Data'!$AV$21</f>
        <v>7015</v>
      </c>
      <c r="N100" s="240">
        <f>'Annual Raw Data'!$AV$22</f>
        <v>5550</v>
      </c>
      <c r="O100" s="240">
        <f>'Annual Raw Data'!$AV$25</f>
        <v>5375</v>
      </c>
      <c r="P100" s="240">
        <f>'Annual Raw Data'!$AV$26</f>
        <v>12390</v>
      </c>
      <c r="Q100" s="240">
        <f>'Annual Raw Data'!$AV$29</f>
        <v>2375</v>
      </c>
      <c r="R100" s="240">
        <f>'Annual Raw Data'!$AV$31</f>
        <v>14765</v>
      </c>
      <c r="S100" s="240">
        <f>'Annual Raw Data'!$AV$34</f>
        <v>1835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0.12428039282086015</v>
      </c>
      <c r="Y100" s="245">
        <f>'Annual Raw Data'!$AV$43</f>
        <v>3.55</v>
      </c>
      <c r="Z100" s="245">
        <v>10</v>
      </c>
      <c r="AA100" s="246">
        <f>Z100/Y100</f>
        <v>2.8169014084507045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0.4864771151178918</v>
      </c>
      <c r="AH100" s="249">
        <f>O100/H100</f>
        <v>0.37274618585298197</v>
      </c>
      <c r="AI100" s="249">
        <f>N100/H100</f>
        <v>0.38488210818307905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81700</v>
      </c>
      <c r="AP100" s="255">
        <f>'Annual Raw Data'!AW10</f>
        <v>123.11</v>
      </c>
      <c r="AQ100" s="254">
        <f>AO100*AP100/1000</f>
        <v>10058.087</v>
      </c>
      <c r="AR100" s="254">
        <f aca="true" t="shared" si="213" ref="AR100:BA100">I100</f>
        <v>2140</v>
      </c>
      <c r="AS100" s="256">
        <f t="shared" si="213"/>
        <v>40</v>
      </c>
      <c r="AT100" s="254">
        <f t="shared" si="213"/>
        <v>16600</v>
      </c>
      <c r="AU100" s="256">
        <f t="shared" si="213"/>
        <v>0</v>
      </c>
      <c r="AV100" s="254">
        <f t="shared" si="213"/>
        <v>7015</v>
      </c>
      <c r="AW100" s="254">
        <f t="shared" si="213"/>
        <v>5550</v>
      </c>
      <c r="AX100" s="254">
        <f t="shared" si="213"/>
        <v>5375</v>
      </c>
      <c r="AY100" s="254">
        <f t="shared" si="213"/>
        <v>12390</v>
      </c>
      <c r="AZ100" s="254">
        <f t="shared" si="213"/>
        <v>2375</v>
      </c>
      <c r="BA100" s="254">
        <f t="shared" si="213"/>
        <v>14765</v>
      </c>
      <c r="BB100" s="254">
        <f>S100</f>
        <v>1835</v>
      </c>
      <c r="BC100" s="254">
        <f>BB100</f>
        <v>1835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0.12428039282086015</v>
      </c>
      <c r="BH100" s="256">
        <f t="shared" si="214"/>
        <v>3.55</v>
      </c>
      <c r="BI100" s="256">
        <f t="shared" si="214"/>
        <v>10</v>
      </c>
      <c r="BJ100" s="256">
        <f t="shared" si="214"/>
        <v>2.8169014084507045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0.4864771151178918</v>
      </c>
      <c r="BQ100" s="256">
        <f t="shared" si="209"/>
        <v>0.37274618585298197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81700</v>
      </c>
      <c r="BZ100" s="258">
        <f>'Annual Raw Data'!AX10</f>
        <v>176.6</v>
      </c>
      <c r="CA100" s="258">
        <f>BY100*BZ100/1000</f>
        <v>14428.22</v>
      </c>
      <c r="CB100" s="258">
        <f>I100</f>
        <v>2140</v>
      </c>
      <c r="CC100" s="258">
        <f>J100</f>
        <v>40</v>
      </c>
      <c r="CD100" s="258">
        <f>CA100+CB100+CC100</f>
        <v>16608.22</v>
      </c>
      <c r="CE100" s="258">
        <f aca="true" t="shared" si="215" ref="CE100:CK100">L100</f>
        <v>0</v>
      </c>
      <c r="CF100" s="258">
        <f t="shared" si="215"/>
        <v>7015</v>
      </c>
      <c r="CG100" s="258">
        <f t="shared" si="215"/>
        <v>5550</v>
      </c>
      <c r="CH100" s="258">
        <f t="shared" si="215"/>
        <v>5375</v>
      </c>
      <c r="CI100" s="258">
        <f t="shared" si="215"/>
        <v>12390</v>
      </c>
      <c r="CJ100" s="258">
        <f t="shared" si="215"/>
        <v>2375</v>
      </c>
      <c r="CK100" s="258">
        <f t="shared" si="215"/>
        <v>14765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0.12428039282086015</v>
      </c>
      <c r="CR100" s="258">
        <f t="shared" si="216"/>
        <v>3.55</v>
      </c>
      <c r="CS100" s="258">
        <f t="shared" si="216"/>
        <v>10</v>
      </c>
      <c r="CT100" s="258">
        <f t="shared" si="216"/>
        <v>2.8169014084507045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0.4864771151178918</v>
      </c>
      <c r="DA100" s="258">
        <f t="shared" si="216"/>
        <v>0.37274618585298197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3.8.19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81.7</v>
      </c>
      <c r="AW9" s="142">
        <f>AV9</f>
        <v>81.7</v>
      </c>
      <c r="AX9" s="141">
        <f>AW9</f>
        <v>81.7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176.4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0.9169472502805837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14609</v>
      </c>
      <c r="AV12" s="236">
        <v>14420</v>
      </c>
      <c r="AW12" s="261">
        <f t="shared" si="9"/>
        <v>10058.087</v>
      </c>
      <c r="AX12" s="261">
        <f t="shared" si="9"/>
        <v>14428.22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f>AU34</f>
        <v>2140</v>
      </c>
      <c r="AW13" s="144">
        <f>AV13</f>
        <v>2140</v>
      </c>
      <c r="AX13" s="144">
        <f>AW13</f>
        <v>2140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36</v>
      </c>
      <c r="AV14" s="234">
        <v>40</v>
      </c>
      <c r="AW14" s="144">
        <f>AV14</f>
        <v>40</v>
      </c>
      <c r="AX14" s="144">
        <f>AW14</f>
        <v>40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16934</v>
      </c>
      <c r="AV15" s="144">
        <v>16600</v>
      </c>
      <c r="AW15" s="144">
        <f t="shared" si="14"/>
        <v>12238.087</v>
      </c>
      <c r="AX15" s="144">
        <f t="shared" si="14"/>
        <v>16608.22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31.738391845979617</v>
      </c>
      <c r="AV17" s="146">
        <f>AV22/AV10</f>
        <v>31.462585034013603</v>
      </c>
      <c r="AW17" s="262">
        <f>AV17</f>
        <v>31.462585034013603</v>
      </c>
      <c r="AX17" s="263">
        <f>AW17</f>
        <v>31.462585034013603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7058</v>
      </c>
      <c r="AV21" s="236">
        <v>7015</v>
      </c>
      <c r="AW21" s="149">
        <f>AV21</f>
        <v>7015</v>
      </c>
      <c r="AX21" s="148">
        <f>AW21</f>
        <v>7015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5605</v>
      </c>
      <c r="AV22" s="236">
        <v>5550</v>
      </c>
      <c r="AW22" s="149">
        <f>AV22</f>
        <v>5550</v>
      </c>
      <c r="AX22" s="148">
        <f>AW22</f>
        <v>5550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0.031848306332842524</v>
      </c>
      <c r="AV23" s="237">
        <f t="shared" si="18"/>
        <v>-0.009812667261373753</v>
      </c>
      <c r="AW23" s="237">
        <f>(AW22/AT22)-1</f>
        <v>0.02172312223858608</v>
      </c>
      <c r="AX23" s="237">
        <f>AW23</f>
        <v>0.02172312223858608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5304</v>
      </c>
      <c r="AV25" s="236">
        <v>5375</v>
      </c>
      <c r="AW25" s="149">
        <f>AV25</f>
        <v>5375</v>
      </c>
      <c r="AX25" s="148">
        <f>AW25</f>
        <v>5375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v>12360</v>
      </c>
      <c r="AV26" s="144">
        <f t="shared" si="20"/>
        <v>12390</v>
      </c>
      <c r="AW26" s="149">
        <f>AV26</f>
        <v>12390</v>
      </c>
      <c r="AX26" s="148">
        <f>AW26</f>
        <v>12390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2438</v>
      </c>
      <c r="AV29" s="236">
        <v>2375</v>
      </c>
      <c r="AW29" s="149">
        <f>AV29</f>
        <v>2375</v>
      </c>
      <c r="AX29" s="148">
        <f>AW29</f>
        <v>2375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v>14799</v>
      </c>
      <c r="AV31" s="144">
        <f t="shared" si="23"/>
        <v>14765</v>
      </c>
      <c r="AW31" s="149">
        <f>AV31</f>
        <v>14765</v>
      </c>
      <c r="AX31" s="148">
        <f>AW31</f>
        <v>14765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2140</v>
      </c>
      <c r="AV34" s="236">
        <v>1835</v>
      </c>
      <c r="AW34" s="148">
        <f>AW15-AW31</f>
        <v>-2526.9130000000005</v>
      </c>
      <c r="AX34" s="148">
        <f t="shared" si="25"/>
        <v>1843.2200000000012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-2526.9130000000005</v>
      </c>
      <c r="AX36" s="148">
        <f t="shared" si="29"/>
        <v>1843.2200000000012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0.1446043651598081</v>
      </c>
      <c r="AV41" s="193">
        <f t="shared" si="31"/>
        <v>0.12428039282086015</v>
      </c>
      <c r="AW41" s="110">
        <f t="shared" si="31"/>
        <v>-0.1711420927869963</v>
      </c>
      <c r="AX41" s="110">
        <f t="shared" si="30"/>
        <v>0.12483711479851006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v>3.36</v>
      </c>
      <c r="AV43" s="223">
        <f>AV49</f>
        <v>3.55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3.35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3.75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3.55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2019-03-08T21:19:17Z</dcterms:modified>
  <cp:category/>
  <cp:version/>
  <cp:contentType/>
  <cp:contentStatus/>
</cp:coreProperties>
</file>