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ctrlProps/ctrlProp2.xml" ContentType="application/vnd.ms-excel.controlproperties+xml"/>
  <Override PartName="/xl/comments2.xml" ContentType="application/vnd.openxmlformats-officedocument.spreadsheetml.comments+xml"/>
  <Override PartName="/xl/charts/chart4.xml" ContentType="application/vnd.openxmlformats-officedocument.drawingml.chart+xml"/>
  <Override PartName="/xl/charts/chart5.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51196F13-6AD0-C1B8-E2B4-A1F9AE17003E}"/>
  <workbookPr codeName="ThisWorkbook" defaultThemeVersion="124226"/>
  <mc:AlternateContent xmlns:mc="http://schemas.openxmlformats.org/markup-compatibility/2006">
    <mc:Choice Requires="x15">
      <x15ac:absPath xmlns:x15ac="http://schemas.microsoft.com/office/spreadsheetml/2010/11/ac" url="D:\Documents\________EXTENSION________\"/>
    </mc:Choice>
  </mc:AlternateContent>
  <bookViews>
    <workbookView xWindow="0" yWindow="0" windowWidth="28800" windowHeight="12000"/>
  </bookViews>
  <sheets>
    <sheet name="Beef Repl" sheetId="7" r:id="rId1"/>
    <sheet name="Prices and weights" sheetId="4" r:id="rId2"/>
    <sheet name="Net present value" sheetId="3" r:id="rId3"/>
    <sheet name="Sensitivity Table" sheetId="6" r:id="rId4"/>
  </sheets>
  <externalReferences>
    <externalReference r:id="rId5"/>
    <externalReference r:id="rId6"/>
  </externalReferences>
  <definedNames>
    <definedName name="data">[1]kcd!$B$10:$AZ$1374</definedName>
    <definedName name="Prices" localSheetId="3">'[2]Prices and weights'!$B$7:$H$16</definedName>
    <definedName name="Prices">'Prices and weights'!$B$7:$H$16</definedName>
    <definedName name="_xlnm.Print_Area" localSheetId="0">'Beef Repl'!$A$1:$M$55</definedName>
    <definedName name="weights" localSheetId="3">'[2]Prices and weights'!$J$7:$M$16</definedName>
    <definedName name="weights">'Prices and weights'!$J$7:$M$16</definedName>
    <definedName name="Z_7F8F69BA_F1D1_4483_B535_1A9BCCCC12B7_.wvu.PrintArea" localSheetId="0" hidden="1">'Beef Repl'!$B$2:$L$48</definedName>
    <definedName name="Z_7F8F69BA_F1D1_4483_B535_1A9BCCCC12B7_.wvu.Rows" localSheetId="0" hidden="1">'Beef Repl'!#REF!</definedName>
  </definedNames>
  <calcPr calcId="162913"/>
  <fileRecoveryPr repairLoad="1"/>
</workbook>
</file>

<file path=xl/calcChain.xml><?xml version="1.0" encoding="utf-8"?>
<calcChain xmlns="http://schemas.openxmlformats.org/spreadsheetml/2006/main">
  <c r="C13" i="4" l="1"/>
  <c r="C14" i="4"/>
  <c r="C15" i="4" s="1"/>
  <c r="C16" i="4" s="1"/>
  <c r="C12" i="4"/>
  <c r="C11" i="4"/>
  <c r="C10" i="4"/>
  <c r="C9" i="4"/>
  <c r="C8" i="4"/>
  <c r="C7" i="4"/>
  <c r="L8" i="4" l="1"/>
  <c r="D20" i="6" l="1"/>
  <c r="F20" i="6" s="1"/>
  <c r="D21" i="6"/>
  <c r="E21" i="6"/>
  <c r="G21" i="6"/>
  <c r="B8" i="3"/>
  <c r="AJ11" i="3"/>
  <c r="X12" i="3"/>
  <c r="AD12" i="3" s="1"/>
  <c r="Y12" i="3"/>
  <c r="Z12" i="3"/>
  <c r="AA12" i="3"/>
  <c r="AA15" i="3" s="1"/>
  <c r="AA16" i="3" s="1"/>
  <c r="AA17" i="3" s="1"/>
  <c r="AA18" i="3" s="1"/>
  <c r="AA19" i="3" s="1"/>
  <c r="AA20" i="3" s="1"/>
  <c r="AA21" i="3" s="1"/>
  <c r="AA22" i="3" s="1"/>
  <c r="AA23" i="3" s="1"/>
  <c r="AB12" i="3"/>
  <c r="AH12" i="3" s="1"/>
  <c r="AE12" i="3"/>
  <c r="AF12" i="3"/>
  <c r="AG12" i="3"/>
  <c r="B14" i="3"/>
  <c r="B8" i="6" s="1"/>
  <c r="C22" i="6" s="1"/>
  <c r="C14" i="3"/>
  <c r="C15" i="3" s="1"/>
  <c r="C16" i="3" s="1"/>
  <c r="D14" i="3"/>
  <c r="C8" i="6" s="1"/>
  <c r="E14" i="3"/>
  <c r="K14" i="3"/>
  <c r="N14" i="3"/>
  <c r="X14" i="3"/>
  <c r="X15" i="3" s="1"/>
  <c r="X16" i="3" s="1"/>
  <c r="X17" i="3" s="1"/>
  <c r="X18" i="3" s="1"/>
  <c r="X19" i="3" s="1"/>
  <c r="X20" i="3" s="1"/>
  <c r="X21" i="3" s="1"/>
  <c r="X22" i="3" s="1"/>
  <c r="X23" i="3" s="1"/>
  <c r="Y14" i="3"/>
  <c r="Z14" i="3"/>
  <c r="AA14" i="3"/>
  <c r="AB14" i="3"/>
  <c r="AB15" i="3" s="1"/>
  <c r="AJ14" i="3"/>
  <c r="B15" i="3"/>
  <c r="N15" i="3" s="1"/>
  <c r="Y15" i="3"/>
  <c r="Y16" i="3" s="1"/>
  <c r="Y17" i="3" s="1"/>
  <c r="Y18" i="3" s="1"/>
  <c r="Y19" i="3" s="1"/>
  <c r="Y20" i="3" s="1"/>
  <c r="Y21" i="3" s="1"/>
  <c r="Y22" i="3" s="1"/>
  <c r="Y23" i="3" s="1"/>
  <c r="Z15" i="3"/>
  <c r="B16" i="3"/>
  <c r="N16" i="3"/>
  <c r="Z16" i="3"/>
  <c r="Z17" i="3" s="1"/>
  <c r="Z18" i="3" s="1"/>
  <c r="Z19" i="3" s="1"/>
  <c r="Z20" i="3" s="1"/>
  <c r="Z21" i="3" s="1"/>
  <c r="Z22" i="3" s="1"/>
  <c r="Z23" i="3" s="1"/>
  <c r="AB16" i="3"/>
  <c r="AB17" i="3"/>
  <c r="AB18" i="3" s="1"/>
  <c r="AB19" i="3" s="1"/>
  <c r="AB20" i="3" s="1"/>
  <c r="AB21" i="3"/>
  <c r="AB22" i="3" s="1"/>
  <c r="AB23" i="3" s="1"/>
  <c r="F33" i="3"/>
  <c r="T12" i="3" s="1"/>
  <c r="B35" i="3"/>
  <c r="B36" i="3" s="1"/>
  <c r="B37" i="3" s="1"/>
  <c r="C35" i="3"/>
  <c r="B38" i="3"/>
  <c r="B39" i="3" s="1"/>
  <c r="B40" i="3" s="1"/>
  <c r="B41" i="3" s="1"/>
  <c r="B42" i="3" s="1"/>
  <c r="B43" i="3" s="1"/>
  <c r="B44" i="3" s="1"/>
  <c r="H46" i="3"/>
  <c r="C51" i="3"/>
  <c r="C52" i="3"/>
  <c r="C53" i="3"/>
  <c r="F59" i="3"/>
  <c r="E59" i="3" s="1"/>
  <c r="G59" i="3"/>
  <c r="H59" i="3"/>
  <c r="H76" i="3" s="1"/>
  <c r="B61" i="3"/>
  <c r="B62" i="3"/>
  <c r="B63" i="3"/>
  <c r="B64" i="3"/>
  <c r="B65" i="3" s="1"/>
  <c r="B66" i="3" s="1"/>
  <c r="B67" i="3"/>
  <c r="B68" i="3"/>
  <c r="B69" i="3" s="1"/>
  <c r="B70" i="3" s="1"/>
  <c r="F76" i="3"/>
  <c r="G76" i="3"/>
  <c r="C77" i="3"/>
  <c r="C78" i="3"/>
  <c r="C79" i="3"/>
  <c r="B7" i="4"/>
  <c r="B8" i="4" s="1"/>
  <c r="B9" i="4" s="1"/>
  <c r="D7" i="4"/>
  <c r="E7" i="4"/>
  <c r="E8" i="4" s="1"/>
  <c r="G7" i="4"/>
  <c r="H7" i="4" s="1"/>
  <c r="D8" i="4"/>
  <c r="G8" i="4"/>
  <c r="H8" i="4" s="1"/>
  <c r="D9" i="4"/>
  <c r="G9" i="4"/>
  <c r="H9" i="4" s="1"/>
  <c r="L9" i="4"/>
  <c r="B10" i="4"/>
  <c r="B11" i="4" s="1"/>
  <c r="AM14" i="3" s="1"/>
  <c r="G22" i="6" s="1"/>
  <c r="D10" i="4"/>
  <c r="G10" i="4"/>
  <c r="H10" i="4"/>
  <c r="D11" i="4"/>
  <c r="G11" i="4"/>
  <c r="H11" i="4" s="1"/>
  <c r="D12" i="4"/>
  <c r="G12" i="4"/>
  <c r="H12" i="4"/>
  <c r="D13" i="4"/>
  <c r="G13" i="4"/>
  <c r="H13" i="4" s="1"/>
  <c r="D14" i="4"/>
  <c r="G14" i="4"/>
  <c r="H14" i="4" s="1"/>
  <c r="D15" i="4"/>
  <c r="G15" i="4"/>
  <c r="H15" i="4" s="1"/>
  <c r="D16" i="4"/>
  <c r="G16" i="4"/>
  <c r="H16" i="4" s="1"/>
  <c r="C17" i="4"/>
  <c r="K17" i="4"/>
  <c r="M17" i="4"/>
  <c r="G20" i="6" l="1"/>
  <c r="F50" i="3"/>
  <c r="G33" i="3"/>
  <c r="U16" i="3" s="1"/>
  <c r="G17" i="4"/>
  <c r="F7" i="4"/>
  <c r="H17" i="4"/>
  <c r="D59" i="3"/>
  <c r="D76" i="3" s="1"/>
  <c r="E76" i="3"/>
  <c r="K16" i="3"/>
  <c r="C17" i="3"/>
  <c r="C18" i="3" s="1"/>
  <c r="C19" i="3" s="1"/>
  <c r="C20" i="3" s="1"/>
  <c r="C21" i="3" s="1"/>
  <c r="C22" i="3" s="1"/>
  <c r="C23" i="3" s="1"/>
  <c r="E9" i="4"/>
  <c r="F8" i="4"/>
  <c r="L10" i="4"/>
  <c r="L11" i="4" s="1"/>
  <c r="L12" i="4" s="1"/>
  <c r="L13" i="4" s="1"/>
  <c r="L14" i="4" s="1"/>
  <c r="L15" i="4" s="1"/>
  <c r="L16" i="4" s="1"/>
  <c r="K15" i="3"/>
  <c r="B12" i="4"/>
  <c r="B13" i="4" s="1"/>
  <c r="B14" i="4" s="1"/>
  <c r="B15" i="4" s="1"/>
  <c r="B16" i="4" s="1"/>
  <c r="G16" i="3"/>
  <c r="J16" i="3" s="1"/>
  <c r="AJ16" i="3"/>
  <c r="B17" i="3"/>
  <c r="G15" i="3"/>
  <c r="I15" i="3" s="1"/>
  <c r="G14" i="3"/>
  <c r="D17" i="4"/>
  <c r="T16" i="3"/>
  <c r="T14" i="3"/>
  <c r="T15" i="3"/>
  <c r="E33" i="3"/>
  <c r="B9" i="6"/>
  <c r="C23" i="6" s="1"/>
  <c r="AJ15" i="3"/>
  <c r="F14" i="3"/>
  <c r="D22" i="6" s="1"/>
  <c r="E22" i="6" s="1"/>
  <c r="F22" i="6" s="1"/>
  <c r="B10" i="6"/>
  <c r="C24" i="6" s="1"/>
  <c r="C61" i="3"/>
  <c r="D15" i="3"/>
  <c r="AO14" i="3"/>
  <c r="U14" i="3" l="1"/>
  <c r="U15" i="3"/>
  <c r="U12" i="3"/>
  <c r="H33" i="3"/>
  <c r="G50" i="3"/>
  <c r="J15" i="3"/>
  <c r="AN15" i="3"/>
  <c r="AP15" i="3" s="1"/>
  <c r="AG14" i="3"/>
  <c r="G61" i="3" s="1"/>
  <c r="S12" i="3"/>
  <c r="S15" i="3"/>
  <c r="D33" i="3"/>
  <c r="S14" i="3"/>
  <c r="S16" i="3"/>
  <c r="S17" i="3"/>
  <c r="E20" i="6"/>
  <c r="E50" i="3"/>
  <c r="AH14" i="3"/>
  <c r="H14" i="3"/>
  <c r="AD14" i="3"/>
  <c r="D61" i="3" s="1"/>
  <c r="J14" i="3"/>
  <c r="I14" i="3"/>
  <c r="AN14" i="3"/>
  <c r="L17" i="4"/>
  <c r="I16" i="3"/>
  <c r="AN16" i="3"/>
  <c r="E10" i="4"/>
  <c r="F9" i="4"/>
  <c r="AE14" i="3"/>
  <c r="E61" i="3" s="1"/>
  <c r="AF14" i="3"/>
  <c r="E15" i="3"/>
  <c r="C9" i="6"/>
  <c r="C36" i="3"/>
  <c r="D16" i="3"/>
  <c r="C62" i="3"/>
  <c r="B18" i="3"/>
  <c r="K17" i="3"/>
  <c r="N17" i="3"/>
  <c r="G17" i="3"/>
  <c r="J17" i="3" s="1"/>
  <c r="U17" i="3"/>
  <c r="AJ17" i="3"/>
  <c r="B11" i="6"/>
  <c r="C25" i="6" s="1"/>
  <c r="T17" i="3"/>
  <c r="AQ15" i="3" l="1"/>
  <c r="H50" i="3"/>
  <c r="V12" i="3"/>
  <c r="V17" i="3"/>
  <c r="V16" i="3"/>
  <c r="V15" i="3"/>
  <c r="V14" i="3"/>
  <c r="AP16" i="3"/>
  <c r="AQ16" i="3"/>
  <c r="R15" i="3"/>
  <c r="R18" i="3"/>
  <c r="R14" i="3"/>
  <c r="R12" i="3"/>
  <c r="D50" i="3"/>
  <c r="R16" i="3"/>
  <c r="R17" i="3"/>
  <c r="H61" i="3"/>
  <c r="F61" i="3"/>
  <c r="E16" i="3"/>
  <c r="C37" i="3"/>
  <c r="D17" i="3"/>
  <c r="C10" i="6"/>
  <c r="C63" i="3"/>
  <c r="B12" i="6"/>
  <c r="C26" i="6" s="1"/>
  <c r="AJ18" i="3"/>
  <c r="K18" i="3"/>
  <c r="N18" i="3"/>
  <c r="G18" i="3"/>
  <c r="B19" i="3"/>
  <c r="V18" i="3"/>
  <c r="T18" i="3"/>
  <c r="U18" i="3"/>
  <c r="E11" i="4"/>
  <c r="F10" i="4"/>
  <c r="AP14" i="3"/>
  <c r="AR14" i="3" s="1"/>
  <c r="AQ14" i="3"/>
  <c r="S18" i="3"/>
  <c r="I17" i="3"/>
  <c r="AN17" i="3"/>
  <c r="AM15" i="3"/>
  <c r="F15" i="3"/>
  <c r="AG15" i="3" s="1"/>
  <c r="M14" i="3"/>
  <c r="AE15" i="3" l="1"/>
  <c r="E62" i="3" s="1"/>
  <c r="AF15" i="3"/>
  <c r="F62" i="3" s="1"/>
  <c r="AP17" i="3"/>
  <c r="AQ17" i="3"/>
  <c r="J18" i="3"/>
  <c r="I18" i="3"/>
  <c r="AN18" i="3"/>
  <c r="D18" i="3"/>
  <c r="C11" i="6"/>
  <c r="C64" i="3"/>
  <c r="E17" i="3"/>
  <c r="C38" i="3"/>
  <c r="G62" i="3"/>
  <c r="D23" i="6"/>
  <c r="E23" i="6" s="1"/>
  <c r="F23" i="6" s="1"/>
  <c r="F16" i="3"/>
  <c r="D24" i="6" s="1"/>
  <c r="E24" i="6" s="1"/>
  <c r="F24" i="6" s="1"/>
  <c r="AF16" i="3"/>
  <c r="F63" i="3" s="1"/>
  <c r="AM16" i="3"/>
  <c r="G24" i="6" s="1"/>
  <c r="AS14" i="3"/>
  <c r="G8" i="6" s="1"/>
  <c r="AO15" i="3"/>
  <c r="AR15" i="3" s="1"/>
  <c r="G23" i="6"/>
  <c r="AJ19" i="3"/>
  <c r="B13" i="6"/>
  <c r="C27" i="6" s="1"/>
  <c r="N19" i="3"/>
  <c r="G19" i="3"/>
  <c r="B20" i="3"/>
  <c r="K19" i="3"/>
  <c r="V19" i="3"/>
  <c r="U19" i="3"/>
  <c r="T19" i="3"/>
  <c r="S19" i="3"/>
  <c r="H15" i="3"/>
  <c r="M15" i="3" s="1"/>
  <c r="E36" i="3" s="1"/>
  <c r="E9" i="6" s="1"/>
  <c r="AS15" i="3"/>
  <c r="G9" i="6" s="1"/>
  <c r="F11" i="4"/>
  <c r="E12" i="4"/>
  <c r="AH15" i="3"/>
  <c r="D35" i="3"/>
  <c r="H35" i="3"/>
  <c r="E35" i="3"/>
  <c r="E8" i="6" s="1"/>
  <c r="I8" i="6" s="1"/>
  <c r="L8" i="6" s="1"/>
  <c r="AK14" i="3"/>
  <c r="F8" i="6" s="1"/>
  <c r="G35" i="3"/>
  <c r="F35" i="3"/>
  <c r="O14" i="3"/>
  <c r="D8" i="6" s="1"/>
  <c r="AD15" i="3"/>
  <c r="R19" i="3"/>
  <c r="AE16" i="3" l="1"/>
  <c r="K8" i="6"/>
  <c r="N8" i="6" s="1"/>
  <c r="AH16" i="3"/>
  <c r="D62" i="3"/>
  <c r="AP18" i="3"/>
  <c r="AQ18" i="3"/>
  <c r="AJ20" i="3"/>
  <c r="G20" i="3"/>
  <c r="J20" i="3" s="1"/>
  <c r="K20" i="3"/>
  <c r="B14" i="6"/>
  <c r="C28" i="6" s="1"/>
  <c r="B21" i="3"/>
  <c r="N20" i="3"/>
  <c r="V20" i="3"/>
  <c r="T20" i="3"/>
  <c r="U20" i="3"/>
  <c r="S20" i="3"/>
  <c r="R20" i="3"/>
  <c r="G36" i="3"/>
  <c r="O15" i="3"/>
  <c r="D9" i="6" s="1"/>
  <c r="I9" i="6" s="1"/>
  <c r="L9" i="6" s="1"/>
  <c r="H36" i="3"/>
  <c r="AK15" i="3"/>
  <c r="F9" i="6" s="1"/>
  <c r="F36" i="3"/>
  <c r="F12" i="4"/>
  <c r="E13" i="4"/>
  <c r="I19" i="3"/>
  <c r="AN19" i="3"/>
  <c r="AM17" i="3"/>
  <c r="G25" i="6" s="1"/>
  <c r="F17" i="3"/>
  <c r="AG17" i="3" s="1"/>
  <c r="D36" i="3"/>
  <c r="AD16" i="3"/>
  <c r="J8" i="6"/>
  <c r="M8" i="6" s="1"/>
  <c r="E63" i="3"/>
  <c r="AO16" i="3"/>
  <c r="AR16" i="3" s="1"/>
  <c r="H16" i="3"/>
  <c r="M16" i="3" s="1"/>
  <c r="H62" i="3"/>
  <c r="H63" i="3"/>
  <c r="J19" i="3"/>
  <c r="AG16" i="3"/>
  <c r="C12" i="6"/>
  <c r="D19" i="3"/>
  <c r="C65" i="3"/>
  <c r="E18" i="3"/>
  <c r="C39" i="3"/>
  <c r="AE17" i="3" l="1"/>
  <c r="D25" i="6"/>
  <c r="E25" i="6" s="1"/>
  <c r="F25" i="6" s="1"/>
  <c r="F13" i="4"/>
  <c r="E14" i="4"/>
  <c r="D63" i="3"/>
  <c r="G64" i="3"/>
  <c r="G77" i="3" s="1"/>
  <c r="G63" i="3"/>
  <c r="E37" i="3"/>
  <c r="E10" i="6" s="1"/>
  <c r="AF17" i="3"/>
  <c r="AH17" i="3"/>
  <c r="AS16" i="3"/>
  <c r="G10" i="6" s="1"/>
  <c r="B22" i="3"/>
  <c r="K21" i="3"/>
  <c r="N21" i="3"/>
  <c r="AJ21" i="3"/>
  <c r="T21" i="3"/>
  <c r="B15" i="6"/>
  <c r="C29" i="6" s="1"/>
  <c r="U21" i="3"/>
  <c r="G21" i="3"/>
  <c r="J21" i="3" s="1"/>
  <c r="V21" i="3"/>
  <c r="S21" i="3"/>
  <c r="R21" i="3"/>
  <c r="F18" i="3"/>
  <c r="D26" i="6" s="1"/>
  <c r="E26" i="6" s="1"/>
  <c r="F26" i="6" s="1"/>
  <c r="AM18" i="3"/>
  <c r="G26" i="6" s="1"/>
  <c r="AO17" i="3"/>
  <c r="AR17" i="3" s="1"/>
  <c r="AS17" i="3" s="1"/>
  <c r="G11" i="6" s="1"/>
  <c r="J9" i="6"/>
  <c r="M9" i="6" s="1"/>
  <c r="K9" i="6"/>
  <c r="N9" i="6" s="1"/>
  <c r="C40" i="3"/>
  <c r="E19" i="3"/>
  <c r="C13" i="6"/>
  <c r="D20" i="3"/>
  <c r="C66" i="3"/>
  <c r="F37" i="3"/>
  <c r="D37" i="3"/>
  <c r="G37" i="3"/>
  <c r="O16" i="3"/>
  <c r="D10" i="6" s="1"/>
  <c r="AN20" i="3"/>
  <c r="I20" i="3"/>
  <c r="H37" i="3"/>
  <c r="H17" i="3"/>
  <c r="M17" i="3" s="1"/>
  <c r="AK16" i="3"/>
  <c r="F10" i="6" s="1"/>
  <c r="AD17" i="3"/>
  <c r="AQ19" i="3"/>
  <c r="AP19" i="3"/>
  <c r="AD18" i="3" l="1"/>
  <c r="D38" i="3"/>
  <c r="D51" i="3" s="1"/>
  <c r="K10" i="6"/>
  <c r="N10" i="6" s="1"/>
  <c r="F38" i="3"/>
  <c r="F51" i="3" s="1"/>
  <c r="F14" i="4"/>
  <c r="E15" i="4"/>
  <c r="E64" i="3"/>
  <c r="E77" i="3" s="1"/>
  <c r="E20" i="3"/>
  <c r="C14" i="6"/>
  <c r="C67" i="3"/>
  <c r="C41" i="3"/>
  <c r="D21" i="3"/>
  <c r="AO18" i="3"/>
  <c r="AR18" i="3" s="1"/>
  <c r="AS18" i="3" s="1"/>
  <c r="G12" i="6" s="1"/>
  <c r="O17" i="3"/>
  <c r="D11" i="6" s="1"/>
  <c r="K11" i="6" s="1"/>
  <c r="N11" i="6" s="1"/>
  <c r="AE18" i="3"/>
  <c r="E65" i="3" s="1"/>
  <c r="I21" i="3"/>
  <c r="AN21" i="3"/>
  <c r="B16" i="6"/>
  <c r="C30" i="6" s="1"/>
  <c r="N22" i="3"/>
  <c r="B23" i="3"/>
  <c r="AJ22" i="3"/>
  <c r="G22" i="3"/>
  <c r="K22" i="3"/>
  <c r="T22" i="3"/>
  <c r="V22" i="3"/>
  <c r="U22" i="3"/>
  <c r="S22" i="3"/>
  <c r="R22" i="3"/>
  <c r="F64" i="3"/>
  <c r="F77" i="3" s="1"/>
  <c r="AM19" i="3"/>
  <c r="F19" i="3"/>
  <c r="D27" i="6" s="1"/>
  <c r="E27" i="6" s="1"/>
  <c r="F27" i="6" s="1"/>
  <c r="H18" i="3"/>
  <c r="M18" i="3" s="1"/>
  <c r="I10" i="6"/>
  <c r="L10" i="6" s="1"/>
  <c r="G38" i="3"/>
  <c r="G51" i="3" s="1"/>
  <c r="D64" i="3"/>
  <c r="D77" i="3" s="1"/>
  <c r="AF18" i="3"/>
  <c r="F65" i="3" s="1"/>
  <c r="AK17" i="3"/>
  <c r="F11" i="6" s="1"/>
  <c r="E38" i="3"/>
  <c r="AH18" i="3"/>
  <c r="H65" i="3"/>
  <c r="H64" i="3"/>
  <c r="H77" i="3" s="1"/>
  <c r="J10" i="6"/>
  <c r="M10" i="6" s="1"/>
  <c r="AP20" i="3"/>
  <c r="AQ20" i="3"/>
  <c r="H38" i="3"/>
  <c r="H51" i="3" s="1"/>
  <c r="AG18" i="3"/>
  <c r="D65" i="3"/>
  <c r="AE19" i="3" l="1"/>
  <c r="E66" i="3" s="1"/>
  <c r="H19" i="3"/>
  <c r="M19" i="3" s="1"/>
  <c r="G40" i="3" s="1"/>
  <c r="J11" i="6"/>
  <c r="M11" i="6" s="1"/>
  <c r="AG19" i="3"/>
  <c r="G66" i="3" s="1"/>
  <c r="AO19" i="3"/>
  <c r="AR19" i="3" s="1"/>
  <c r="AS19" i="3" s="1"/>
  <c r="G13" i="6" s="1"/>
  <c r="G27" i="6"/>
  <c r="J22" i="3"/>
  <c r="AN22" i="3"/>
  <c r="I22" i="3"/>
  <c r="G65" i="3"/>
  <c r="D22" i="3"/>
  <c r="C68" i="3"/>
  <c r="C42" i="3"/>
  <c r="E21" i="3"/>
  <c r="C15" i="6"/>
  <c r="H40" i="3"/>
  <c r="E39" i="3"/>
  <c r="E12" i="6" s="1"/>
  <c r="F40" i="3"/>
  <c r="D40" i="3"/>
  <c r="F39" i="3"/>
  <c r="D39" i="3"/>
  <c r="H39" i="3"/>
  <c r="E16" i="4"/>
  <c r="F15" i="4"/>
  <c r="N23" i="3"/>
  <c r="B17" i="6"/>
  <c r="C31" i="6" s="1"/>
  <c r="AJ23" i="3"/>
  <c r="G23" i="3"/>
  <c r="K23" i="3"/>
  <c r="T23" i="3"/>
  <c r="U23" i="3"/>
  <c r="V23" i="3"/>
  <c r="S23" i="3"/>
  <c r="R23" i="3"/>
  <c r="AK18" i="3"/>
  <c r="F12" i="6" s="1"/>
  <c r="AF19" i="3"/>
  <c r="F66" i="3" s="1"/>
  <c r="G39" i="3"/>
  <c r="AM20" i="3"/>
  <c r="G28" i="6" s="1"/>
  <c r="F20" i="3"/>
  <c r="AG20" i="3" s="1"/>
  <c r="O19" i="3"/>
  <c r="D13" i="6" s="1"/>
  <c r="E11" i="6"/>
  <c r="I11" i="6" s="1"/>
  <c r="L11" i="6" s="1"/>
  <c r="E51" i="3"/>
  <c r="AD19" i="3"/>
  <c r="E40" i="3"/>
  <c r="E13" i="6" s="1"/>
  <c r="AK19" i="3"/>
  <c r="F13" i="6" s="1"/>
  <c r="AH19" i="3"/>
  <c r="AP21" i="3"/>
  <c r="AQ21" i="3"/>
  <c r="O18" i="3"/>
  <c r="D12" i="6" s="1"/>
  <c r="I13" i="6" l="1"/>
  <c r="L13" i="6" s="1"/>
  <c r="K13" i="6"/>
  <c r="N13" i="6" s="1"/>
  <c r="I12" i="6"/>
  <c r="L12" i="6" s="1"/>
  <c r="AF20" i="3"/>
  <c r="F67" i="3" s="1"/>
  <c r="F78" i="3" s="1"/>
  <c r="H20" i="3"/>
  <c r="M20" i="3" s="1"/>
  <c r="AK20" i="3" s="1"/>
  <c r="F14" i="6" s="1"/>
  <c r="AH20" i="3"/>
  <c r="H67" i="3" s="1"/>
  <c r="H78" i="3" s="1"/>
  <c r="AD20" i="3"/>
  <c r="D67" i="3" s="1"/>
  <c r="D78" i="3" s="1"/>
  <c r="J13" i="6"/>
  <c r="M13" i="6" s="1"/>
  <c r="AP22" i="3"/>
  <c r="AQ22" i="3"/>
  <c r="D66" i="3"/>
  <c r="D23" i="3"/>
  <c r="C16" i="6"/>
  <c r="C69" i="3"/>
  <c r="E22" i="3"/>
  <c r="C43" i="3"/>
  <c r="I23" i="3"/>
  <c r="AN23" i="3"/>
  <c r="G24" i="3"/>
  <c r="G67" i="3"/>
  <c r="G78" i="3" s="1"/>
  <c r="H66" i="3"/>
  <c r="AE20" i="3"/>
  <c r="D28" i="6"/>
  <c r="E28" i="6" s="1"/>
  <c r="F28" i="6" s="1"/>
  <c r="J12" i="6"/>
  <c r="M12" i="6" s="1"/>
  <c r="J23" i="3"/>
  <c r="F16" i="4"/>
  <c r="F17" i="4" s="1"/>
  <c r="E17" i="4"/>
  <c r="K12" i="6"/>
  <c r="N12" i="6" s="1"/>
  <c r="F41" i="3"/>
  <c r="F52" i="3" s="1"/>
  <c r="AO20" i="3"/>
  <c r="AR20" i="3" s="1"/>
  <c r="F21" i="3"/>
  <c r="D29" i="6" s="1"/>
  <c r="E29" i="6" s="1"/>
  <c r="F29" i="6" s="1"/>
  <c r="AM21" i="3"/>
  <c r="G29" i="6" s="1"/>
  <c r="E41" i="3" l="1"/>
  <c r="E14" i="6" s="1"/>
  <c r="D41" i="3"/>
  <c r="D52" i="3" s="1"/>
  <c r="AO21" i="3"/>
  <c r="AR21" i="3" s="1"/>
  <c r="AS21" i="3" s="1"/>
  <c r="G15" i="6" s="1"/>
  <c r="G41" i="3"/>
  <c r="G52" i="3" s="1"/>
  <c r="H41" i="3"/>
  <c r="H52" i="3" s="1"/>
  <c r="O20" i="3"/>
  <c r="D14" i="6" s="1"/>
  <c r="J14" i="6" s="1"/>
  <c r="M14" i="6" s="1"/>
  <c r="AH21" i="3"/>
  <c r="AD21" i="3"/>
  <c r="F22" i="3"/>
  <c r="D30" i="6" s="1"/>
  <c r="E30" i="6" s="1"/>
  <c r="F30" i="6" s="1"/>
  <c r="AM22" i="3"/>
  <c r="G30" i="6" s="1"/>
  <c r="C44" i="3"/>
  <c r="C17" i="6"/>
  <c r="E23" i="3"/>
  <c r="C70" i="3"/>
  <c r="E67" i="3"/>
  <c r="E78" i="3" s="1"/>
  <c r="AF21" i="3"/>
  <c r="AQ23" i="3"/>
  <c r="AP23" i="3"/>
  <c r="H21" i="3"/>
  <c r="M21" i="3" s="1"/>
  <c r="AG21" i="3"/>
  <c r="AS20" i="3"/>
  <c r="G14" i="6" s="1"/>
  <c r="AE21" i="3"/>
  <c r="E68" i="3" s="1"/>
  <c r="E52" i="3" l="1"/>
  <c r="AE22" i="3"/>
  <c r="E69" i="3" s="1"/>
  <c r="AF22" i="3"/>
  <c r="AD22" i="3"/>
  <c r="AO22" i="3"/>
  <c r="AR22" i="3" s="1"/>
  <c r="AS22" i="3" s="1"/>
  <c r="G16" i="6" s="1"/>
  <c r="I14" i="6"/>
  <c r="L14" i="6" s="1"/>
  <c r="K14" i="6"/>
  <c r="N14" i="6" s="1"/>
  <c r="G68" i="3"/>
  <c r="F23" i="3"/>
  <c r="H23" i="3" s="1"/>
  <c r="M23" i="3" s="1"/>
  <c r="AM23" i="3"/>
  <c r="G31" i="6" s="1"/>
  <c r="E24" i="3"/>
  <c r="AK21" i="3"/>
  <c r="F15" i="6" s="1"/>
  <c r="D42" i="3"/>
  <c r="G42" i="3"/>
  <c r="O21" i="3"/>
  <c r="D15" i="6" s="1"/>
  <c r="K15" i="6" s="1"/>
  <c r="N15" i="6" s="1"/>
  <c r="E42" i="3"/>
  <c r="E15" i="6" s="1"/>
  <c r="F42" i="3"/>
  <c r="H42" i="3"/>
  <c r="H22" i="3"/>
  <c r="M22" i="3" s="1"/>
  <c r="F43" i="3" s="1"/>
  <c r="F68" i="3"/>
  <c r="F69" i="3"/>
  <c r="AH22" i="3"/>
  <c r="H69" i="3" s="1"/>
  <c r="D69" i="3"/>
  <c r="D68" i="3"/>
  <c r="AG22" i="3"/>
  <c r="G69" i="3" s="1"/>
  <c r="H68" i="3"/>
  <c r="AO23" i="3" l="1"/>
  <c r="AR23" i="3" s="1"/>
  <c r="AS23" i="3" s="1"/>
  <c r="G17" i="6" s="1"/>
  <c r="AE23" i="3"/>
  <c r="E70" i="3" s="1"/>
  <c r="E79" i="3" s="1"/>
  <c r="AG23" i="3"/>
  <c r="G70" i="3" s="1"/>
  <c r="G79" i="3" s="1"/>
  <c r="J15" i="6"/>
  <c r="M15" i="6" s="1"/>
  <c r="G44" i="3"/>
  <c r="G53" i="3" s="1"/>
  <c r="D31" i="6"/>
  <c r="E31" i="6" s="1"/>
  <c r="F31" i="6" s="1"/>
  <c r="F24" i="3"/>
  <c r="H44" i="3"/>
  <c r="H53" i="3" s="1"/>
  <c r="E43" i="3"/>
  <c r="E16" i="6" s="1"/>
  <c r="AH23" i="3"/>
  <c r="H70" i="3" s="1"/>
  <c r="H79" i="3" s="1"/>
  <c r="H43" i="3"/>
  <c r="E44" i="3"/>
  <c r="AK23" i="3"/>
  <c r="F17" i="6" s="1"/>
  <c r="AK22" i="3"/>
  <c r="F16" i="6" s="1"/>
  <c r="F44" i="3"/>
  <c r="F53" i="3" s="1"/>
  <c r="D43" i="3"/>
  <c r="D44" i="3"/>
  <c r="D53" i="3" s="1"/>
  <c r="G43" i="3"/>
  <c r="AD23" i="3"/>
  <c r="D70" i="3" s="1"/>
  <c r="D79" i="3" s="1"/>
  <c r="O23" i="3"/>
  <c r="D17" i="6" s="1"/>
  <c r="K17" i="6" s="1"/>
  <c r="N17" i="6" s="1"/>
  <c r="I15" i="6"/>
  <c r="L15" i="6" s="1"/>
  <c r="O22" i="3"/>
  <c r="D16" i="6" s="1"/>
  <c r="K16" i="6" s="1"/>
  <c r="N16" i="6" s="1"/>
  <c r="AF23" i="3"/>
  <c r="F70" i="3" s="1"/>
  <c r="F79" i="3" s="1"/>
  <c r="I16" i="6" l="1"/>
  <c r="L16" i="6" s="1"/>
  <c r="J16" i="6"/>
  <c r="M16" i="6" s="1"/>
  <c r="J17" i="6"/>
  <c r="M17" i="6" s="1"/>
  <c r="E17" i="6"/>
  <c r="I17" i="6" s="1"/>
  <c r="L17" i="6" s="1"/>
  <c r="E53" i="3"/>
</calcChain>
</file>

<file path=xl/comments1.xml><?xml version="1.0" encoding="utf-8"?>
<comments xmlns="http://schemas.openxmlformats.org/spreadsheetml/2006/main">
  <authors>
    <author>dhuyvetter</author>
    <author>Kevin</author>
    <author>Kevin Dhuyvetter</author>
    <author>Glynn Tonsor</author>
  </authors>
  <commentList>
    <comment ref="B2" authorId="0" shapeId="0">
      <text>
        <r>
          <rPr>
            <sz val="10"/>
            <color indexed="81"/>
            <rFont val="Tahoma"/>
            <family val="2"/>
          </rPr>
          <t xml:space="preserve">You can enter in up to three different price scenarios and then "pick" which one you want by choosing 1-3 in the </t>
        </r>
        <r>
          <rPr>
            <b/>
            <u/>
            <sz val="10"/>
            <color indexed="81"/>
            <rFont val="Tahoma"/>
            <family val="2"/>
          </rPr>
          <t>Net Present Value</t>
        </r>
        <r>
          <rPr>
            <sz val="10"/>
            <color indexed="81"/>
            <rFont val="Tahoma"/>
            <family val="2"/>
          </rPr>
          <t xml:space="preserve"> tab.
</t>
        </r>
      </text>
    </comment>
    <comment ref="J2" authorId="0" shapeId="0">
      <text>
        <r>
          <rPr>
            <sz val="10"/>
            <color indexed="81"/>
            <rFont val="Tahoma"/>
            <family val="2"/>
          </rPr>
          <t xml:space="preserve">You can enter in up to three different weight scenarios and then "pick" which one you want by choosing 1-3 in the </t>
        </r>
        <r>
          <rPr>
            <b/>
            <u/>
            <sz val="10"/>
            <color indexed="81"/>
            <rFont val="Tahoma"/>
            <family val="2"/>
          </rPr>
          <t>Net Present Value</t>
        </r>
        <r>
          <rPr>
            <sz val="10"/>
            <color indexed="81"/>
            <rFont val="Tahoma"/>
            <family val="2"/>
          </rPr>
          <t xml:space="preserve"> tab.
</t>
        </r>
      </text>
    </comment>
    <comment ref="C5" authorId="1" shapeId="0">
      <text>
        <r>
          <rPr>
            <sz val="10"/>
            <color indexed="81"/>
            <rFont val="Tahoma"/>
            <family val="2"/>
          </rPr>
          <t>FAPRI 8-year projections (for 600-650 lb OKC feeders)
https://www.fapri.missouri.edu/wp-content/uploads/2016/08/Report-05-16.pdf
ERS 10-year projections
http://www.ers.usda.gov/publications/oce-usda-agricultural-projections/oce131.aspx#.UklmCY4o6ew
OCE:
http://www.usda.gov/oce/commodity/projections/index.htm</t>
        </r>
      </text>
    </comment>
    <comment ref="B6" authorId="2" shapeId="0">
      <text>
        <r>
          <rPr>
            <sz val="10"/>
            <color indexed="81"/>
            <rFont val="Tahoma"/>
            <family val="2"/>
          </rPr>
          <t xml:space="preserve">First year in 10-year series is based on year of first calf entered in </t>
        </r>
        <r>
          <rPr>
            <b/>
            <sz val="10"/>
            <color indexed="81"/>
            <rFont val="Tahoma"/>
            <family val="2"/>
          </rPr>
          <t>Net present value</t>
        </r>
        <r>
          <rPr>
            <sz val="10"/>
            <color indexed="81"/>
            <rFont val="Tahoma"/>
            <family val="2"/>
          </rPr>
          <t xml:space="preserve"> tab.</t>
        </r>
      </text>
    </comment>
    <comment ref="H20" authorId="3" shapeId="0">
      <text>
        <r>
          <rPr>
            <sz val="9"/>
            <color indexed="81"/>
            <rFont val="Tahoma"/>
            <family val="2"/>
          </rPr>
          <t>This price slide value reflects U.S. averages over the Jan 2010-Oct 2013 period for 400 to 800 lbs weight classes.</t>
        </r>
      </text>
    </comment>
  </commentList>
</comments>
</file>

<file path=xl/comments2.xml><?xml version="1.0" encoding="utf-8"?>
<comments xmlns="http://schemas.openxmlformats.org/spreadsheetml/2006/main">
  <authors>
    <author>dhuyvetter</author>
    <author>AgEcon</author>
    <author>Kevin Dhuyvetter</author>
  </authors>
  <commentList>
    <comment ref="G3" authorId="0" shapeId="0">
      <text>
        <r>
          <rPr>
            <sz val="10"/>
            <color indexed="81"/>
            <rFont val="Tahoma"/>
            <family val="2"/>
          </rPr>
          <t xml:space="preserve">Enter the number of females to be purchased.
</t>
        </r>
      </text>
    </comment>
    <comment ref="N3" authorId="0" shapeId="0">
      <text>
        <r>
          <rPr>
            <sz val="10"/>
            <color indexed="81"/>
            <rFont val="Tahoma"/>
            <family val="2"/>
          </rPr>
          <t xml:space="preserve">Enter the percent of calves that are marketable annually.
</t>
        </r>
      </text>
    </comment>
    <comment ref="G4" authorId="0" shapeId="0">
      <text>
        <r>
          <rPr>
            <sz val="10"/>
            <color indexed="81"/>
            <rFont val="Tahoma"/>
            <family val="2"/>
          </rPr>
          <t xml:space="preserve">Enter the year the females will be purchased.
</t>
        </r>
      </text>
    </comment>
    <comment ref="N4" authorId="0" shapeId="0">
      <text>
        <r>
          <rPr>
            <sz val="10"/>
            <color indexed="81"/>
            <rFont val="Tahoma"/>
            <family val="2"/>
          </rPr>
          <t xml:space="preserve">Enter the annual death loss on cows as a percent.
</t>
        </r>
      </text>
    </comment>
    <comment ref="G5" authorId="0" shapeId="0">
      <text>
        <r>
          <rPr>
            <sz val="10"/>
            <color indexed="81"/>
            <rFont val="Tahoma"/>
            <family val="2"/>
          </rPr>
          <t xml:space="preserve">Enter the first year that calves will be sold.
</t>
        </r>
      </text>
    </comment>
    <comment ref="N5" authorId="0" shapeId="0">
      <text>
        <r>
          <rPr>
            <sz val="10"/>
            <color indexed="81"/>
            <rFont val="Tahoma"/>
            <family val="2"/>
          </rPr>
          <t xml:space="preserve">Enter the percent of cows that are culled annually for "normal" reasons (e.g., open, ornery, etc.) as opposed to age-related reasons (e.g., teeth, feet, etc).
</t>
        </r>
      </text>
    </comment>
    <comment ref="G6" authorId="0" shapeId="0">
      <text>
        <r>
          <rPr>
            <sz val="10"/>
            <color indexed="81"/>
            <rFont val="Tahoma"/>
            <family val="2"/>
          </rPr>
          <t xml:space="preserve">Enter the weight of the cow when she is culled (pounds per head).
</t>
        </r>
      </text>
    </comment>
    <comment ref="G7" authorId="1" shapeId="0">
      <text>
        <r>
          <rPr>
            <sz val="10"/>
            <color indexed="81"/>
            <rFont val="Tahoma"/>
            <family val="2"/>
          </rPr>
          <t xml:space="preserve">Enter the annual costs per cow ($/head).
2015 KFMA Cow-Calf Enterprise Summary:
http://www.agmanager.info/2015-enterprise-summary-beef-cows-sell-calves-springcalving-state
Approximate costs
 $1,285 - total costs
 $888 - total variable costs
 $807 - everything except labor, interest, and depreciation 
</t>
        </r>
      </text>
    </comment>
    <comment ref="N7" authorId="0" shapeId="0">
      <text>
        <r>
          <rPr>
            <sz val="10"/>
            <color indexed="81"/>
            <rFont val="Tahoma"/>
            <family val="2"/>
          </rPr>
          <t xml:space="preserve">Enter an estimate for annual inflation rate on costs.
</t>
        </r>
      </text>
    </comment>
    <comment ref="G8" authorId="0" shapeId="0">
      <text>
        <r>
          <rPr>
            <sz val="10"/>
            <color indexed="81"/>
            <rFont val="Tahoma"/>
            <family val="2"/>
          </rPr>
          <t xml:space="preserve">Enter the price scenario to use from the </t>
        </r>
        <r>
          <rPr>
            <b/>
            <u/>
            <sz val="10"/>
            <color indexed="81"/>
            <rFont val="Tahoma"/>
            <family val="2"/>
          </rPr>
          <t>Prices and weights</t>
        </r>
        <r>
          <rPr>
            <sz val="10"/>
            <color indexed="81"/>
            <rFont val="Tahoma"/>
            <family val="2"/>
          </rPr>
          <t xml:space="preserve"> tabs (1-3).
</t>
        </r>
      </text>
    </comment>
    <comment ref="N8" authorId="0" shapeId="0">
      <text>
        <r>
          <rPr>
            <sz val="10"/>
            <color indexed="81"/>
            <rFont val="Tahoma"/>
            <family val="2"/>
          </rPr>
          <t>Enter an estimate for annual increase in weaning weights from base due to improved genetics (i.e., weaning weight inflation).
This number should be comparable to inflation on costs.</t>
        </r>
      </text>
    </comment>
    <comment ref="G9" authorId="0" shapeId="0">
      <text>
        <r>
          <rPr>
            <sz val="10"/>
            <color indexed="81"/>
            <rFont val="Tahoma"/>
            <family val="2"/>
          </rPr>
          <t xml:space="preserve">Enter the weaning weight scenario to use from </t>
        </r>
        <r>
          <rPr>
            <b/>
            <u/>
            <sz val="10"/>
            <color indexed="81"/>
            <rFont val="Tahoma"/>
            <family val="2"/>
          </rPr>
          <t>Prices and weights</t>
        </r>
        <r>
          <rPr>
            <sz val="10"/>
            <color indexed="81"/>
            <rFont val="Tahoma"/>
            <family val="2"/>
          </rPr>
          <t xml:space="preserve"> tab (1-3).
</t>
        </r>
      </text>
    </comment>
    <comment ref="N9" authorId="0" shapeId="0">
      <text>
        <r>
          <rPr>
            <sz val="10"/>
            <color indexed="81"/>
            <rFont val="Tahoma"/>
            <family val="2"/>
          </rPr>
          <t xml:space="preserve">Enter a desired rate of return (typically suggest to enter a value comparable to interest rates on operating loans).  A value higher than the loan rate is justified if risk is high.
</t>
        </r>
      </text>
    </comment>
    <comment ref="I12" authorId="2" shapeId="0">
      <text>
        <r>
          <rPr>
            <sz val="10"/>
            <color indexed="81"/>
            <rFont val="Tahoma"/>
            <family val="2"/>
          </rPr>
          <t xml:space="preserve">Cull income is broken down into two categories:
</t>
        </r>
        <r>
          <rPr>
            <b/>
            <sz val="10"/>
            <color indexed="81"/>
            <rFont val="Tahoma"/>
            <family val="2"/>
          </rPr>
          <t xml:space="preserve">Annual </t>
        </r>
        <r>
          <rPr>
            <sz val="10"/>
            <color indexed="81"/>
            <rFont val="Tahoma"/>
            <family val="2"/>
          </rPr>
          <t xml:space="preserve">-- reflects cows sold earlier than desired due to reproductive (open) or other temperament-related (ornery) issues.
</t>
        </r>
        <r>
          <rPr>
            <b/>
            <sz val="10"/>
            <color indexed="81"/>
            <rFont val="Tahoma"/>
            <family val="2"/>
          </rPr>
          <t>Age</t>
        </r>
        <r>
          <rPr>
            <sz val="10"/>
            <color indexed="81"/>
            <rFont val="Tahoma"/>
            <family val="2"/>
          </rPr>
          <t xml:space="preserve"> -- reflects selling a cow that has reached the end of her productive life (i.e., no teeth, lame, or other structural issues).</t>
        </r>
      </text>
    </comment>
    <comment ref="AP12" authorId="2" shapeId="0">
      <text>
        <r>
          <rPr>
            <sz val="10"/>
            <color indexed="81"/>
            <rFont val="Tahoma"/>
            <family val="2"/>
          </rPr>
          <t xml:space="preserve">Cull income is broken down into two categories:
</t>
        </r>
        <r>
          <rPr>
            <b/>
            <sz val="10"/>
            <color indexed="81"/>
            <rFont val="Tahoma"/>
            <family val="2"/>
          </rPr>
          <t xml:space="preserve">Annual </t>
        </r>
        <r>
          <rPr>
            <sz val="10"/>
            <color indexed="81"/>
            <rFont val="Tahoma"/>
            <family val="2"/>
          </rPr>
          <t xml:space="preserve">-- reflects cows sold earlier than desired due to reproductive (open) or other temperament-related (ornery) issues.
</t>
        </r>
        <r>
          <rPr>
            <b/>
            <sz val="10"/>
            <color indexed="81"/>
            <rFont val="Tahoma"/>
            <family val="2"/>
          </rPr>
          <t>Age</t>
        </r>
        <r>
          <rPr>
            <sz val="10"/>
            <color indexed="81"/>
            <rFont val="Tahoma"/>
            <family val="2"/>
          </rPr>
          <t xml:space="preserve"> -- reflects selling a cow that has reached the end of her productive life (i.e., no teeth, lame, or other structural issues).</t>
        </r>
      </text>
    </comment>
    <comment ref="I13" authorId="2" shapeId="0">
      <text>
        <r>
          <rPr>
            <sz val="10"/>
            <color indexed="81"/>
            <rFont val="Tahoma"/>
            <family val="2"/>
          </rPr>
          <t>This column reflects the income from cows culled for breeding (e.g., open) or temperament (e.g., ornery) reasons per initial replacement purchased.  Females sold for these reasons are assumed to be sold prior to the end of their expected useful life.</t>
        </r>
      </text>
    </comment>
    <comment ref="J13" authorId="2" shapeId="0">
      <text>
        <r>
          <rPr>
            <sz val="10"/>
            <color indexed="81"/>
            <rFont val="Tahoma"/>
            <family val="2"/>
          </rPr>
          <t>This column reflects the value of selling a cull cow for reasons associated with age (end of productive life), such as teeth, feet, or structural issues.</t>
        </r>
      </text>
    </comment>
    <comment ref="K13" authorId="2" shapeId="0">
      <text>
        <r>
          <rPr>
            <sz val="10"/>
            <color indexed="81"/>
            <rFont val="Tahoma"/>
            <family val="2"/>
          </rPr>
          <t>Annual cow cost adjusted for inflation and number of females remaining in herd (cost reported here is per initial female purchased).</t>
        </r>
      </text>
    </comment>
    <comment ref="AP13" authorId="2" shapeId="0">
      <text>
        <r>
          <rPr>
            <sz val="10"/>
            <color indexed="81"/>
            <rFont val="Tahoma"/>
            <family val="2"/>
          </rPr>
          <t>This column reflects the income from cows culled for breeding (e.g., open) or temperament (e.g., ornery) reasons per initial replacement purchased.  Females sold for these reasons are assumed to be sold prior to the end of their expected useful life.</t>
        </r>
      </text>
    </comment>
    <comment ref="AQ13" authorId="2" shapeId="0">
      <text>
        <r>
          <rPr>
            <sz val="10"/>
            <color indexed="81"/>
            <rFont val="Tahoma"/>
            <family val="2"/>
          </rPr>
          <t>This column reflects the value of selling a cull cow for reasons associated with age (end of productive life), such as teeth, feet, or structural issues.</t>
        </r>
      </text>
    </comment>
    <comment ref="H72" authorId="0" shapeId="0">
      <text>
        <r>
          <rPr>
            <sz val="10"/>
            <color indexed="81"/>
            <rFont val="Tahoma"/>
            <family val="2"/>
          </rPr>
          <t>Enter the amount to vary cull rate by for sensitivity analysis in table above.</t>
        </r>
      </text>
    </comment>
  </commentList>
</comments>
</file>

<file path=xl/sharedStrings.xml><?xml version="1.0" encoding="utf-8"?>
<sst xmlns="http://schemas.openxmlformats.org/spreadsheetml/2006/main" count="182" uniqueCount="112">
  <si>
    <t>Average</t>
  </si>
  <si>
    <t>Cull cow weight, lbs/hd</t>
  </si>
  <si>
    <t>Annual cow costs, $/year</t>
  </si>
  <si>
    <t>Calf</t>
  </si>
  <si>
    <t>Cull</t>
  </si>
  <si>
    <t>Year</t>
  </si>
  <si>
    <t>Annual cow death loss</t>
  </si>
  <si>
    <t>Cost</t>
  </si>
  <si>
    <t>Cows at</t>
  </si>
  <si>
    <t>Number of replacements purchased</t>
  </si>
  <si>
    <t>Annual inflation rate on costs</t>
  </si>
  <si>
    <t>Discount</t>
  </si>
  <si>
    <t>factor</t>
  </si>
  <si>
    <t>Year of purchase</t>
  </si>
  <si>
    <t>Cull Income</t>
  </si>
  <si>
    <t>First year for calf sales</t>
  </si>
  <si>
    <t>Adj.</t>
  </si>
  <si>
    <t>Calf wt</t>
  </si>
  <si>
    <t>Lbs/hd</t>
  </si>
  <si>
    <t>Prices, $/cwt</t>
  </si>
  <si>
    <t>Net</t>
  </si>
  <si>
    <t>Income</t>
  </si>
  <si>
    <t>BOY*</t>
  </si>
  <si>
    <t>* BOY = Beginning of year</t>
  </si>
  <si>
    <t>Scenario1</t>
  </si>
  <si>
    <t>Scenario2</t>
  </si>
  <si>
    <t>Percent marketable calves (1 - death loss)</t>
  </si>
  <si>
    <t>Net Present Value Analysis</t>
  </si>
  <si>
    <t>Input Assumptions</t>
  </si>
  <si>
    <t>NPV**</t>
  </si>
  <si>
    <t>** Net present value if replacement is sold in this year</t>
  </si>
  <si>
    <t>Kansas State University</t>
  </si>
  <si>
    <t>Scenario3</t>
  </si>
  <si>
    <t>Weaning weight scenario to use (1-3)</t>
  </si>
  <si>
    <t>Annual increase in average weaning weight</t>
  </si>
  <si>
    <t>Discount rate (interest rate)</t>
  </si>
  <si>
    <t>Cull cow</t>
  </si>
  <si>
    <t>Constant</t>
  </si>
  <si>
    <t>High peak</t>
  </si>
  <si>
    <t>Low peak</t>
  </si>
  <si>
    <t>Average weight for calf price (average of steer and heifer), lbs/head</t>
  </si>
  <si>
    <t>Price slide (change in price for weight deviation from base), $/lb</t>
  </si>
  <si>
    <t>Weaning Weight (steer and heifer) Scenarios</t>
  </si>
  <si>
    <t>Calf (average of steer and heifer) and Cull Cow Price Scenarios ($/cwt)</t>
  </si>
  <si>
    <t xml:space="preserve">Increment to use for annual costs/cow </t>
  </si>
  <si>
    <t>Sensitivity Analysis of NPV to varying annual cow costs</t>
  </si>
  <si>
    <t>The Net Present Value (NPV) reflects the amount that could be paid for a replacement such that the rate of return from the investment would be exactly equal to the discount rate given all of the assumptions used in the analysis.  If you have a targeted rate of return for investing in replacements, enter that as the discount rate.</t>
  </si>
  <si>
    <t>Age</t>
  </si>
  <si>
    <t>Annual cull rate</t>
  </si>
  <si>
    <t>Annual</t>
  </si>
  <si>
    <t>Values to include in chart (Calf number)</t>
  </si>
  <si>
    <t>Calves</t>
  </si>
  <si>
    <t>Cows at Beginning of Year (BOY)</t>
  </si>
  <si>
    <t>Annual Cull Rate</t>
  </si>
  <si>
    <t>Increment to use for cow cull rate</t>
  </si>
  <si>
    <t>Annual cow cull rate, %</t>
  </si>
  <si>
    <t>Sensitivity Analysis of NPV to varying annual cow cull rates</t>
  </si>
  <si>
    <t>Net Income</t>
  </si>
  <si>
    <t>Values for sensitivity analysis down below</t>
  </si>
  <si>
    <t>Glynn T. Tonsor, Ph.D.</t>
  </si>
  <si>
    <t>Scenario 1 (S1)</t>
  </si>
  <si>
    <t>Scenario 2 (S2)</t>
  </si>
  <si>
    <t>Scenario 3 (S3)</t>
  </si>
  <si>
    <t>Calf Price, $/cwt</t>
  </si>
  <si>
    <t>Discount rate, interest rate</t>
  </si>
  <si>
    <t>Key Inputs Varied Across Scenarios**:</t>
  </si>
  <si>
    <t>%</t>
  </si>
  <si>
    <t>$/head</t>
  </si>
  <si>
    <t>Calf Prices</t>
  </si>
  <si>
    <t>Discount Rate</t>
  </si>
  <si>
    <t>Cow Costs/yr</t>
  </si>
  <si>
    <t>Base Case</t>
  </si>
  <si>
    <t>of Calves</t>
  </si>
  <si>
    <t>10% Higher</t>
  </si>
  <si>
    <t>10% Lower</t>
  </si>
  <si>
    <t>Number</t>
  </si>
  <si>
    <t>&lt;= % of base</t>
  </si>
  <si>
    <t>Sensitivity to discount rate</t>
  </si>
  <si>
    <t>Sensitivity to calf/cull prices</t>
  </si>
  <si>
    <t>Table 1. Net Present Value of Beef Replacements, Sensitivity Analysis Summary*</t>
  </si>
  <si>
    <t xml:space="preserve"> * NPV is Net Present Value of a replacement expected to produce the number of saleable calves listed in the "Number of Calves" column before a cow is culled for age-related reasons.</t>
  </si>
  <si>
    <t>Costs</t>
  </si>
  <si>
    <t>Prices</t>
  </si>
  <si>
    <t>Sensitivity of results in "Net present value" tab</t>
  </si>
  <si>
    <t>O14:O23</t>
  </si>
  <si>
    <t>Range NPV values are pulled from</t>
  </si>
  <si>
    <t>E35:E44</t>
  </si>
  <si>
    <t>AK14:AK23</t>
  </si>
  <si>
    <t>AS14:AS23</t>
  </si>
  <si>
    <t>Marginal Impacts (relative to Base Case):</t>
  </si>
  <si>
    <t>Agricultural Economist</t>
  </si>
  <si>
    <t>Scenario 1 +10%</t>
  </si>
  <si>
    <t>Flat at $25 under Scen 1</t>
  </si>
  <si>
    <t>KSU-Beef Replacements</t>
  </si>
  <si>
    <t>An Excel spreadsheet program to evaluate the economic value of purchasing beef replacement females.</t>
  </si>
  <si>
    <t>INTRODUCTION</t>
  </si>
  <si>
    <t>A spreadsheet program to calculate the net present value of purchasing replacment heifers given expectations for calf selling price, weaning weights, cull cow price, and a target rate of return on investment.</t>
  </si>
  <si>
    <t>INSTRUCTIONS FOR THE USER:</t>
  </si>
  <si>
    <r>
      <t xml:space="preserve">Be sure to </t>
    </r>
    <r>
      <rPr>
        <b/>
        <sz val="12"/>
        <rFont val="Calibri"/>
        <family val="2"/>
        <scheme val="minor"/>
      </rPr>
      <t xml:space="preserve">"Enable Content" </t>
    </r>
    <r>
      <rPr>
        <sz val="12"/>
        <rFont val="Calibri"/>
        <family val="2"/>
        <scheme val="minor"/>
      </rPr>
      <t xml:space="preserve">and </t>
    </r>
    <r>
      <rPr>
        <b/>
        <sz val="12"/>
        <rFont val="Calibri"/>
        <family val="2"/>
        <scheme val="minor"/>
      </rPr>
      <t>"Enable Macros"</t>
    </r>
    <r>
      <rPr>
        <sz val="12"/>
        <rFont val="Calibri"/>
        <family val="2"/>
        <scheme val="minor"/>
      </rPr>
      <t xml:space="preserve"> for the spreadsheet to function correctly.</t>
    </r>
  </si>
  <si>
    <r>
      <t>In the</t>
    </r>
    <r>
      <rPr>
        <b/>
        <u/>
        <sz val="12"/>
        <rFont val="Calibri"/>
        <family val="2"/>
        <scheme val="minor"/>
      </rPr>
      <t xml:space="preserve"> Price and weights </t>
    </r>
    <r>
      <rPr>
        <sz val="12"/>
        <rFont val="Calibri"/>
        <family val="2"/>
        <scheme val="minor"/>
      </rPr>
      <t xml:space="preserve">and </t>
    </r>
    <r>
      <rPr>
        <b/>
        <u/>
        <sz val="12"/>
        <rFont val="Calibri"/>
        <family val="2"/>
        <scheme val="minor"/>
      </rPr>
      <t>Net Present Value</t>
    </r>
    <r>
      <rPr>
        <sz val="12"/>
        <rFont val="Calibri"/>
        <family val="2"/>
        <scheme val="minor"/>
      </rPr>
      <t xml:space="preserve"> tabs all </t>
    </r>
    <r>
      <rPr>
        <b/>
        <sz val="12"/>
        <color rgb="FF0070C0"/>
        <rFont val="Calibri"/>
        <family val="2"/>
        <scheme val="minor"/>
      </rPr>
      <t>blue</t>
    </r>
    <r>
      <rPr>
        <sz val="12"/>
        <rFont val="Calibri"/>
        <family val="2"/>
        <scheme val="minor"/>
      </rPr>
      <t xml:space="preserve"> numbers are inputs and all black numbers are calculated from these inputs.  Several input cells (i.e., </t>
    </r>
    <r>
      <rPr>
        <b/>
        <sz val="12"/>
        <color rgb="FF0070C0"/>
        <rFont val="Calibri"/>
        <family val="2"/>
        <scheme val="minor"/>
      </rPr>
      <t>blue number</t>
    </r>
    <r>
      <rPr>
        <sz val="12"/>
        <rFont val="Calibri"/>
        <family val="2"/>
        <scheme val="minor"/>
      </rPr>
      <t xml:space="preserve">) have a </t>
    </r>
    <r>
      <rPr>
        <b/>
        <sz val="12"/>
        <color rgb="FFC00000"/>
        <rFont val="Calibri"/>
        <family val="2"/>
        <scheme val="minor"/>
      </rPr>
      <t xml:space="preserve">red diamond </t>
    </r>
    <r>
      <rPr>
        <sz val="12"/>
        <rFont val="Calibri"/>
        <family val="2"/>
        <scheme val="minor"/>
      </rPr>
      <t>in the upper right hand corner of the cell.  By moving your mouse cursor over this diamond, a brief description of the input will be displayed on the screen.</t>
    </r>
  </si>
  <si>
    <t>FOR MORE INFORMATION:</t>
  </si>
  <si>
    <t>Department of Agricultural Economics</t>
  </si>
  <si>
    <t>gtonsor@k-state.edu</t>
  </si>
  <si>
    <t>785-532-1518</t>
  </si>
  <si>
    <t>Copyright 2016 AgManager.info, K-State Department of Agricultural Economics</t>
  </si>
  <si>
    <t>Updated by:</t>
  </si>
  <si>
    <t>Originally developed by:</t>
  </si>
  <si>
    <t>Kevin C. Dhuyvetter, Ph.D.</t>
  </si>
  <si>
    <t>Former Extension Agricultural Economist</t>
  </si>
  <si>
    <t>FAPRI (As of Aug. '16)</t>
  </si>
  <si>
    <t>Version- 9.13.2016</t>
  </si>
  <si>
    <t xml:space="preserve"> ** Annual cow cost, discount rate, and calf price assumptions were varied with all other inputs set at their settings in the NET PRESENT VALUE tab.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</si>
</sst>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5" formatCode="&quot;$&quot;#,##0_);\(&quot;$&quot;#,##0\)"/>
    <numFmt numFmtId="44" formatCode="_(&quot;$&quot;* #,##0.00_);_(&quot;$&quot;* \(#,##0.00\);_(&quot;$&quot;* &quot;-&quot;??_);_(@_)"/>
    <numFmt numFmtId="164" formatCode="&quot;$&quot;#,##0.00"/>
    <numFmt numFmtId="165" formatCode="0.0%"/>
    <numFmt numFmtId="166" formatCode="0.0"/>
    <numFmt numFmtId="167" formatCode="&quot;$&quot;#,##0"/>
    <numFmt numFmtId="168" formatCode="0.0000"/>
    <numFmt numFmtId="169" formatCode="&quot;$&quot;#,##0.000"/>
  </numFmts>
  <fonts count="45">
    <font>
      <sz val="12"/>
      <name val="Arial"/>
    </font>
    <font>
      <sz val="8"/>
      <name val="Arial"/>
      <family val="2"/>
    </font>
    <font>
      <sz val="10"/>
      <color indexed="81"/>
      <name val="Tahoma"/>
      <family val="2"/>
    </font>
    <font>
      <b/>
      <u/>
      <sz val="10"/>
      <color indexed="81"/>
      <name val="Tahoma"/>
      <family val="2"/>
    </font>
    <font>
      <sz val="12"/>
      <name val="Arial"/>
      <family val="2"/>
    </font>
    <font>
      <sz val="12"/>
      <name val="Arial MT"/>
    </font>
    <font>
      <b/>
      <sz val="11"/>
      <name val="Calibri"/>
      <family val="2"/>
    </font>
    <font>
      <b/>
      <sz val="12"/>
      <name val="Calibri"/>
      <family val="2"/>
    </font>
    <font>
      <b/>
      <sz val="11"/>
      <color indexed="12"/>
      <name val="Calibri"/>
      <family val="2"/>
    </font>
    <font>
      <sz val="11"/>
      <name val="Calibri"/>
      <family val="2"/>
    </font>
    <font>
      <b/>
      <sz val="11"/>
      <color indexed="10"/>
      <name val="Calibri"/>
      <family val="2"/>
    </font>
    <font>
      <b/>
      <sz val="10"/>
      <name val="Calibri"/>
      <family val="2"/>
    </font>
    <font>
      <b/>
      <sz val="10"/>
      <color indexed="81"/>
      <name val="Tahoma"/>
      <family val="2"/>
    </font>
    <font>
      <sz val="11"/>
      <color indexed="12"/>
      <name val="Calibri"/>
      <family val="2"/>
    </font>
    <font>
      <sz val="11"/>
      <name val="Arial"/>
      <family val="2"/>
    </font>
    <font>
      <sz val="10"/>
      <name val="Arial"/>
      <family val="2"/>
    </font>
    <font>
      <sz val="10"/>
      <name val="Arial"/>
      <family val="2"/>
    </font>
    <font>
      <u/>
      <sz val="10"/>
      <color indexed="12"/>
      <name val="Arial"/>
      <family val="2"/>
    </font>
    <font>
      <sz val="9"/>
      <color indexed="81"/>
      <name val="Tahoma"/>
      <family val="2"/>
    </font>
    <font>
      <b/>
      <sz val="11"/>
      <color rgb="FF0000FF"/>
      <name val="Calibri"/>
      <family val="2"/>
    </font>
    <font>
      <sz val="11"/>
      <color rgb="FF0000FF"/>
      <name val="Calibri"/>
      <family val="2"/>
    </font>
    <font>
      <sz val="11"/>
      <name val="Calibri"/>
      <family val="2"/>
      <scheme val="minor"/>
    </font>
    <font>
      <b/>
      <sz val="12"/>
      <name val="Calibri"/>
      <family val="2"/>
      <scheme val="minor"/>
    </font>
    <font>
      <b/>
      <sz val="10"/>
      <color rgb="FF000000"/>
      <name val="Arial"/>
      <family val="2"/>
    </font>
    <font>
      <b/>
      <sz val="12"/>
      <color theme="0"/>
      <name val="Arial"/>
      <family val="2"/>
    </font>
    <font>
      <b/>
      <i/>
      <sz val="20"/>
      <color theme="0"/>
      <name val="Calibri"/>
      <family val="2"/>
      <scheme val="minor"/>
    </font>
    <font>
      <sz val="18"/>
      <color theme="0"/>
      <name val="Calibri"/>
      <family val="2"/>
      <scheme val="minor"/>
    </font>
    <font>
      <b/>
      <sz val="12"/>
      <color theme="0"/>
      <name val="Calibri"/>
      <family val="2"/>
      <scheme val="minor"/>
    </font>
    <font>
      <b/>
      <i/>
      <sz val="13"/>
      <color theme="0"/>
      <name val="Calibri"/>
      <family val="2"/>
      <scheme val="minor"/>
    </font>
    <font>
      <i/>
      <sz val="13"/>
      <color theme="0"/>
      <name val="Calibri"/>
      <family val="2"/>
      <scheme val="minor"/>
    </font>
    <font>
      <sz val="13"/>
      <color theme="0"/>
      <name val="Calibri"/>
      <family val="2"/>
      <scheme val="minor"/>
    </font>
    <font>
      <sz val="10"/>
      <color theme="0"/>
      <name val="Calibri"/>
      <family val="2"/>
      <scheme val="minor"/>
    </font>
    <font>
      <b/>
      <sz val="12"/>
      <color indexed="10"/>
      <name val="Arial"/>
      <family val="2"/>
    </font>
    <font>
      <sz val="10"/>
      <color indexed="10"/>
      <name val="Arial"/>
      <family val="2"/>
    </font>
    <font>
      <sz val="10"/>
      <color theme="0"/>
      <name val="Arial"/>
      <family val="2"/>
    </font>
    <font>
      <b/>
      <sz val="9"/>
      <color theme="0"/>
      <name val="Arial"/>
      <family val="2"/>
    </font>
    <font>
      <b/>
      <sz val="11"/>
      <color theme="0"/>
      <name val="Arial"/>
      <family val="2"/>
    </font>
    <font>
      <b/>
      <i/>
      <sz val="12"/>
      <color theme="0"/>
      <name val="Arial"/>
      <family val="2"/>
    </font>
    <font>
      <sz val="9"/>
      <color indexed="52"/>
      <name val="Arial"/>
      <family val="2"/>
    </font>
    <font>
      <b/>
      <sz val="12"/>
      <name val="Arial"/>
      <family val="2"/>
    </font>
    <font>
      <b/>
      <u/>
      <sz val="12"/>
      <name val="Calibri"/>
      <family val="2"/>
      <scheme val="minor"/>
    </font>
    <font>
      <sz val="12"/>
      <name val="Calibri"/>
      <family val="2"/>
      <scheme val="minor"/>
    </font>
    <font>
      <b/>
      <sz val="12"/>
      <color rgb="FF0070C0"/>
      <name val="Calibri"/>
      <family val="2"/>
      <scheme val="minor"/>
    </font>
    <font>
      <b/>
      <sz val="12"/>
      <color rgb="FFC00000"/>
      <name val="Calibri"/>
      <family val="2"/>
      <scheme val="minor"/>
    </font>
    <font>
      <u/>
      <sz val="12"/>
      <color indexed="12"/>
      <name val="Calibri"/>
      <family val="2"/>
      <scheme val="minor"/>
    </font>
  </fonts>
  <fills count="8">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theme="0" tint="-0.14999847407452621"/>
        <bgColor indexed="64"/>
      </patternFill>
    </fill>
    <fill>
      <patternFill patternType="solid">
        <fgColor theme="0"/>
        <bgColor indexed="64"/>
      </patternFill>
    </fill>
    <fill>
      <patternFill patternType="solid">
        <fgColor rgb="FFCCFFCC"/>
        <bgColor indexed="64"/>
      </patternFill>
    </fill>
    <fill>
      <patternFill patternType="solid">
        <fgColor rgb="FF7030A0"/>
        <bgColor indexed="64"/>
      </patternFill>
    </fill>
  </fills>
  <borders count="20">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double">
        <color indexed="64"/>
      </top>
      <bottom style="thin">
        <color indexed="64"/>
      </bottom>
      <diagonal/>
    </border>
    <border>
      <left/>
      <right/>
      <top style="double">
        <color indexed="8"/>
      </top>
      <bottom style="thin">
        <color indexed="8"/>
      </bottom>
      <diagonal/>
    </border>
    <border>
      <left/>
      <right/>
      <top style="thin">
        <color indexed="64"/>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right/>
      <top style="thin">
        <color indexed="64"/>
      </top>
      <bottom/>
      <diagonal/>
    </border>
    <border>
      <left style="medium">
        <color indexed="64"/>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medium">
        <color indexed="64"/>
      </right>
      <top style="thin">
        <color theme="0" tint="-0.34998626667073579"/>
      </top>
      <bottom style="thin">
        <color theme="0" tint="-0.34998626667073579"/>
      </bottom>
      <diagonal/>
    </border>
    <border>
      <left/>
      <right/>
      <top style="thin">
        <color theme="0" tint="-0.34998626667073579"/>
      </top>
      <bottom style="medium">
        <color theme="1"/>
      </bottom>
      <diagonal/>
    </border>
  </borders>
  <cellStyleXfs count="8">
    <xf numFmtId="0" fontId="0" fillId="0" borderId="0"/>
    <xf numFmtId="44" fontId="4" fillId="0" borderId="0" applyFont="0" applyFill="0" applyBorder="0" applyAlignment="0" applyProtection="0"/>
    <xf numFmtId="0" fontId="17" fillId="0" borderId="0" applyNumberFormat="0" applyFill="0" applyBorder="0" applyAlignment="0" applyProtection="0">
      <alignment vertical="top"/>
      <protection locked="0"/>
    </xf>
    <xf numFmtId="0" fontId="5" fillId="0" borderId="0"/>
    <xf numFmtId="0" fontId="15" fillId="0" borderId="0"/>
    <xf numFmtId="9" fontId="16" fillId="0" borderId="0" applyFont="0" applyFill="0" applyBorder="0" applyAlignment="0" applyProtection="0"/>
    <xf numFmtId="9" fontId="15" fillId="0" borderId="0" applyFont="0" applyFill="0" applyBorder="0" applyAlignment="0" applyProtection="0"/>
    <xf numFmtId="0" fontId="17" fillId="0" borderId="0" applyNumberFormat="0" applyFill="0" applyBorder="0" applyAlignment="0" applyProtection="0">
      <alignment vertical="top"/>
      <protection locked="0"/>
    </xf>
  </cellStyleXfs>
  <cellXfs count="293">
    <xf numFmtId="0" fontId="0" fillId="0" borderId="0" xfId="0"/>
    <xf numFmtId="0" fontId="9" fillId="2" borderId="0" xfId="0" applyFont="1" applyFill="1"/>
    <xf numFmtId="0" fontId="9" fillId="2" borderId="0" xfId="0" applyFont="1" applyFill="1" applyProtection="1"/>
    <xf numFmtId="0" fontId="9" fillId="2" borderId="0" xfId="0" applyNumberFormat="1" applyFont="1" applyFill="1" applyAlignment="1"/>
    <xf numFmtId="0" fontId="6" fillId="2" borderId="0" xfId="0" applyFont="1" applyFill="1" applyAlignment="1">
      <alignment horizontal="center"/>
    </xf>
    <xf numFmtId="0" fontId="6" fillId="2" borderId="0" xfId="0" applyFont="1" applyFill="1" applyBorder="1" applyAlignment="1"/>
    <xf numFmtId="0" fontId="9" fillId="2" borderId="0" xfId="0" applyFont="1" applyFill="1" applyBorder="1" applyAlignment="1"/>
    <xf numFmtId="0" fontId="9" fillId="2" borderId="0" xfId="0" applyFont="1" applyFill="1" applyBorder="1"/>
    <xf numFmtId="0" fontId="6" fillId="2" borderId="0" xfId="0" applyFont="1" applyFill="1" applyBorder="1" applyAlignment="1">
      <alignment horizontal="center"/>
    </xf>
    <xf numFmtId="0" fontId="13" fillId="0" borderId="0" xfId="0" applyFont="1" applyFill="1" applyBorder="1" applyAlignment="1" applyProtection="1">
      <alignment horizontal="center"/>
      <protection locked="0"/>
    </xf>
    <xf numFmtId="0" fontId="13" fillId="0" borderId="0" xfId="0" applyFont="1" applyFill="1" applyAlignment="1" applyProtection="1">
      <alignment horizontal="center"/>
      <protection locked="0"/>
    </xf>
    <xf numFmtId="0" fontId="6" fillId="2" borderId="0" xfId="0" applyFont="1" applyFill="1" applyAlignment="1" applyProtection="1">
      <alignment horizontal="center"/>
    </xf>
    <xf numFmtId="0" fontId="6" fillId="0" borderId="0" xfId="0" applyFont="1" applyFill="1" applyBorder="1" applyAlignment="1" applyProtection="1"/>
    <xf numFmtId="0" fontId="9" fillId="0" borderId="0" xfId="0" applyFont="1" applyFill="1" applyBorder="1" applyAlignment="1" applyProtection="1"/>
    <xf numFmtId="0" fontId="9" fillId="0" borderId="0" xfId="0" applyFont="1" applyFill="1" applyProtection="1"/>
    <xf numFmtId="0" fontId="9" fillId="0" borderId="0" xfId="0" applyFont="1" applyFill="1" applyBorder="1" applyAlignment="1" applyProtection="1">
      <alignment horizontal="centerContinuous"/>
    </xf>
    <xf numFmtId="0" fontId="9" fillId="0" borderId="0" xfId="0" applyFont="1" applyFill="1" applyBorder="1" applyAlignment="1" applyProtection="1">
      <alignment horizontal="center"/>
    </xf>
    <xf numFmtId="0" fontId="9" fillId="0" borderId="0" xfId="0" applyFont="1" applyFill="1" applyBorder="1" applyProtection="1"/>
    <xf numFmtId="0" fontId="9" fillId="0" borderId="9" xfId="0" applyFont="1" applyFill="1" applyBorder="1" applyAlignment="1" applyProtection="1">
      <alignment horizontal="center"/>
    </xf>
    <xf numFmtId="0" fontId="9" fillId="0" borderId="10" xfId="0" applyFont="1" applyFill="1" applyBorder="1" applyAlignment="1" applyProtection="1">
      <alignment horizontal="center"/>
    </xf>
    <xf numFmtId="0" fontId="9" fillId="0" borderId="0" xfId="0" applyFont="1" applyFill="1" applyAlignment="1" applyProtection="1">
      <alignment horizontal="center"/>
    </xf>
    <xf numFmtId="0" fontId="9" fillId="0" borderId="11" xfId="0" applyFont="1" applyFill="1" applyBorder="1" applyAlignment="1" applyProtection="1">
      <alignment horizontal="center"/>
    </xf>
    <xf numFmtId="164" fontId="9" fillId="0" borderId="11" xfId="0" applyNumberFormat="1" applyFont="1" applyFill="1" applyBorder="1" applyAlignment="1" applyProtection="1">
      <alignment horizontal="right" indent="1"/>
    </xf>
    <xf numFmtId="164" fontId="13" fillId="0" borderId="0" xfId="0" applyNumberFormat="1" applyFont="1" applyFill="1" applyBorder="1" applyAlignment="1" applyProtection="1">
      <alignment horizontal="right" indent="1"/>
      <protection locked="0"/>
    </xf>
    <xf numFmtId="164" fontId="13" fillId="0" borderId="0" xfId="0" applyNumberFormat="1" applyFont="1" applyFill="1" applyAlignment="1" applyProtection="1">
      <alignment horizontal="right" indent="1"/>
      <protection locked="0"/>
    </xf>
    <xf numFmtId="0" fontId="13" fillId="2" borderId="0" xfId="0" applyFont="1" applyFill="1" applyAlignment="1" applyProtection="1">
      <alignment horizontal="right" indent="1"/>
      <protection locked="0"/>
    </xf>
    <xf numFmtId="167" fontId="8" fillId="2" borderId="0" xfId="0" applyNumberFormat="1" applyFont="1" applyFill="1" applyAlignment="1" applyProtection="1">
      <alignment horizontal="right" vertical="center" indent="1"/>
      <protection locked="0"/>
    </xf>
    <xf numFmtId="0" fontId="9" fillId="0" borderId="0" xfId="0" applyNumberFormat="1" applyFont="1" applyFill="1" applyAlignment="1" applyProtection="1">
      <protection locked="0"/>
    </xf>
    <xf numFmtId="0" fontId="9" fillId="0" borderId="0" xfId="0" applyNumberFormat="1" applyFont="1" applyFill="1" applyAlignment="1" applyProtection="1">
      <alignment vertical="center"/>
      <protection locked="0"/>
    </xf>
    <xf numFmtId="0" fontId="9" fillId="0" borderId="0" xfId="0" applyNumberFormat="1" applyFont="1" applyFill="1" applyBorder="1" applyAlignment="1" applyProtection="1">
      <alignment vertical="center"/>
      <protection locked="0"/>
    </xf>
    <xf numFmtId="0" fontId="9" fillId="0" borderId="0" xfId="0" applyNumberFormat="1" applyFont="1" applyFill="1" applyBorder="1" applyAlignment="1" applyProtection="1">
      <protection locked="0"/>
    </xf>
    <xf numFmtId="0" fontId="9" fillId="2" borderId="0" xfId="0" applyNumberFormat="1" applyFont="1" applyFill="1" applyAlignment="1" applyProtection="1"/>
    <xf numFmtId="2" fontId="9" fillId="2" borderId="0" xfId="0" applyNumberFormat="1" applyFont="1" applyFill="1" applyAlignment="1" applyProtection="1"/>
    <xf numFmtId="0" fontId="6" fillId="2" borderId="7" xfId="0" applyNumberFormat="1" applyFont="1" applyFill="1" applyBorder="1" applyAlignment="1" applyProtection="1"/>
    <xf numFmtId="0" fontId="6" fillId="2" borderId="7" xfId="0" applyNumberFormat="1" applyFont="1" applyFill="1" applyBorder="1" applyAlignment="1" applyProtection="1">
      <alignment horizontal="center" vertical="center"/>
    </xf>
    <xf numFmtId="0" fontId="6" fillId="2" borderId="7" xfId="0" quotePrefix="1" applyNumberFormat="1" applyFont="1" applyFill="1" applyBorder="1" applyAlignment="1" applyProtection="1">
      <alignment horizontal="center" vertical="center"/>
    </xf>
    <xf numFmtId="0" fontId="9" fillId="2" borderId="0" xfId="0" applyNumberFormat="1" applyFont="1" applyFill="1" applyAlignment="1" applyProtection="1">
      <alignment vertical="center"/>
    </xf>
    <xf numFmtId="0" fontId="6" fillId="2" borderId="0" xfId="0" applyNumberFormat="1" applyFont="1" applyFill="1" applyAlignment="1" applyProtection="1">
      <alignment vertical="center"/>
    </xf>
    <xf numFmtId="0" fontId="8" fillId="2" borderId="0" xfId="0" applyNumberFormat="1" applyFont="1" applyFill="1" applyAlignment="1" applyProtection="1">
      <alignment vertical="center"/>
    </xf>
    <xf numFmtId="0" fontId="9" fillId="2" borderId="0" xfId="0" applyNumberFormat="1" applyFont="1" applyFill="1" applyBorder="1" applyAlignment="1" applyProtection="1">
      <alignment vertical="center"/>
    </xf>
    <xf numFmtId="0" fontId="6" fillId="2" borderId="0" xfId="0" applyNumberFormat="1" applyFont="1" applyFill="1" applyBorder="1" applyAlignment="1" applyProtection="1">
      <alignment vertical="center"/>
    </xf>
    <xf numFmtId="0" fontId="6" fillId="2" borderId="7" xfId="0" applyNumberFormat="1" applyFont="1" applyFill="1" applyBorder="1" applyAlignment="1" applyProtection="1">
      <alignment vertical="center"/>
    </xf>
    <xf numFmtId="0" fontId="9" fillId="2" borderId="0" xfId="0" applyNumberFormat="1" applyFont="1" applyFill="1" applyBorder="1" applyAlignment="1" applyProtection="1"/>
    <xf numFmtId="0" fontId="6" fillId="2" borderId="0" xfId="0" applyNumberFormat="1" applyFont="1" applyFill="1" applyBorder="1" applyAlignment="1" applyProtection="1"/>
    <xf numFmtId="0" fontId="9" fillId="2" borderId="2" xfId="0" applyNumberFormat="1" applyFont="1" applyFill="1" applyBorder="1" applyAlignment="1" applyProtection="1">
      <alignment horizontal="centerContinuous"/>
    </xf>
    <xf numFmtId="0" fontId="6" fillId="2" borderId="0" xfId="0" applyNumberFormat="1" applyFont="1" applyFill="1" applyAlignment="1" applyProtection="1"/>
    <xf numFmtId="0" fontId="6" fillId="2" borderId="0" xfId="0" applyNumberFormat="1" applyFont="1" applyFill="1" applyAlignment="1" applyProtection="1">
      <alignment horizontal="center"/>
    </xf>
    <xf numFmtId="0" fontId="6" fillId="2" borderId="0" xfId="0" applyNumberFormat="1" applyFont="1" applyFill="1" applyAlignment="1" applyProtection="1">
      <alignment horizontal="centerContinuous"/>
    </xf>
    <xf numFmtId="164" fontId="6" fillId="2" borderId="0" xfId="0" applyNumberFormat="1" applyFont="1" applyFill="1" applyAlignment="1" applyProtection="1">
      <alignment horizontal="right" indent="1"/>
    </xf>
    <xf numFmtId="167" fontId="6" fillId="2" borderId="0" xfId="0" applyNumberFormat="1" applyFont="1" applyFill="1" applyAlignment="1" applyProtection="1">
      <alignment horizontal="center"/>
    </xf>
    <xf numFmtId="0" fontId="6" fillId="2" borderId="12" xfId="0" applyNumberFormat="1" applyFont="1" applyFill="1" applyBorder="1" applyAlignment="1" applyProtection="1">
      <alignment horizontal="center"/>
    </xf>
    <xf numFmtId="0" fontId="6" fillId="2" borderId="12" xfId="0" applyNumberFormat="1" applyFont="1" applyFill="1" applyBorder="1" applyAlignment="1" applyProtection="1">
      <alignment horizontal="right" indent="1"/>
    </xf>
    <xf numFmtId="0" fontId="6" fillId="3" borderId="0" xfId="0" applyNumberFormat="1" applyFont="1" applyFill="1" applyAlignment="1" applyProtection="1">
      <alignment horizontal="center" vertical="center"/>
    </xf>
    <xf numFmtId="168" fontId="6" fillId="3" borderId="0" xfId="0" applyNumberFormat="1" applyFont="1" applyFill="1" applyAlignment="1" applyProtection="1">
      <alignment horizontal="center" vertical="center"/>
    </xf>
    <xf numFmtId="167" fontId="6" fillId="3" borderId="0" xfId="0" quotePrefix="1" applyNumberFormat="1" applyFont="1" applyFill="1" applyAlignment="1" applyProtection="1">
      <alignment horizontal="right" vertical="center" indent="1"/>
    </xf>
    <xf numFmtId="0" fontId="6" fillId="2" borderId="0" xfId="0" applyNumberFormat="1" applyFont="1" applyFill="1" applyAlignment="1" applyProtection="1">
      <alignment horizontal="right"/>
    </xf>
    <xf numFmtId="0" fontId="6" fillId="2" borderId="2" xfId="0" applyNumberFormat="1" applyFont="1" applyFill="1" applyBorder="1" applyAlignment="1" applyProtection="1"/>
    <xf numFmtId="0" fontId="6" fillId="2" borderId="2" xfId="0" applyNumberFormat="1" applyFont="1" applyFill="1" applyBorder="1" applyAlignment="1" applyProtection="1">
      <alignment horizontal="centerContinuous"/>
    </xf>
    <xf numFmtId="0" fontId="6" fillId="4" borderId="2" xfId="0" applyNumberFormat="1" applyFont="1" applyFill="1" applyBorder="1" applyAlignment="1" applyProtection="1"/>
    <xf numFmtId="0" fontId="6" fillId="4" borderId="3" xfId="0" applyNumberFormat="1" applyFont="1" applyFill="1" applyBorder="1" applyAlignment="1" applyProtection="1"/>
    <xf numFmtId="167" fontId="6" fillId="4" borderId="12" xfId="0" applyNumberFormat="1" applyFont="1" applyFill="1" applyBorder="1" applyAlignment="1" applyProtection="1">
      <alignment horizontal="right" indent="1"/>
    </xf>
    <xf numFmtId="167" fontId="6" fillId="4" borderId="13" xfId="0" applyNumberFormat="1" applyFont="1" applyFill="1" applyBorder="1" applyAlignment="1" applyProtection="1">
      <alignment horizontal="right" indent="1"/>
    </xf>
    <xf numFmtId="167" fontId="6" fillId="4" borderId="0" xfId="0" applyNumberFormat="1" applyFont="1" applyFill="1" applyBorder="1" applyAlignment="1" applyProtection="1">
      <alignment horizontal="right" indent="1"/>
    </xf>
    <xf numFmtId="167" fontId="6" fillId="4" borderId="5" xfId="0" applyNumberFormat="1" applyFont="1" applyFill="1" applyBorder="1" applyAlignment="1" applyProtection="1">
      <alignment horizontal="right" indent="1"/>
    </xf>
    <xf numFmtId="167" fontId="6" fillId="4" borderId="7" xfId="0" applyNumberFormat="1" applyFont="1" applyFill="1" applyBorder="1" applyAlignment="1" applyProtection="1">
      <alignment horizontal="right" indent="1"/>
    </xf>
    <xf numFmtId="167" fontId="6" fillId="4" borderId="8" xfId="0" applyNumberFormat="1" applyFont="1" applyFill="1" applyBorder="1" applyAlignment="1" applyProtection="1">
      <alignment horizontal="right" indent="1"/>
    </xf>
    <xf numFmtId="0" fontId="19" fillId="4" borderId="4" xfId="0" applyNumberFormat="1" applyFont="1" applyFill="1" applyBorder="1" applyAlignment="1" applyProtection="1">
      <alignment horizontal="center"/>
      <protection locked="0"/>
    </xf>
    <xf numFmtId="0" fontId="19" fillId="4" borderId="6" xfId="0" applyNumberFormat="1" applyFont="1" applyFill="1" applyBorder="1" applyAlignment="1" applyProtection="1">
      <alignment horizontal="center"/>
      <protection locked="0"/>
    </xf>
    <xf numFmtId="0" fontId="6" fillId="4" borderId="0" xfId="0" applyNumberFormat="1" applyFont="1" applyFill="1" applyBorder="1" applyAlignment="1" applyProtection="1">
      <alignment horizontal="center"/>
    </xf>
    <xf numFmtId="0" fontId="6" fillId="4" borderId="7" xfId="0" applyNumberFormat="1" applyFont="1" applyFill="1" applyBorder="1" applyAlignment="1" applyProtection="1">
      <alignment horizontal="center"/>
    </xf>
    <xf numFmtId="0" fontId="9" fillId="5" borderId="0" xfId="0" applyNumberFormat="1" applyFont="1" applyFill="1" applyAlignment="1" applyProtection="1"/>
    <xf numFmtId="0" fontId="9" fillId="5" borderId="0" xfId="0" applyNumberFormat="1" applyFont="1" applyFill="1" applyAlignment="1" applyProtection="1">
      <protection locked="0"/>
    </xf>
    <xf numFmtId="0" fontId="6" fillId="4" borderId="1" xfId="0" applyNumberFormat="1" applyFont="1" applyFill="1" applyBorder="1" applyAlignment="1" applyProtection="1"/>
    <xf numFmtId="0" fontId="6" fillId="4" borderId="4" xfId="0" applyNumberFormat="1" applyFont="1" applyFill="1" applyBorder="1" applyAlignment="1" applyProtection="1"/>
    <xf numFmtId="0" fontId="6" fillId="4" borderId="0" xfId="0" applyNumberFormat="1" applyFont="1" applyFill="1" applyBorder="1" applyAlignment="1" applyProtection="1"/>
    <xf numFmtId="0" fontId="6" fillId="4" borderId="0" xfId="0" applyNumberFormat="1" applyFont="1" applyFill="1" applyBorder="1" applyAlignment="1" applyProtection="1">
      <alignment horizontal="centerContinuous"/>
    </xf>
    <xf numFmtId="0" fontId="6" fillId="4" borderId="5" xfId="0" applyNumberFormat="1" applyFont="1" applyFill="1" applyBorder="1" applyAlignment="1" applyProtection="1">
      <alignment horizontal="centerContinuous"/>
    </xf>
    <xf numFmtId="0" fontId="6" fillId="4" borderId="14" xfId="0" applyNumberFormat="1" applyFont="1" applyFill="1" applyBorder="1" applyAlignment="1" applyProtection="1">
      <alignment horizontal="center"/>
    </xf>
    <xf numFmtId="0" fontId="9" fillId="4" borderId="12" xfId="0" applyNumberFormat="1" applyFont="1" applyFill="1" applyBorder="1" applyAlignment="1" applyProtection="1"/>
    <xf numFmtId="0" fontId="19" fillId="4" borderId="16" xfId="0" applyNumberFormat="1" applyFont="1" applyFill="1" applyBorder="1" applyAlignment="1" applyProtection="1">
      <alignment horizontal="center"/>
      <protection locked="0"/>
    </xf>
    <xf numFmtId="0" fontId="6" fillId="4" borderId="17" xfId="0" applyNumberFormat="1" applyFont="1" applyFill="1" applyBorder="1" applyAlignment="1" applyProtection="1">
      <alignment horizontal="center"/>
    </xf>
    <xf numFmtId="167" fontId="6" fillId="4" borderId="17" xfId="0" applyNumberFormat="1" applyFont="1" applyFill="1" applyBorder="1" applyAlignment="1" applyProtection="1">
      <alignment horizontal="right" indent="1"/>
    </xf>
    <xf numFmtId="167" fontId="6" fillId="4" borderId="18" xfId="0" applyNumberFormat="1" applyFont="1" applyFill="1" applyBorder="1" applyAlignment="1" applyProtection="1">
      <alignment horizontal="right" indent="1"/>
    </xf>
    <xf numFmtId="0" fontId="6" fillId="2" borderId="17" xfId="0" applyNumberFormat="1" applyFont="1" applyFill="1" applyBorder="1" applyAlignment="1" applyProtection="1">
      <alignment horizontal="center" vertical="center"/>
    </xf>
    <xf numFmtId="168" fontId="6" fillId="2" borderId="17" xfId="0" applyNumberFormat="1" applyFont="1" applyFill="1" applyBorder="1" applyAlignment="1" applyProtection="1">
      <alignment horizontal="center" vertical="center"/>
    </xf>
    <xf numFmtId="167" fontId="6" fillId="2" borderId="17" xfId="0" applyNumberFormat="1" applyFont="1" applyFill="1" applyBorder="1" applyAlignment="1" applyProtection="1">
      <alignment horizontal="right" vertical="center" indent="1"/>
    </xf>
    <xf numFmtId="0" fontId="6" fillId="3" borderId="17" xfId="0" applyNumberFormat="1" applyFont="1" applyFill="1" applyBorder="1" applyAlignment="1" applyProtection="1">
      <alignment horizontal="center" vertical="center"/>
    </xf>
    <xf numFmtId="168" fontId="6" fillId="3" borderId="17" xfId="0" applyNumberFormat="1" applyFont="1" applyFill="1" applyBorder="1" applyAlignment="1" applyProtection="1">
      <alignment horizontal="center" vertical="center"/>
    </xf>
    <xf numFmtId="167" fontId="6" fillId="3" borderId="17" xfId="0" applyNumberFormat="1" applyFont="1" applyFill="1" applyBorder="1" applyAlignment="1" applyProtection="1">
      <alignment horizontal="right" vertical="center" indent="1"/>
    </xf>
    <xf numFmtId="0" fontId="8" fillId="2" borderId="0" xfId="0" applyNumberFormat="1" applyFont="1" applyFill="1" applyAlignment="1" applyProtection="1">
      <alignment horizontal="right" vertical="center" indent="1"/>
      <protection locked="0"/>
    </xf>
    <xf numFmtId="3" fontId="8" fillId="2" borderId="0" xfId="0" applyNumberFormat="1" applyFont="1" applyFill="1" applyAlignment="1" applyProtection="1">
      <alignment horizontal="right" vertical="center" indent="1"/>
      <protection locked="0"/>
    </xf>
    <xf numFmtId="167" fontId="8" fillId="2" borderId="0" xfId="0" applyNumberFormat="1" applyFont="1" applyFill="1" applyBorder="1" applyAlignment="1" applyProtection="1">
      <alignment horizontal="right" vertical="center" indent="1"/>
      <protection locked="0"/>
    </xf>
    <xf numFmtId="0" fontId="8" fillId="2" borderId="0" xfId="0" applyNumberFormat="1" applyFont="1" applyFill="1" applyBorder="1" applyAlignment="1" applyProtection="1">
      <alignment horizontal="right" vertical="center" indent="1"/>
      <protection locked="0"/>
    </xf>
    <xf numFmtId="0" fontId="8" fillId="2" borderId="7" xfId="0" applyNumberFormat="1" applyFont="1" applyFill="1" applyBorder="1" applyAlignment="1" applyProtection="1">
      <alignment horizontal="right" vertical="center" indent="1"/>
      <protection locked="0"/>
    </xf>
    <xf numFmtId="165" fontId="8" fillId="2" borderId="0" xfId="0" applyNumberFormat="1" applyFont="1" applyFill="1" applyAlignment="1" applyProtection="1">
      <alignment horizontal="right" vertical="center" indent="1"/>
      <protection locked="0"/>
    </xf>
    <xf numFmtId="0" fontId="6" fillId="2" borderId="0" xfId="0" applyNumberFormat="1" applyFont="1" applyFill="1" applyAlignment="1" applyProtection="1">
      <alignment horizontal="right" vertical="center" indent="1"/>
    </xf>
    <xf numFmtId="165" fontId="8" fillId="2" borderId="0" xfId="0" applyNumberFormat="1" applyFont="1" applyFill="1" applyBorder="1" applyAlignment="1" applyProtection="1">
      <alignment horizontal="right" vertical="center" indent="1"/>
      <protection locked="0"/>
    </xf>
    <xf numFmtId="165" fontId="8" fillId="2" borderId="7" xfId="0" applyNumberFormat="1" applyFont="1" applyFill="1" applyBorder="1" applyAlignment="1" applyProtection="1">
      <alignment horizontal="right" vertical="center" indent="1"/>
      <protection locked="0"/>
    </xf>
    <xf numFmtId="0" fontId="11" fillId="2" borderId="0" xfId="0" applyNumberFormat="1" applyFont="1" applyFill="1" applyAlignment="1" applyProtection="1">
      <alignment horizontal="left"/>
    </xf>
    <xf numFmtId="0" fontId="6" fillId="6" borderId="17" xfId="0" applyNumberFormat="1" applyFont="1" applyFill="1" applyBorder="1" applyAlignment="1" applyProtection="1">
      <alignment horizontal="center" vertical="center"/>
    </xf>
    <xf numFmtId="0" fontId="6" fillId="6" borderId="0" xfId="0" applyNumberFormat="1" applyFont="1" applyFill="1" applyAlignment="1" applyProtection="1">
      <alignment horizontal="center" vertical="center"/>
    </xf>
    <xf numFmtId="167" fontId="6" fillId="6" borderId="0" xfId="0" quotePrefix="1" applyNumberFormat="1" applyFont="1" applyFill="1" applyAlignment="1" applyProtection="1">
      <alignment horizontal="right" vertical="center" indent="1"/>
    </xf>
    <xf numFmtId="167" fontId="6" fillId="6" borderId="17" xfId="0" applyNumberFormat="1" applyFont="1" applyFill="1" applyBorder="1" applyAlignment="1" applyProtection="1">
      <alignment horizontal="right" vertical="center" indent="1"/>
    </xf>
    <xf numFmtId="165" fontId="20" fillId="0" borderId="0" xfId="5" applyNumberFormat="1" applyFont="1" applyFill="1" applyAlignment="1" applyProtection="1">
      <alignment horizontal="right" indent="1"/>
    </xf>
    <xf numFmtId="168" fontId="6" fillId="6" borderId="17" xfId="0" applyNumberFormat="1" applyFont="1" applyFill="1" applyBorder="1" applyAlignment="1" applyProtection="1">
      <alignment horizontal="center" vertical="center"/>
    </xf>
    <xf numFmtId="0" fontId="9" fillId="5" borderId="0" xfId="0" applyNumberFormat="1" applyFont="1" applyFill="1" applyAlignment="1" applyProtection="1">
      <alignment vertical="center"/>
    </xf>
    <xf numFmtId="0" fontId="9" fillId="5" borderId="0" xfId="0" applyNumberFormat="1" applyFont="1" applyFill="1" applyAlignment="1" applyProtection="1">
      <alignment vertical="center"/>
      <protection locked="0"/>
    </xf>
    <xf numFmtId="0" fontId="9" fillId="5" borderId="0" xfId="0" applyNumberFormat="1" applyFont="1" applyFill="1" applyBorder="1" applyAlignment="1" applyProtection="1">
      <alignment vertical="center"/>
    </xf>
    <xf numFmtId="0" fontId="9" fillId="5" borderId="0" xfId="0" applyNumberFormat="1" applyFont="1" applyFill="1" applyBorder="1" applyAlignment="1" applyProtection="1">
      <alignment vertical="center"/>
      <protection locked="0"/>
    </xf>
    <xf numFmtId="0" fontId="9" fillId="5" borderId="0" xfId="0" applyNumberFormat="1" applyFont="1" applyFill="1" applyBorder="1" applyAlignment="1" applyProtection="1"/>
    <xf numFmtId="0" fontId="9" fillId="5" borderId="0" xfId="0" applyNumberFormat="1" applyFont="1" applyFill="1" applyBorder="1" applyAlignment="1" applyProtection="1">
      <protection locked="0"/>
    </xf>
    <xf numFmtId="0" fontId="9" fillId="5" borderId="2" xfId="0" applyNumberFormat="1" applyFont="1" applyFill="1" applyBorder="1" applyAlignment="1" applyProtection="1">
      <alignment horizontal="centerContinuous"/>
    </xf>
    <xf numFmtId="165" fontId="6" fillId="5" borderId="0" xfId="5" applyNumberFormat="1" applyFont="1" applyFill="1" applyAlignment="1" applyProtection="1">
      <alignment horizontal="center"/>
    </xf>
    <xf numFmtId="0" fontId="6" fillId="5" borderId="12" xfId="0" applyNumberFormat="1" applyFont="1" applyFill="1" applyBorder="1" applyAlignment="1" applyProtection="1">
      <alignment horizontal="centerContinuous"/>
    </xf>
    <xf numFmtId="0" fontId="6" fillId="5" borderId="2" xfId="0" applyNumberFormat="1" applyFont="1" applyFill="1" applyBorder="1" applyAlignment="1" applyProtection="1">
      <alignment horizontal="centerContinuous"/>
    </xf>
    <xf numFmtId="167" fontId="6" fillId="3" borderId="0" xfId="0" quotePrefix="1" applyNumberFormat="1" applyFont="1" applyFill="1" applyAlignment="1" applyProtection="1">
      <alignment horizontal="right" vertical="center" indent="2"/>
    </xf>
    <xf numFmtId="167" fontId="6" fillId="2" borderId="17" xfId="0" applyNumberFormat="1" applyFont="1" applyFill="1" applyBorder="1" applyAlignment="1" applyProtection="1">
      <alignment horizontal="right" vertical="center" indent="2"/>
    </xf>
    <xf numFmtId="167" fontId="6" fillId="3" borderId="17" xfId="0" applyNumberFormat="1" applyFont="1" applyFill="1" applyBorder="1" applyAlignment="1" applyProtection="1">
      <alignment horizontal="right" vertical="center" indent="2"/>
    </xf>
    <xf numFmtId="167" fontId="6" fillId="6" borderId="17" xfId="0" applyNumberFormat="1" applyFont="1" applyFill="1" applyBorder="1" applyAlignment="1" applyProtection="1">
      <alignment horizontal="right" vertical="center" indent="2"/>
    </xf>
    <xf numFmtId="166" fontId="6" fillId="3" borderId="0" xfId="0" applyNumberFormat="1" applyFont="1" applyFill="1" applyAlignment="1" applyProtection="1">
      <alignment horizontal="right" vertical="center" indent="2"/>
    </xf>
    <xf numFmtId="166" fontId="6" fillId="3" borderId="17" xfId="0" applyNumberFormat="1" applyFont="1" applyFill="1" applyBorder="1" applyAlignment="1" applyProtection="1">
      <alignment horizontal="right" vertical="center" indent="2"/>
    </xf>
    <xf numFmtId="166" fontId="6" fillId="6" borderId="17" xfId="0" applyNumberFormat="1" applyFont="1" applyFill="1" applyBorder="1" applyAlignment="1" applyProtection="1">
      <alignment horizontal="right" vertical="center" indent="2"/>
    </xf>
    <xf numFmtId="165" fontId="8" fillId="2" borderId="0" xfId="0" applyNumberFormat="1" applyFont="1" applyFill="1" applyAlignment="1" applyProtection="1">
      <alignment horizontal="right" vertical="center" indent="2"/>
      <protection locked="0"/>
    </xf>
    <xf numFmtId="0" fontId="6" fillId="2" borderId="19" xfId="0" applyNumberFormat="1" applyFont="1" applyFill="1" applyBorder="1" applyAlignment="1" applyProtection="1">
      <alignment horizontal="center" vertical="center"/>
    </xf>
    <xf numFmtId="168" fontId="6" fillId="2" borderId="19" xfId="0" applyNumberFormat="1" applyFont="1" applyFill="1" applyBorder="1" applyAlignment="1" applyProtection="1">
      <alignment horizontal="center" vertical="center"/>
    </xf>
    <xf numFmtId="167" fontId="6" fillId="2" borderId="19" xfId="0" applyNumberFormat="1" applyFont="1" applyFill="1" applyBorder="1" applyAlignment="1" applyProtection="1">
      <alignment horizontal="right" vertical="center" indent="1"/>
    </xf>
    <xf numFmtId="167" fontId="6" fillId="2" borderId="19" xfId="0" applyNumberFormat="1" applyFont="1" applyFill="1" applyBorder="1" applyAlignment="1" applyProtection="1">
      <alignment horizontal="right" vertical="center" indent="2"/>
    </xf>
    <xf numFmtId="166" fontId="6" fillId="5" borderId="17" xfId="0" applyNumberFormat="1" applyFont="1" applyFill="1" applyBorder="1" applyAlignment="1" applyProtection="1">
      <alignment horizontal="right" vertical="center" indent="2"/>
    </xf>
    <xf numFmtId="166" fontId="6" fillId="5" borderId="19" xfId="0" applyNumberFormat="1" applyFont="1" applyFill="1" applyBorder="1" applyAlignment="1" applyProtection="1">
      <alignment horizontal="right" vertical="center" indent="2"/>
    </xf>
    <xf numFmtId="165" fontId="6" fillId="4" borderId="12" xfId="5" applyNumberFormat="1" applyFont="1" applyFill="1" applyBorder="1" applyAlignment="1" applyProtection="1">
      <alignment horizontal="right" indent="1"/>
    </xf>
    <xf numFmtId="165" fontId="6" fillId="4" borderId="13" xfId="5" applyNumberFormat="1" applyFont="1" applyFill="1" applyBorder="1" applyAlignment="1" applyProtection="1">
      <alignment horizontal="right" indent="1"/>
    </xf>
    <xf numFmtId="0" fontId="7" fillId="2" borderId="7" xfId="0" applyNumberFormat="1" applyFont="1" applyFill="1" applyBorder="1" applyAlignment="1" applyProtection="1"/>
    <xf numFmtId="0" fontId="21" fillId="0" borderId="0" xfId="0" applyFont="1" applyFill="1"/>
    <xf numFmtId="0" fontId="21" fillId="0" borderId="0" xfId="0" applyFont="1" applyFill="1" applyAlignment="1">
      <alignment horizontal="center"/>
    </xf>
    <xf numFmtId="0" fontId="21" fillId="0" borderId="12" xfId="0" applyNumberFormat="1" applyFont="1" applyFill="1" applyBorder="1" applyAlignment="1" applyProtection="1">
      <alignment horizontal="center"/>
    </xf>
    <xf numFmtId="0" fontId="21" fillId="0" borderId="0" xfId="0" applyNumberFormat="1" applyFont="1" applyFill="1" applyBorder="1" applyAlignment="1" applyProtection="1">
      <alignment horizontal="center" vertical="center"/>
    </xf>
    <xf numFmtId="5" fontId="21" fillId="0" borderId="0" xfId="1" applyNumberFormat="1" applyFont="1" applyFill="1" applyBorder="1" applyAlignment="1" applyProtection="1">
      <alignment horizontal="center" vertical="center"/>
    </xf>
    <xf numFmtId="5" fontId="21" fillId="0" borderId="0" xfId="0" applyNumberFormat="1" applyFont="1" applyFill="1" applyAlignment="1">
      <alignment horizontal="right" indent="1"/>
    </xf>
    <xf numFmtId="9" fontId="21" fillId="0" borderId="0" xfId="6" applyFont="1" applyFill="1" applyAlignment="1">
      <alignment horizontal="right" indent="1"/>
    </xf>
    <xf numFmtId="0" fontId="21" fillId="0" borderId="0" xfId="0" applyFont="1" applyFill="1" applyBorder="1"/>
    <xf numFmtId="0" fontId="21" fillId="0" borderId="0" xfId="0" applyFont="1" applyFill="1" applyBorder="1" applyAlignment="1">
      <alignment horizontal="center"/>
    </xf>
    <xf numFmtId="167" fontId="21" fillId="0" borderId="0" xfId="0" quotePrefix="1" applyNumberFormat="1" applyFont="1" applyFill="1" applyBorder="1" applyAlignment="1" applyProtection="1">
      <alignment horizontal="center" vertical="center"/>
    </xf>
    <xf numFmtId="10" fontId="21" fillId="0" borderId="0" xfId="6" applyNumberFormat="1" applyFont="1" applyFill="1" applyBorder="1" applyAlignment="1">
      <alignment horizontal="center"/>
    </xf>
    <xf numFmtId="166" fontId="6" fillId="3" borderId="0" xfId="0" applyNumberFormat="1" applyFont="1" applyFill="1" applyAlignment="1" applyProtection="1">
      <alignment horizontal="right" vertical="center" indent="1"/>
    </xf>
    <xf numFmtId="164" fontId="6" fillId="3" borderId="0" xfId="0" quotePrefix="1" applyNumberFormat="1" applyFont="1" applyFill="1" applyAlignment="1" applyProtection="1">
      <alignment horizontal="right" vertical="center" indent="1"/>
    </xf>
    <xf numFmtId="167" fontId="8" fillId="3" borderId="0" xfId="0" applyNumberFormat="1" applyFont="1" applyFill="1" applyAlignment="1" applyProtection="1">
      <alignment horizontal="right" vertical="center" indent="1"/>
      <protection locked="0"/>
    </xf>
    <xf numFmtId="167" fontId="6" fillId="3" borderId="0" xfId="0" applyNumberFormat="1" applyFont="1" applyFill="1" applyAlignment="1" applyProtection="1">
      <alignment horizontal="right" vertical="center" indent="1"/>
    </xf>
    <xf numFmtId="168" fontId="6" fillId="3" borderId="0" xfId="0" applyNumberFormat="1" applyFont="1" applyFill="1" applyAlignment="1" applyProtection="1">
      <alignment horizontal="right" vertical="center" indent="1"/>
    </xf>
    <xf numFmtId="166" fontId="6" fillId="2" borderId="17" xfId="0" applyNumberFormat="1" applyFont="1" applyFill="1" applyBorder="1" applyAlignment="1" applyProtection="1">
      <alignment horizontal="right" vertical="center" indent="1"/>
    </xf>
    <xf numFmtId="164" fontId="6" fillId="2" borderId="17" xfId="0" quotePrefix="1" applyNumberFormat="1" applyFont="1" applyFill="1" applyBorder="1" applyAlignment="1" applyProtection="1">
      <alignment horizontal="right" vertical="center" indent="1"/>
    </xf>
    <xf numFmtId="167" fontId="6" fillId="2" borderId="17" xfId="0" quotePrefix="1" applyNumberFormat="1" applyFont="1" applyFill="1" applyBorder="1" applyAlignment="1" applyProtection="1">
      <alignment horizontal="right" vertical="center" indent="1"/>
    </xf>
    <xf numFmtId="167" fontId="8" fillId="2" borderId="17" xfId="0" applyNumberFormat="1" applyFont="1" applyFill="1" applyBorder="1" applyAlignment="1" applyProtection="1">
      <alignment horizontal="right" vertical="center" indent="1"/>
      <protection locked="0"/>
    </xf>
    <xf numFmtId="168" fontId="6" fillId="2" borderId="17" xfId="0" applyNumberFormat="1" applyFont="1" applyFill="1" applyBorder="1" applyAlignment="1" applyProtection="1">
      <alignment horizontal="right" vertical="center" indent="1"/>
    </xf>
    <xf numFmtId="166" fontId="6" fillId="3" borderId="17" xfId="0" applyNumberFormat="1" applyFont="1" applyFill="1" applyBorder="1" applyAlignment="1" applyProtection="1">
      <alignment horizontal="right" vertical="center" indent="1"/>
    </xf>
    <xf numFmtId="164" fontId="6" fillId="3" borderId="17" xfId="0" quotePrefix="1" applyNumberFormat="1" applyFont="1" applyFill="1" applyBorder="1" applyAlignment="1" applyProtection="1">
      <alignment horizontal="right" vertical="center" indent="1"/>
    </xf>
    <xf numFmtId="167" fontId="6" fillId="3" borderId="17" xfId="0" quotePrefix="1" applyNumberFormat="1" applyFont="1" applyFill="1" applyBorder="1" applyAlignment="1" applyProtection="1">
      <alignment horizontal="right" vertical="center" indent="1"/>
    </xf>
    <xf numFmtId="164" fontId="6" fillId="3" borderId="17" xfId="0" applyNumberFormat="1" applyFont="1" applyFill="1" applyBorder="1" applyAlignment="1" applyProtection="1">
      <alignment horizontal="right" vertical="center" indent="1"/>
    </xf>
    <xf numFmtId="167" fontId="8" fillId="3" borderId="17" xfId="0" applyNumberFormat="1" applyFont="1" applyFill="1" applyBorder="1" applyAlignment="1" applyProtection="1">
      <alignment horizontal="right" vertical="center" indent="1"/>
      <protection locked="0"/>
    </xf>
    <xf numFmtId="168" fontId="6" fillId="3" borderId="17" xfId="0" applyNumberFormat="1" applyFont="1" applyFill="1" applyBorder="1" applyAlignment="1" applyProtection="1">
      <alignment horizontal="right" vertical="center" indent="1"/>
    </xf>
    <xf numFmtId="164" fontId="6" fillId="2" borderId="17" xfId="0" applyNumberFormat="1" applyFont="1" applyFill="1" applyBorder="1" applyAlignment="1" applyProtection="1">
      <alignment horizontal="right" vertical="center" indent="1"/>
    </xf>
    <xf numFmtId="166" fontId="6" fillId="6" borderId="17" xfId="0" applyNumberFormat="1" applyFont="1" applyFill="1" applyBorder="1" applyAlignment="1" applyProtection="1">
      <alignment horizontal="right" vertical="center" indent="1"/>
    </xf>
    <xf numFmtId="164" fontId="6" fillId="6" borderId="17" xfId="0" quotePrefix="1" applyNumberFormat="1" applyFont="1" applyFill="1" applyBorder="1" applyAlignment="1" applyProtection="1">
      <alignment horizontal="right" vertical="center" indent="1"/>
    </xf>
    <xf numFmtId="167" fontId="6" fillId="6" borderId="17" xfId="0" quotePrefix="1" applyNumberFormat="1" applyFont="1" applyFill="1" applyBorder="1" applyAlignment="1" applyProtection="1">
      <alignment horizontal="right" vertical="center" indent="1"/>
    </xf>
    <xf numFmtId="164" fontId="6" fillId="6" borderId="17" xfId="0" applyNumberFormat="1" applyFont="1" applyFill="1" applyBorder="1" applyAlignment="1" applyProtection="1">
      <alignment horizontal="right" vertical="center" indent="1"/>
    </xf>
    <xf numFmtId="167" fontId="8" fillId="6" borderId="17" xfId="0" applyNumberFormat="1" applyFont="1" applyFill="1" applyBorder="1" applyAlignment="1" applyProtection="1">
      <alignment horizontal="right" vertical="center" indent="1"/>
      <protection locked="0"/>
    </xf>
    <xf numFmtId="168" fontId="6" fillId="6" borderId="17" xfId="0" applyNumberFormat="1" applyFont="1" applyFill="1" applyBorder="1" applyAlignment="1" applyProtection="1">
      <alignment horizontal="right" vertical="center" indent="1"/>
    </xf>
    <xf numFmtId="166" fontId="6" fillId="2" borderId="19" xfId="0" applyNumberFormat="1" applyFont="1" applyFill="1" applyBorder="1" applyAlignment="1" applyProtection="1">
      <alignment horizontal="right" vertical="center" indent="1"/>
    </xf>
    <xf numFmtId="164" fontId="6" fillId="2" borderId="19" xfId="0" quotePrefix="1" applyNumberFormat="1" applyFont="1" applyFill="1" applyBorder="1" applyAlignment="1" applyProtection="1">
      <alignment horizontal="right" vertical="center" indent="1"/>
    </xf>
    <xf numFmtId="167" fontId="6" fillId="2" borderId="19" xfId="0" quotePrefix="1" applyNumberFormat="1" applyFont="1" applyFill="1" applyBorder="1" applyAlignment="1" applyProtection="1">
      <alignment horizontal="right" vertical="center" indent="1"/>
    </xf>
    <xf numFmtId="164" fontId="6" fillId="2" borderId="19" xfId="0" applyNumberFormat="1" applyFont="1" applyFill="1" applyBorder="1" applyAlignment="1" applyProtection="1">
      <alignment horizontal="right" vertical="center" indent="1"/>
    </xf>
    <xf numFmtId="167" fontId="8" fillId="2" borderId="19" xfId="0" applyNumberFormat="1" applyFont="1" applyFill="1" applyBorder="1" applyAlignment="1" applyProtection="1">
      <alignment horizontal="right" vertical="center" indent="1"/>
      <protection locked="0"/>
    </xf>
    <xf numFmtId="168" fontId="6" fillId="2" borderId="19" xfId="0" applyNumberFormat="1" applyFont="1" applyFill="1" applyBorder="1" applyAlignment="1" applyProtection="1">
      <alignment horizontal="right" vertical="center" indent="1"/>
    </xf>
    <xf numFmtId="0" fontId="6" fillId="3" borderId="0" xfId="0" applyNumberFormat="1" applyFont="1" applyFill="1" applyAlignment="1" applyProtection="1">
      <alignment horizontal="right" vertical="center" indent="2"/>
    </xf>
    <xf numFmtId="1" fontId="6" fillId="3" borderId="0" xfId="0" quotePrefix="1" applyNumberFormat="1" applyFont="1" applyFill="1" applyAlignment="1" applyProtection="1">
      <alignment horizontal="right" vertical="center" indent="2"/>
    </xf>
    <xf numFmtId="0" fontId="6" fillId="2" borderId="17" xfId="0" applyNumberFormat="1" applyFont="1" applyFill="1" applyBorder="1" applyAlignment="1" applyProtection="1">
      <alignment horizontal="right" vertical="center" indent="2"/>
    </xf>
    <xf numFmtId="1" fontId="6" fillId="2" borderId="17" xfId="0" quotePrefix="1" applyNumberFormat="1" applyFont="1" applyFill="1" applyBorder="1" applyAlignment="1" applyProtection="1">
      <alignment horizontal="right" vertical="center" indent="2"/>
    </xf>
    <xf numFmtId="0" fontId="6" fillId="3" borderId="17" xfId="0" applyNumberFormat="1" applyFont="1" applyFill="1" applyBorder="1" applyAlignment="1" applyProtection="1">
      <alignment horizontal="right" vertical="center" indent="2"/>
    </xf>
    <xf numFmtId="1" fontId="6" fillId="3" borderId="17" xfId="0" quotePrefix="1" applyNumberFormat="1" applyFont="1" applyFill="1" applyBorder="1" applyAlignment="1" applyProtection="1">
      <alignment horizontal="right" vertical="center" indent="2"/>
    </xf>
    <xf numFmtId="0" fontId="6" fillId="6" borderId="17" xfId="0" applyNumberFormat="1" applyFont="1" applyFill="1" applyBorder="1" applyAlignment="1" applyProtection="1">
      <alignment horizontal="right" vertical="center" indent="2"/>
    </xf>
    <xf numFmtId="1" fontId="6" fillId="6" borderId="17" xfId="0" quotePrefix="1" applyNumberFormat="1" applyFont="1" applyFill="1" applyBorder="1" applyAlignment="1" applyProtection="1">
      <alignment horizontal="right" vertical="center" indent="2"/>
    </xf>
    <xf numFmtId="0" fontId="6" fillId="2" borderId="19" xfId="0" applyNumberFormat="1" applyFont="1" applyFill="1" applyBorder="1" applyAlignment="1" applyProtection="1">
      <alignment horizontal="right" vertical="center" indent="2"/>
    </xf>
    <xf numFmtId="1" fontId="6" fillId="2" borderId="19" xfId="0" quotePrefix="1" applyNumberFormat="1" applyFont="1" applyFill="1" applyBorder="1" applyAlignment="1" applyProtection="1">
      <alignment horizontal="right" vertical="center" indent="2"/>
    </xf>
    <xf numFmtId="0" fontId="6" fillId="2" borderId="0" xfId="0" applyNumberFormat="1" applyFont="1" applyFill="1" applyAlignment="1" applyProtection="1">
      <alignment horizontal="right" indent="2"/>
    </xf>
    <xf numFmtId="3" fontId="6" fillId="2" borderId="0" xfId="0" applyNumberFormat="1" applyFont="1" applyFill="1" applyAlignment="1" applyProtection="1">
      <alignment horizontal="right" indent="2"/>
    </xf>
    <xf numFmtId="165" fontId="8" fillId="5" borderId="0" xfId="0" applyNumberFormat="1" applyFont="1" applyFill="1" applyBorder="1" applyAlignment="1" applyProtection="1">
      <alignment horizontal="right" vertical="center" indent="1"/>
      <protection locked="0"/>
    </xf>
    <xf numFmtId="0" fontId="6" fillId="5" borderId="0" xfId="0" applyNumberFormat="1" applyFont="1" applyFill="1" applyBorder="1" applyAlignment="1" applyProtection="1"/>
    <xf numFmtId="0" fontId="6" fillId="5" borderId="0" xfId="0" applyNumberFormat="1" applyFont="1" applyFill="1" applyAlignment="1" applyProtection="1">
      <alignment horizontal="center"/>
    </xf>
    <xf numFmtId="0" fontId="6" fillId="5" borderId="0" xfId="0" applyNumberFormat="1" applyFont="1" applyFill="1" applyAlignment="1" applyProtection="1">
      <alignment horizontal="centerContinuous"/>
    </xf>
    <xf numFmtId="164" fontId="6" fillId="5" borderId="0" xfId="0" applyNumberFormat="1" applyFont="1" applyFill="1" applyAlignment="1" applyProtection="1">
      <alignment horizontal="right" indent="1"/>
    </xf>
    <xf numFmtId="0" fontId="6" fillId="5" borderId="12" xfId="0" applyNumberFormat="1" applyFont="1" applyFill="1" applyBorder="1" applyAlignment="1" applyProtection="1">
      <alignment horizontal="center"/>
    </xf>
    <xf numFmtId="0" fontId="6" fillId="5" borderId="12" xfId="0" applyNumberFormat="1" applyFont="1" applyFill="1" applyBorder="1" applyAlignment="1" applyProtection="1">
      <alignment horizontal="right" indent="1"/>
    </xf>
    <xf numFmtId="0" fontId="6" fillId="5" borderId="0" xfId="0" applyNumberFormat="1" applyFont="1" applyFill="1" applyBorder="1" applyAlignment="1" applyProtection="1">
      <alignment vertical="center"/>
      <protection locked="0"/>
    </xf>
    <xf numFmtId="10" fontId="6" fillId="5" borderId="2" xfId="0" applyNumberFormat="1" applyFont="1" applyFill="1" applyBorder="1" applyAlignment="1" applyProtection="1">
      <alignment horizontal="right" vertical="center" indent="1"/>
      <protection locked="0"/>
    </xf>
    <xf numFmtId="0" fontId="9" fillId="5" borderId="2" xfId="0" applyNumberFormat="1" applyFont="1" applyFill="1" applyBorder="1" applyAlignment="1" applyProtection="1">
      <protection locked="0"/>
    </xf>
    <xf numFmtId="0" fontId="21" fillId="0" borderId="7" xfId="0" applyFont="1" applyFill="1" applyBorder="1"/>
    <xf numFmtId="0" fontId="21" fillId="0" borderId="7" xfId="0" applyFont="1" applyFill="1" applyBorder="1" applyAlignment="1">
      <alignment horizontal="center"/>
    </xf>
    <xf numFmtId="5" fontId="21" fillId="0" borderId="7" xfId="1" applyNumberFormat="1" applyFont="1" applyFill="1" applyBorder="1" applyAlignment="1" applyProtection="1">
      <alignment horizontal="center" vertical="center"/>
    </xf>
    <xf numFmtId="0" fontId="21" fillId="0" borderId="15" xfId="0" applyFont="1" applyFill="1" applyBorder="1"/>
    <xf numFmtId="0" fontId="21" fillId="0" borderId="0" xfId="0" applyFont="1" applyFill="1" applyBorder="1" applyAlignment="1">
      <alignment horizontal="left" indent="1"/>
    </xf>
    <xf numFmtId="0" fontId="22" fillId="0" borderId="0" xfId="0" applyFont="1" applyFill="1"/>
    <xf numFmtId="0" fontId="21" fillId="4" borderId="0" xfId="0" applyFont="1" applyFill="1"/>
    <xf numFmtId="0" fontId="21" fillId="4" borderId="0" xfId="0" applyFont="1" applyFill="1" applyAlignment="1">
      <alignment horizontal="center"/>
    </xf>
    <xf numFmtId="0" fontId="21" fillId="0" borderId="12" xfId="0" applyFont="1" applyFill="1" applyBorder="1" applyAlignment="1">
      <alignment horizontal="center"/>
    </xf>
    <xf numFmtId="169" fontId="13" fillId="2" borderId="0" xfId="0" applyNumberFormat="1" applyFont="1" applyFill="1" applyAlignment="1" applyProtection="1">
      <alignment horizontal="right" indent="1"/>
      <protection locked="0"/>
    </xf>
    <xf numFmtId="0" fontId="21" fillId="5" borderId="0" xfId="0" applyFont="1" applyFill="1"/>
    <xf numFmtId="0" fontId="21" fillId="5" borderId="0" xfId="0" applyFont="1" applyFill="1" applyBorder="1" applyAlignment="1">
      <alignment horizontal="left" vertical="center"/>
    </xf>
    <xf numFmtId="0" fontId="21" fillId="5" borderId="0" xfId="0" applyFont="1" applyFill="1" applyAlignment="1">
      <alignment horizontal="center"/>
    </xf>
    <xf numFmtId="0" fontId="21" fillId="5" borderId="0" xfId="0" applyNumberFormat="1" applyFont="1" applyFill="1" applyBorder="1" applyAlignment="1" applyProtection="1">
      <alignment horizontal="center"/>
    </xf>
    <xf numFmtId="5" fontId="21" fillId="5" borderId="0" xfId="1" applyNumberFormat="1" applyFont="1" applyFill="1" applyBorder="1" applyAlignment="1" applyProtection="1">
      <alignment horizontal="center" vertical="center"/>
    </xf>
    <xf numFmtId="0" fontId="21" fillId="5" borderId="0" xfId="0" applyFont="1" applyFill="1" applyBorder="1"/>
    <xf numFmtId="167" fontId="21" fillId="5" borderId="0" xfId="0" quotePrefix="1" applyNumberFormat="1" applyFont="1" applyFill="1" applyBorder="1" applyAlignment="1" applyProtection="1">
      <alignment horizontal="center" vertical="center"/>
    </xf>
    <xf numFmtId="165" fontId="21" fillId="5" borderId="0" xfId="6" applyNumberFormat="1" applyFont="1" applyFill="1" applyBorder="1" applyAlignment="1">
      <alignment horizontal="center"/>
    </xf>
    <xf numFmtId="0" fontId="0" fillId="5" borderId="0" xfId="0" applyFill="1" applyAlignment="1">
      <alignment wrapText="1"/>
    </xf>
    <xf numFmtId="0" fontId="21" fillId="5" borderId="15" xfId="0" applyFont="1" applyFill="1" applyBorder="1"/>
    <xf numFmtId="0" fontId="21" fillId="0" borderId="0" xfId="0" applyFont="1" applyFill="1" applyProtection="1">
      <protection locked="0"/>
    </xf>
    <xf numFmtId="0" fontId="22" fillId="0" borderId="7" xfId="0" applyNumberFormat="1" applyFont="1" applyFill="1" applyBorder="1" applyAlignment="1" applyProtection="1">
      <alignment horizontal="left"/>
    </xf>
    <xf numFmtId="0" fontId="15" fillId="0" borderId="0" xfId="4" applyProtection="1"/>
    <xf numFmtId="0" fontId="24" fillId="7" borderId="1" xfId="4" applyFont="1" applyFill="1" applyBorder="1" applyProtection="1"/>
    <xf numFmtId="0" fontId="24" fillId="7" borderId="2" xfId="4" applyFont="1" applyFill="1" applyBorder="1" applyProtection="1"/>
    <xf numFmtId="0" fontId="24" fillId="7" borderId="3" xfId="4" applyFont="1" applyFill="1" applyBorder="1" applyProtection="1"/>
    <xf numFmtId="0" fontId="25" fillId="7" borderId="4" xfId="4" applyFont="1" applyFill="1" applyBorder="1" applyAlignment="1" applyProtection="1"/>
    <xf numFmtId="0" fontId="26" fillId="7" borderId="0" xfId="4" applyFont="1" applyFill="1" applyAlignment="1" applyProtection="1"/>
    <xf numFmtId="0" fontId="27" fillId="7" borderId="0" xfId="4" applyFont="1" applyFill="1" applyBorder="1" applyProtection="1"/>
    <xf numFmtId="0" fontId="24" fillId="7" borderId="0" xfId="4" applyFont="1" applyFill="1" applyBorder="1" applyProtection="1"/>
    <xf numFmtId="0" fontId="24" fillId="7" borderId="5" xfId="4" applyFont="1" applyFill="1" applyBorder="1" applyProtection="1"/>
    <xf numFmtId="0" fontId="27" fillId="7" borderId="4" xfId="4" applyFont="1" applyFill="1" applyBorder="1" applyProtection="1"/>
    <xf numFmtId="0" fontId="28" fillId="7" borderId="0" xfId="4" applyFont="1" applyFill="1" applyBorder="1" applyAlignment="1" applyProtection="1">
      <alignment horizontal="left"/>
    </xf>
    <xf numFmtId="0" fontId="29" fillId="7" borderId="0" xfId="4" applyFont="1" applyFill="1" applyAlignment="1" applyProtection="1">
      <alignment horizontal="left"/>
    </xf>
    <xf numFmtId="0" fontId="30" fillId="7" borderId="0" xfId="4" applyFont="1" applyFill="1" applyAlignment="1" applyProtection="1"/>
    <xf numFmtId="0" fontId="24" fillId="7" borderId="4" xfId="4" applyFont="1" applyFill="1" applyBorder="1" applyAlignment="1" applyProtection="1">
      <alignment horizontal="center"/>
    </xf>
    <xf numFmtId="0" fontId="34" fillId="7" borderId="0" xfId="4" applyFont="1" applyFill="1" applyAlignment="1" applyProtection="1">
      <alignment wrapText="1"/>
    </xf>
    <xf numFmtId="0" fontId="35" fillId="7" borderId="0" xfId="4" applyFont="1" applyFill="1" applyBorder="1" applyProtection="1"/>
    <xf numFmtId="0" fontId="36" fillId="7" borderId="5" xfId="4" applyFont="1" applyFill="1" applyBorder="1" applyProtection="1"/>
    <xf numFmtId="0" fontId="24" fillId="7" borderId="6" xfId="4" applyFont="1" applyFill="1" applyBorder="1" applyProtection="1"/>
    <xf numFmtId="0" fontId="24" fillId="7" borderId="7" xfId="4" applyFont="1" applyFill="1" applyBorder="1" applyProtection="1"/>
    <xf numFmtId="0" fontId="35" fillId="7" borderId="7" xfId="4" applyFont="1" applyFill="1" applyBorder="1" applyProtection="1"/>
    <xf numFmtId="0" fontId="37" fillId="7" borderId="8" xfId="4" applyFont="1" applyFill="1" applyBorder="1" applyAlignment="1" applyProtection="1">
      <alignment horizontal="right"/>
    </xf>
    <xf numFmtId="0" fontId="39" fillId="0" borderId="0" xfId="4" applyFont="1" applyProtection="1"/>
    <xf numFmtId="0" fontId="39" fillId="0" borderId="0" xfId="4" applyFont="1" applyFill="1" applyBorder="1" applyProtection="1"/>
    <xf numFmtId="0" fontId="40" fillId="0" borderId="0" xfId="4" applyFont="1" applyAlignment="1" applyProtection="1"/>
    <xf numFmtId="0" fontId="41" fillId="0" borderId="0" xfId="4" applyFont="1" applyAlignment="1" applyProtection="1"/>
    <xf numFmtId="0" fontId="41" fillId="0" borderId="0" xfId="4" applyFont="1" applyProtection="1"/>
    <xf numFmtId="0" fontId="22" fillId="0" borderId="0" xfId="4" applyFont="1" applyProtection="1"/>
    <xf numFmtId="0" fontId="22" fillId="0" borderId="0" xfId="4" applyFont="1" applyFill="1" applyProtection="1"/>
    <xf numFmtId="0" fontId="41" fillId="0" borderId="0" xfId="4" applyFont="1" applyFill="1" applyProtection="1"/>
    <xf numFmtId="0" fontId="41" fillId="0" borderId="0" xfId="4" applyFont="1" applyAlignment="1" applyProtection="1">
      <alignment wrapText="1"/>
    </xf>
    <xf numFmtId="0" fontId="40" fillId="0" borderId="0" xfId="4" applyFont="1" applyProtection="1"/>
    <xf numFmtId="0" fontId="14" fillId="0" borderId="0" xfId="4" applyFont="1" applyProtection="1"/>
    <xf numFmtId="0" fontId="41" fillId="0" borderId="0" xfId="7" applyFont="1" applyFill="1" applyAlignment="1" applyProtection="1"/>
    <xf numFmtId="0" fontId="44" fillId="0" borderId="0" xfId="7" applyFont="1" applyAlignment="1" applyProtection="1"/>
    <xf numFmtId="0" fontId="41" fillId="0" borderId="0" xfId="3" applyFont="1" applyAlignment="1" applyProtection="1">
      <alignment vertical="center" wrapText="1"/>
    </xf>
    <xf numFmtId="0" fontId="41" fillId="0" borderId="0" xfId="3" applyFont="1" applyProtection="1"/>
    <xf numFmtId="0" fontId="41" fillId="0" borderId="0" xfId="3" applyFont="1" applyAlignment="1" applyProtection="1">
      <alignment horizontal="center"/>
    </xf>
    <xf numFmtId="0" fontId="41" fillId="0" borderId="0" xfId="3" applyFont="1" applyFill="1" applyAlignment="1" applyProtection="1"/>
    <xf numFmtId="0" fontId="41" fillId="0" borderId="0" xfId="3" applyFont="1" applyAlignment="1" applyProtection="1"/>
    <xf numFmtId="0" fontId="41" fillId="0" borderId="0" xfId="3" applyFont="1" applyAlignment="1" applyProtection="1">
      <alignment horizontal="left" vertical="center" wrapText="1"/>
    </xf>
    <xf numFmtId="0" fontId="22" fillId="0" borderId="0" xfId="4" applyFont="1" applyAlignment="1" applyProtection="1">
      <alignment horizontal="left" wrapText="1"/>
    </xf>
    <xf numFmtId="0" fontId="40" fillId="0" borderId="0" xfId="4" applyFont="1" applyAlignment="1" applyProtection="1"/>
    <xf numFmtId="0" fontId="41" fillId="0" borderId="0" xfId="4" applyFont="1" applyAlignment="1" applyProtection="1"/>
    <xf numFmtId="0" fontId="41" fillId="0" borderId="0" xfId="4" applyFont="1" applyAlignment="1" applyProtection="1">
      <alignment horizontal="left" vertical="center" wrapText="1"/>
    </xf>
    <xf numFmtId="0" fontId="22" fillId="0" borderId="0" xfId="4" applyFont="1" applyAlignment="1" applyProtection="1">
      <alignment horizontal="left" vertical="center" wrapText="1"/>
    </xf>
    <xf numFmtId="0" fontId="17" fillId="0" borderId="0" xfId="7" applyAlignment="1" applyProtection="1"/>
    <xf numFmtId="0" fontId="27" fillId="7" borderId="4" xfId="4" applyFont="1" applyFill="1" applyBorder="1" applyAlignment="1" applyProtection="1">
      <alignment horizontal="left" wrapText="1"/>
    </xf>
    <xf numFmtId="0" fontId="31" fillId="7" borderId="0" xfId="4" applyFont="1" applyFill="1" applyAlignment="1" applyProtection="1">
      <alignment wrapText="1"/>
    </xf>
    <xf numFmtId="0" fontId="31" fillId="7" borderId="4" xfId="4" applyFont="1" applyFill="1" applyBorder="1" applyAlignment="1" applyProtection="1">
      <alignment wrapText="1"/>
    </xf>
    <xf numFmtId="0" fontId="32" fillId="0" borderId="0" xfId="4" applyFont="1" applyAlignment="1" applyProtection="1">
      <alignment wrapText="1"/>
    </xf>
    <xf numFmtId="0" fontId="33" fillId="0" borderId="0" xfId="4" applyFont="1" applyAlignment="1" applyProtection="1">
      <alignment wrapText="1"/>
    </xf>
    <xf numFmtId="0" fontId="37" fillId="7" borderId="7" xfId="4" applyFont="1" applyFill="1" applyBorder="1" applyAlignment="1" applyProtection="1">
      <alignment horizontal="right"/>
    </xf>
    <xf numFmtId="0" fontId="34" fillId="7" borderId="7" xfId="4" applyFont="1" applyFill="1" applyBorder="1" applyAlignment="1" applyProtection="1">
      <alignment horizontal="right"/>
    </xf>
    <xf numFmtId="14" fontId="37" fillId="7" borderId="7" xfId="4" applyNumberFormat="1" applyFont="1" applyFill="1" applyBorder="1" applyAlignment="1" applyProtection="1">
      <alignment horizontal="left"/>
    </xf>
    <xf numFmtId="0" fontId="34" fillId="7" borderId="7" xfId="4" applyFont="1" applyFill="1" applyBorder="1" applyAlignment="1" applyProtection="1">
      <alignment horizontal="left"/>
    </xf>
    <xf numFmtId="0" fontId="38" fillId="0" borderId="0" xfId="4" applyFont="1" applyProtection="1"/>
    <xf numFmtId="0" fontId="41" fillId="0" borderId="0" xfId="4" applyFont="1" applyAlignment="1" applyProtection="1">
      <alignment horizontal="left" vertical="top" wrapText="1"/>
    </xf>
    <xf numFmtId="0" fontId="41" fillId="0" borderId="0" xfId="3" applyFont="1" applyAlignment="1" applyProtection="1">
      <alignment horizontal="left" vertical="center" wrapText="1"/>
    </xf>
    <xf numFmtId="0" fontId="44" fillId="0" borderId="0" xfId="2" applyFont="1" applyAlignment="1" applyProtection="1"/>
    <xf numFmtId="0" fontId="41" fillId="0" borderId="0" xfId="3" applyFont="1" applyAlignment="1" applyProtection="1"/>
    <xf numFmtId="0" fontId="44" fillId="0" borderId="0" xfId="7" applyFont="1" applyAlignment="1" applyProtection="1"/>
    <xf numFmtId="0" fontId="13" fillId="0" borderId="0" xfId="0" applyFont="1" applyFill="1" applyBorder="1" applyAlignment="1" applyProtection="1">
      <alignment horizontal="center"/>
      <protection locked="0"/>
    </xf>
    <xf numFmtId="0" fontId="0" fillId="0" borderId="0" xfId="0" applyFill="1" applyAlignment="1" applyProtection="1">
      <alignment horizontal="center"/>
      <protection locked="0"/>
    </xf>
    <xf numFmtId="0" fontId="6" fillId="2" borderId="7" xfId="0" applyFont="1" applyFill="1" applyBorder="1" applyAlignment="1" applyProtection="1"/>
    <xf numFmtId="0" fontId="9" fillId="2" borderId="7" xfId="0" applyFont="1" applyFill="1" applyBorder="1" applyAlignment="1" applyProtection="1"/>
    <xf numFmtId="0" fontId="0" fillId="2" borderId="7" xfId="0" applyFill="1" applyBorder="1" applyAlignment="1" applyProtection="1"/>
    <xf numFmtId="0" fontId="10" fillId="2" borderId="0" xfId="0" applyNumberFormat="1" applyFont="1" applyFill="1" applyBorder="1" applyAlignment="1" applyProtection="1">
      <alignment wrapText="1"/>
    </xf>
    <xf numFmtId="0" fontId="14" fillId="0" borderId="0" xfId="0" applyFont="1" applyBorder="1" applyAlignment="1" applyProtection="1">
      <alignment wrapText="1"/>
    </xf>
    <xf numFmtId="0" fontId="14" fillId="0" borderId="7" xfId="0" applyFont="1" applyBorder="1" applyAlignment="1" applyProtection="1">
      <alignment wrapText="1"/>
    </xf>
    <xf numFmtId="0" fontId="6" fillId="2" borderId="2" xfId="0" applyNumberFormat="1" applyFont="1" applyFill="1" applyBorder="1" applyAlignment="1" applyProtection="1">
      <alignment horizontal="center"/>
    </xf>
    <xf numFmtId="0" fontId="6" fillId="5" borderId="0" xfId="0" applyNumberFormat="1" applyFont="1" applyFill="1" applyBorder="1" applyAlignment="1" applyProtection="1">
      <alignment horizontal="center"/>
    </xf>
    <xf numFmtId="0" fontId="22" fillId="0" borderId="7" xfId="0" applyFont="1" applyFill="1" applyBorder="1" applyAlignment="1">
      <alignment horizontal="left" vertical="center"/>
    </xf>
    <xf numFmtId="0" fontId="21" fillId="5" borderId="0" xfId="0" applyFont="1" applyFill="1" applyAlignment="1">
      <alignment wrapText="1"/>
    </xf>
    <xf numFmtId="0" fontId="14" fillId="5" borderId="0" xfId="0" applyFont="1" applyFill="1" applyAlignment="1">
      <alignment wrapText="1"/>
    </xf>
    <xf numFmtId="0" fontId="21" fillId="5" borderId="2" xfId="0" applyFont="1" applyFill="1" applyBorder="1" applyAlignment="1">
      <alignment wrapText="1"/>
    </xf>
    <xf numFmtId="0" fontId="14" fillId="5" borderId="2" xfId="0" applyFont="1" applyFill="1" applyBorder="1" applyAlignment="1">
      <alignment wrapText="1"/>
    </xf>
    <xf numFmtId="0" fontId="0" fillId="5" borderId="0" xfId="0" applyFill="1" applyAlignment="1">
      <alignment wrapText="1"/>
    </xf>
  </cellXfs>
  <cellStyles count="8">
    <cellStyle name="Currency 2" xfId="1"/>
    <cellStyle name="Hyperlink 2" xfId="2"/>
    <cellStyle name="Hyperlink_K-State Vegetative Buffer" xfId="7"/>
    <cellStyle name="Normal" xfId="0" builtinId="0"/>
    <cellStyle name="Normal 2" xfId="3"/>
    <cellStyle name="Normal 3" xfId="4"/>
    <cellStyle name="Percent" xfId="5" builtinId="5"/>
    <cellStyle name="Percent 2" xfId="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microsoft.com/office/2006/relationships/vbaProject" Target="vbaProject.bin"/><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Calibri"/>
                <a:ea typeface="Calibri"/>
                <a:cs typeface="Calibri"/>
              </a:defRPr>
            </a:pPr>
            <a:r>
              <a:rPr lang="en-US"/>
              <a:t>Forecasted Calf Price</a:t>
            </a:r>
          </a:p>
        </c:rich>
      </c:tx>
      <c:layout>
        <c:manualLayout>
          <c:xMode val="edge"/>
          <c:yMode val="edge"/>
          <c:x val="0.29411152008365815"/>
          <c:y val="3.4214901410304213E-2"/>
        </c:manualLayout>
      </c:layout>
      <c:overlay val="0"/>
      <c:spPr>
        <a:noFill/>
        <a:ln w="25400">
          <a:noFill/>
        </a:ln>
      </c:spPr>
    </c:title>
    <c:autoTitleDeleted val="0"/>
    <c:plotArea>
      <c:layout>
        <c:manualLayout>
          <c:layoutTarget val="inner"/>
          <c:xMode val="edge"/>
          <c:yMode val="edge"/>
          <c:x val="0.14792927901811942"/>
          <c:y val="0.14763231197771587"/>
          <c:w val="0.80473527785856958"/>
          <c:h val="0.72701949860724235"/>
        </c:manualLayout>
      </c:layout>
      <c:lineChart>
        <c:grouping val="standard"/>
        <c:varyColors val="0"/>
        <c:ser>
          <c:idx val="0"/>
          <c:order val="0"/>
          <c:tx>
            <c:strRef>
              <c:f>'Prices and weights'!$C$5:$D$5</c:f>
              <c:strCache>
                <c:ptCount val="1"/>
                <c:pt idx="0">
                  <c:v>FAPRI (As of Aug. '16)</c:v>
                </c:pt>
              </c:strCache>
            </c:strRef>
          </c:tx>
          <c:spPr>
            <a:ln w="25400">
              <a:solidFill>
                <a:srgbClr val="0000FF"/>
              </a:solidFill>
              <a:prstDash val="solid"/>
            </a:ln>
          </c:spPr>
          <c:marker>
            <c:symbol val="circle"/>
            <c:size val="5"/>
            <c:spPr>
              <a:solidFill>
                <a:srgbClr val="000080"/>
              </a:solidFill>
              <a:ln>
                <a:solidFill>
                  <a:srgbClr val="0000FF"/>
                </a:solidFill>
                <a:prstDash val="solid"/>
              </a:ln>
            </c:spPr>
          </c:marker>
          <c:dLbls>
            <c:numFmt formatCode="\$#,##0" sourceLinked="0"/>
            <c:spPr>
              <a:noFill/>
              <a:ln w="25400">
                <a:noFill/>
              </a:ln>
            </c:sp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'Prices and weights'!$B$7:$B$16</c:f>
              <c:numCache>
                <c:formatCode>General</c:formatCode>
                <c:ptCount val="10"/>
                <c:pt idx="0">
                  <c:v>2017</c:v>
                </c:pt>
                <c:pt idx="1">
                  <c:v>2018</c:v>
                </c:pt>
                <c:pt idx="2">
                  <c:v>2019</c:v>
                </c:pt>
                <c:pt idx="3">
                  <c:v>2020</c:v>
                </c:pt>
                <c:pt idx="4">
                  <c:v>2021</c:v>
                </c:pt>
                <c:pt idx="5">
                  <c:v>2022</c:v>
                </c:pt>
                <c:pt idx="6">
                  <c:v>2023</c:v>
                </c:pt>
                <c:pt idx="7">
                  <c:v>2024</c:v>
                </c:pt>
                <c:pt idx="8">
                  <c:v>2025</c:v>
                </c:pt>
                <c:pt idx="9">
                  <c:v>2026</c:v>
                </c:pt>
              </c:numCache>
            </c:numRef>
          </c:cat>
          <c:val>
            <c:numRef>
              <c:f>'Prices and weights'!$C$7:$C$16</c:f>
              <c:numCache>
                <c:formatCode>"$"#,##0.00</c:formatCode>
                <c:ptCount val="10"/>
                <c:pt idx="0">
                  <c:v>158.94999999999999</c:v>
                </c:pt>
                <c:pt idx="1">
                  <c:v>149.79999999999998</c:v>
                </c:pt>
                <c:pt idx="2">
                  <c:v>143.45999999999998</c:v>
                </c:pt>
                <c:pt idx="3">
                  <c:v>143.35999999999999</c:v>
                </c:pt>
                <c:pt idx="4">
                  <c:v>148.79999999999998</c:v>
                </c:pt>
                <c:pt idx="5">
                  <c:v>148.79999999999998</c:v>
                </c:pt>
                <c:pt idx="6">
                  <c:v>148.79999999999998</c:v>
                </c:pt>
                <c:pt idx="7">
                  <c:v>148.79999999999998</c:v>
                </c:pt>
                <c:pt idx="8">
                  <c:v>148.79999999999998</c:v>
                </c:pt>
                <c:pt idx="9">
                  <c:v>148.79999999999998</c:v>
                </c:pt>
              </c:numCache>
            </c:numRef>
          </c:val>
          <c:smooth val="0"/>
          <c:extLst>
            <c:ext xmlns:c16="http://schemas.microsoft.com/office/drawing/2014/chart" uri="{C3380CC4-5D6E-409C-BE32-E72D297353CC}">
              <c16:uniqueId val="{00000000-4B76-41E6-AF37-7F151CE52463}"/>
            </c:ext>
          </c:extLst>
        </c:ser>
        <c:ser>
          <c:idx val="1"/>
          <c:order val="1"/>
          <c:tx>
            <c:strRef>
              <c:f>'Prices and weights'!$E$5:$F$5</c:f>
              <c:strCache>
                <c:ptCount val="1"/>
                <c:pt idx="0">
                  <c:v>Flat at $25 under Scen 1</c:v>
                </c:pt>
              </c:strCache>
            </c:strRef>
          </c:tx>
          <c:spPr>
            <a:ln w="25400">
              <a:solidFill>
                <a:srgbClr val="FF00FF"/>
              </a:solidFill>
              <a:prstDash val="solid"/>
            </a:ln>
          </c:spPr>
          <c:marker>
            <c:symbol val="square"/>
            <c:size val="5"/>
            <c:spPr>
              <a:solidFill>
                <a:srgbClr val="800080"/>
              </a:solidFill>
              <a:ln>
                <a:solidFill>
                  <a:srgbClr val="FF00FF"/>
                </a:solidFill>
                <a:prstDash val="solid"/>
              </a:ln>
            </c:spPr>
          </c:marker>
          <c:cat>
            <c:numRef>
              <c:f>'Prices and weights'!$B$7:$B$16</c:f>
              <c:numCache>
                <c:formatCode>General</c:formatCode>
                <c:ptCount val="10"/>
                <c:pt idx="0">
                  <c:v>2017</c:v>
                </c:pt>
                <c:pt idx="1">
                  <c:v>2018</c:v>
                </c:pt>
                <c:pt idx="2">
                  <c:v>2019</c:v>
                </c:pt>
                <c:pt idx="3">
                  <c:v>2020</c:v>
                </c:pt>
                <c:pt idx="4">
                  <c:v>2021</c:v>
                </c:pt>
                <c:pt idx="5">
                  <c:v>2022</c:v>
                </c:pt>
                <c:pt idx="6">
                  <c:v>2023</c:v>
                </c:pt>
                <c:pt idx="7">
                  <c:v>2024</c:v>
                </c:pt>
                <c:pt idx="8">
                  <c:v>2025</c:v>
                </c:pt>
                <c:pt idx="9">
                  <c:v>2026</c:v>
                </c:pt>
              </c:numCache>
            </c:numRef>
          </c:cat>
          <c:val>
            <c:numRef>
              <c:f>'Prices and weights'!$E$7:$E$16</c:f>
              <c:numCache>
                <c:formatCode>"$"#,##0.00</c:formatCode>
                <c:ptCount val="10"/>
                <c:pt idx="0">
                  <c:v>133.94999999999999</c:v>
                </c:pt>
                <c:pt idx="1">
                  <c:v>133.94999999999999</c:v>
                </c:pt>
                <c:pt idx="2">
                  <c:v>133.94999999999999</c:v>
                </c:pt>
                <c:pt idx="3">
                  <c:v>133.94999999999999</c:v>
                </c:pt>
                <c:pt idx="4">
                  <c:v>133.94999999999999</c:v>
                </c:pt>
                <c:pt idx="5">
                  <c:v>133.94999999999999</c:v>
                </c:pt>
                <c:pt idx="6">
                  <c:v>133.94999999999999</c:v>
                </c:pt>
                <c:pt idx="7">
                  <c:v>133.94999999999999</c:v>
                </c:pt>
                <c:pt idx="8">
                  <c:v>133.94999999999999</c:v>
                </c:pt>
                <c:pt idx="9">
                  <c:v>133.94999999999999</c:v>
                </c:pt>
              </c:numCache>
            </c:numRef>
          </c:val>
          <c:smooth val="0"/>
          <c:extLst>
            <c:ext xmlns:c16="http://schemas.microsoft.com/office/drawing/2014/chart" uri="{C3380CC4-5D6E-409C-BE32-E72D297353CC}">
              <c16:uniqueId val="{00000001-4B76-41E6-AF37-7F151CE52463}"/>
            </c:ext>
          </c:extLst>
        </c:ser>
        <c:ser>
          <c:idx val="3"/>
          <c:order val="2"/>
          <c:tx>
            <c:strRef>
              <c:f>'Prices and weights'!$G$5:$H$5</c:f>
              <c:strCache>
                <c:ptCount val="1"/>
                <c:pt idx="0">
                  <c:v>Scenario 1 +10%</c:v>
                </c:pt>
              </c:strCache>
            </c:strRef>
          </c:tx>
          <c:spPr>
            <a:ln w="25400">
              <a:solidFill>
                <a:srgbClr val="99CC00"/>
              </a:solidFill>
              <a:prstDash val="solid"/>
            </a:ln>
          </c:spPr>
          <c:marker>
            <c:symbol val="diamond"/>
            <c:size val="5"/>
            <c:spPr>
              <a:solidFill>
                <a:srgbClr val="008000"/>
              </a:solidFill>
              <a:ln>
                <a:solidFill>
                  <a:srgbClr val="99CC00"/>
                </a:solidFill>
                <a:prstDash val="solid"/>
              </a:ln>
            </c:spPr>
          </c:marker>
          <c:cat>
            <c:numRef>
              <c:f>'Prices and weights'!$B$7:$B$16</c:f>
              <c:numCache>
                <c:formatCode>General</c:formatCode>
                <c:ptCount val="10"/>
                <c:pt idx="0">
                  <c:v>2017</c:v>
                </c:pt>
                <c:pt idx="1">
                  <c:v>2018</c:v>
                </c:pt>
                <c:pt idx="2">
                  <c:v>2019</c:v>
                </c:pt>
                <c:pt idx="3">
                  <c:v>2020</c:v>
                </c:pt>
                <c:pt idx="4">
                  <c:v>2021</c:v>
                </c:pt>
                <c:pt idx="5">
                  <c:v>2022</c:v>
                </c:pt>
                <c:pt idx="6">
                  <c:v>2023</c:v>
                </c:pt>
                <c:pt idx="7">
                  <c:v>2024</c:v>
                </c:pt>
                <c:pt idx="8">
                  <c:v>2025</c:v>
                </c:pt>
                <c:pt idx="9">
                  <c:v>2026</c:v>
                </c:pt>
              </c:numCache>
            </c:numRef>
          </c:cat>
          <c:val>
            <c:numRef>
              <c:f>'Prices and weights'!$G$7:$G$16</c:f>
              <c:numCache>
                <c:formatCode>"$"#,##0.00</c:formatCode>
                <c:ptCount val="10"/>
                <c:pt idx="0">
                  <c:v>174.845</c:v>
                </c:pt>
                <c:pt idx="1">
                  <c:v>164.78</c:v>
                </c:pt>
                <c:pt idx="2">
                  <c:v>157.80599999999998</c:v>
                </c:pt>
                <c:pt idx="3">
                  <c:v>157.696</c:v>
                </c:pt>
                <c:pt idx="4">
                  <c:v>163.68</c:v>
                </c:pt>
                <c:pt idx="5">
                  <c:v>163.68</c:v>
                </c:pt>
                <c:pt idx="6">
                  <c:v>163.68</c:v>
                </c:pt>
                <c:pt idx="7">
                  <c:v>163.68</c:v>
                </c:pt>
                <c:pt idx="8">
                  <c:v>163.68</c:v>
                </c:pt>
                <c:pt idx="9">
                  <c:v>163.68</c:v>
                </c:pt>
              </c:numCache>
            </c:numRef>
          </c:val>
          <c:smooth val="0"/>
          <c:extLst>
            <c:ext xmlns:c16="http://schemas.microsoft.com/office/drawing/2014/chart" uri="{C3380CC4-5D6E-409C-BE32-E72D297353CC}">
              <c16:uniqueId val="{00000002-4B76-41E6-AF37-7F151CE52463}"/>
            </c:ext>
          </c:extLst>
        </c:ser>
        <c:dLbls>
          <c:showLegendKey val="0"/>
          <c:showVal val="0"/>
          <c:showCatName val="0"/>
          <c:showSerName val="0"/>
          <c:showPercent val="0"/>
          <c:showBubbleSize val="0"/>
        </c:dLbls>
        <c:marker val="1"/>
        <c:smooth val="0"/>
        <c:axId val="442876768"/>
        <c:axId val="442870496"/>
      </c:lineChart>
      <c:catAx>
        <c:axId val="4428767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Calibri"/>
                <a:ea typeface="Calibri"/>
                <a:cs typeface="Calibri"/>
              </a:defRPr>
            </a:pPr>
            <a:endParaRPr lang="en-US"/>
          </a:p>
        </c:txPr>
        <c:crossAx val="442870496"/>
        <c:crosses val="autoZero"/>
        <c:auto val="1"/>
        <c:lblAlgn val="ctr"/>
        <c:lblOffset val="100"/>
        <c:tickLblSkip val="1"/>
        <c:tickMarkSkip val="1"/>
        <c:noMultiLvlLbl val="0"/>
      </c:catAx>
      <c:valAx>
        <c:axId val="442870496"/>
        <c:scaling>
          <c:orientation val="minMax"/>
          <c:max val="200"/>
          <c:min val="120"/>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Expected Price, $/cwt</a:t>
                </a:r>
              </a:p>
            </c:rich>
          </c:tx>
          <c:layout>
            <c:manualLayout>
              <c:xMode val="edge"/>
              <c:yMode val="edge"/>
              <c:x val="3.1512007744594055E-2"/>
              <c:y val="0.3050839675681208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Calibri"/>
                <a:ea typeface="Calibri"/>
                <a:cs typeface="Calibri"/>
              </a:defRPr>
            </a:pPr>
            <a:endParaRPr lang="en-US"/>
          </a:p>
        </c:txPr>
        <c:crossAx val="442876768"/>
        <c:crosses val="autoZero"/>
        <c:crossBetween val="between"/>
      </c:valAx>
      <c:spPr>
        <a:solidFill>
          <a:srgbClr val="FFFFFF"/>
        </a:solidFill>
        <a:ln w="12700">
          <a:solidFill>
            <a:srgbClr val="000000"/>
          </a:solidFill>
          <a:prstDash val="solid"/>
        </a:ln>
      </c:spPr>
    </c:plotArea>
    <c:legend>
      <c:legendPos val="r"/>
      <c:layout>
        <c:manualLayout>
          <c:xMode val="edge"/>
          <c:yMode val="edge"/>
          <c:x val="0.50493200184296494"/>
          <c:y val="0.16991643454038996"/>
          <c:w val="0.39447814585307006"/>
          <c:h val="0.23955431754874651"/>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127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Calibri"/>
                <a:ea typeface="Calibri"/>
                <a:cs typeface="Calibri"/>
              </a:defRPr>
            </a:pPr>
            <a:r>
              <a:rPr lang="en-US"/>
              <a:t>Forecasted Cull Cow Price</a:t>
            </a:r>
          </a:p>
        </c:rich>
      </c:tx>
      <c:layout>
        <c:manualLayout>
          <c:xMode val="edge"/>
          <c:yMode val="edge"/>
          <c:x val="0.29411152008365815"/>
          <c:y val="3.4214901410304213E-2"/>
        </c:manualLayout>
      </c:layout>
      <c:overlay val="0"/>
      <c:spPr>
        <a:noFill/>
        <a:ln w="25400">
          <a:noFill/>
        </a:ln>
      </c:spPr>
    </c:title>
    <c:autoTitleDeleted val="0"/>
    <c:plotArea>
      <c:layout>
        <c:manualLayout>
          <c:layoutTarget val="inner"/>
          <c:xMode val="edge"/>
          <c:yMode val="edge"/>
          <c:x val="0.13412254630976159"/>
          <c:y val="0.14763231197771587"/>
          <c:w val="0.81854201056692744"/>
          <c:h val="0.72701949860724235"/>
        </c:manualLayout>
      </c:layout>
      <c:lineChart>
        <c:grouping val="standard"/>
        <c:varyColors val="0"/>
        <c:ser>
          <c:idx val="0"/>
          <c:order val="0"/>
          <c:tx>
            <c:strRef>
              <c:f>'Prices and weights'!$C$5:$D$5</c:f>
              <c:strCache>
                <c:ptCount val="1"/>
                <c:pt idx="0">
                  <c:v>FAPRI (As of Aug. '16)</c:v>
                </c:pt>
              </c:strCache>
            </c:strRef>
          </c:tx>
          <c:spPr>
            <a:ln w="25400">
              <a:solidFill>
                <a:srgbClr val="0000FF"/>
              </a:solidFill>
              <a:prstDash val="solid"/>
            </a:ln>
          </c:spPr>
          <c:marker>
            <c:symbol val="circle"/>
            <c:size val="5"/>
            <c:spPr>
              <a:solidFill>
                <a:srgbClr val="000080"/>
              </a:solidFill>
              <a:ln>
                <a:solidFill>
                  <a:srgbClr val="0000FF"/>
                </a:solidFill>
                <a:prstDash val="solid"/>
              </a:ln>
            </c:spPr>
          </c:marker>
          <c:dLbls>
            <c:numFmt formatCode="\$#,##0" sourceLinked="0"/>
            <c:spPr>
              <a:noFill/>
              <a:ln w="25400">
                <a:noFill/>
              </a:ln>
            </c:sp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'Prices and weights'!$B$7:$B$16</c:f>
              <c:numCache>
                <c:formatCode>General</c:formatCode>
                <c:ptCount val="10"/>
                <c:pt idx="0">
                  <c:v>2017</c:v>
                </c:pt>
                <c:pt idx="1">
                  <c:v>2018</c:v>
                </c:pt>
                <c:pt idx="2">
                  <c:v>2019</c:v>
                </c:pt>
                <c:pt idx="3">
                  <c:v>2020</c:v>
                </c:pt>
                <c:pt idx="4">
                  <c:v>2021</c:v>
                </c:pt>
                <c:pt idx="5">
                  <c:v>2022</c:v>
                </c:pt>
                <c:pt idx="6">
                  <c:v>2023</c:v>
                </c:pt>
                <c:pt idx="7">
                  <c:v>2024</c:v>
                </c:pt>
                <c:pt idx="8">
                  <c:v>2025</c:v>
                </c:pt>
                <c:pt idx="9">
                  <c:v>2026</c:v>
                </c:pt>
              </c:numCache>
            </c:numRef>
          </c:cat>
          <c:val>
            <c:numRef>
              <c:f>'Prices and weights'!$D$7:$D$16</c:f>
              <c:numCache>
                <c:formatCode>"$"#,##0.00</c:formatCode>
                <c:ptCount val="10"/>
                <c:pt idx="0">
                  <c:v>69.938000000000002</c:v>
                </c:pt>
                <c:pt idx="1">
                  <c:v>65.911999999999992</c:v>
                </c:pt>
                <c:pt idx="2">
                  <c:v>63.122399999999992</c:v>
                </c:pt>
                <c:pt idx="3">
                  <c:v>63.078399999999995</c:v>
                </c:pt>
                <c:pt idx="4">
                  <c:v>65.471999999999994</c:v>
                </c:pt>
                <c:pt idx="5">
                  <c:v>65.471999999999994</c:v>
                </c:pt>
                <c:pt idx="6">
                  <c:v>65.471999999999994</c:v>
                </c:pt>
                <c:pt idx="7">
                  <c:v>65.471999999999994</c:v>
                </c:pt>
                <c:pt idx="8">
                  <c:v>65.471999999999994</c:v>
                </c:pt>
                <c:pt idx="9">
                  <c:v>65.471999999999994</c:v>
                </c:pt>
              </c:numCache>
            </c:numRef>
          </c:val>
          <c:smooth val="0"/>
          <c:extLst>
            <c:ext xmlns:c16="http://schemas.microsoft.com/office/drawing/2014/chart" uri="{C3380CC4-5D6E-409C-BE32-E72D297353CC}">
              <c16:uniqueId val="{00000000-3C5D-4276-82F9-A628783E4EB0}"/>
            </c:ext>
          </c:extLst>
        </c:ser>
        <c:ser>
          <c:idx val="1"/>
          <c:order val="1"/>
          <c:tx>
            <c:strRef>
              <c:f>'Prices and weights'!$E$5:$F$5</c:f>
              <c:strCache>
                <c:ptCount val="1"/>
                <c:pt idx="0">
                  <c:v>Flat at $25 under Scen 1</c:v>
                </c:pt>
              </c:strCache>
            </c:strRef>
          </c:tx>
          <c:spPr>
            <a:ln w="25400">
              <a:solidFill>
                <a:srgbClr val="FF00FF"/>
              </a:solidFill>
              <a:prstDash val="solid"/>
            </a:ln>
          </c:spPr>
          <c:marker>
            <c:symbol val="square"/>
            <c:size val="5"/>
            <c:spPr>
              <a:solidFill>
                <a:srgbClr val="800080"/>
              </a:solidFill>
              <a:ln>
                <a:solidFill>
                  <a:srgbClr val="FF00FF"/>
                </a:solidFill>
                <a:prstDash val="solid"/>
              </a:ln>
            </c:spPr>
          </c:marker>
          <c:cat>
            <c:numRef>
              <c:f>'Prices and weights'!$B$7:$B$16</c:f>
              <c:numCache>
                <c:formatCode>General</c:formatCode>
                <c:ptCount val="10"/>
                <c:pt idx="0">
                  <c:v>2017</c:v>
                </c:pt>
                <c:pt idx="1">
                  <c:v>2018</c:v>
                </c:pt>
                <c:pt idx="2">
                  <c:v>2019</c:v>
                </c:pt>
                <c:pt idx="3">
                  <c:v>2020</c:v>
                </c:pt>
                <c:pt idx="4">
                  <c:v>2021</c:v>
                </c:pt>
                <c:pt idx="5">
                  <c:v>2022</c:v>
                </c:pt>
                <c:pt idx="6">
                  <c:v>2023</c:v>
                </c:pt>
                <c:pt idx="7">
                  <c:v>2024</c:v>
                </c:pt>
                <c:pt idx="8">
                  <c:v>2025</c:v>
                </c:pt>
                <c:pt idx="9">
                  <c:v>2026</c:v>
                </c:pt>
              </c:numCache>
            </c:numRef>
          </c:cat>
          <c:val>
            <c:numRef>
              <c:f>'Prices and weights'!$F$7:$F$16</c:f>
              <c:numCache>
                <c:formatCode>"$"#,##0.00</c:formatCode>
                <c:ptCount val="10"/>
                <c:pt idx="0">
                  <c:v>58.937999999999995</c:v>
                </c:pt>
                <c:pt idx="1">
                  <c:v>58.937999999999995</c:v>
                </c:pt>
                <c:pt idx="2">
                  <c:v>58.937999999999995</c:v>
                </c:pt>
                <c:pt idx="3">
                  <c:v>58.937999999999995</c:v>
                </c:pt>
                <c:pt idx="4">
                  <c:v>58.937999999999995</c:v>
                </c:pt>
                <c:pt idx="5">
                  <c:v>58.937999999999995</c:v>
                </c:pt>
                <c:pt idx="6">
                  <c:v>58.937999999999995</c:v>
                </c:pt>
                <c:pt idx="7">
                  <c:v>58.937999999999995</c:v>
                </c:pt>
                <c:pt idx="8">
                  <c:v>58.937999999999995</c:v>
                </c:pt>
                <c:pt idx="9">
                  <c:v>58.937999999999995</c:v>
                </c:pt>
              </c:numCache>
            </c:numRef>
          </c:val>
          <c:smooth val="0"/>
          <c:extLst>
            <c:ext xmlns:c16="http://schemas.microsoft.com/office/drawing/2014/chart" uri="{C3380CC4-5D6E-409C-BE32-E72D297353CC}">
              <c16:uniqueId val="{00000001-3C5D-4276-82F9-A628783E4EB0}"/>
            </c:ext>
          </c:extLst>
        </c:ser>
        <c:ser>
          <c:idx val="3"/>
          <c:order val="2"/>
          <c:tx>
            <c:strRef>
              <c:f>'Prices and weights'!$G$5:$H$5</c:f>
              <c:strCache>
                <c:ptCount val="1"/>
                <c:pt idx="0">
                  <c:v>Scenario 1 +10%</c:v>
                </c:pt>
              </c:strCache>
            </c:strRef>
          </c:tx>
          <c:spPr>
            <a:ln w="25400">
              <a:solidFill>
                <a:srgbClr val="99CC00"/>
              </a:solidFill>
              <a:prstDash val="solid"/>
            </a:ln>
          </c:spPr>
          <c:marker>
            <c:symbol val="diamond"/>
            <c:size val="5"/>
            <c:spPr>
              <a:solidFill>
                <a:srgbClr val="008000"/>
              </a:solidFill>
              <a:ln>
                <a:solidFill>
                  <a:srgbClr val="99CC00"/>
                </a:solidFill>
                <a:prstDash val="solid"/>
              </a:ln>
            </c:spPr>
          </c:marker>
          <c:cat>
            <c:numRef>
              <c:f>'Prices and weights'!$B$7:$B$16</c:f>
              <c:numCache>
                <c:formatCode>General</c:formatCode>
                <c:ptCount val="10"/>
                <c:pt idx="0">
                  <c:v>2017</c:v>
                </c:pt>
                <c:pt idx="1">
                  <c:v>2018</c:v>
                </c:pt>
                <c:pt idx="2">
                  <c:v>2019</c:v>
                </c:pt>
                <c:pt idx="3">
                  <c:v>2020</c:v>
                </c:pt>
                <c:pt idx="4">
                  <c:v>2021</c:v>
                </c:pt>
                <c:pt idx="5">
                  <c:v>2022</c:v>
                </c:pt>
                <c:pt idx="6">
                  <c:v>2023</c:v>
                </c:pt>
                <c:pt idx="7">
                  <c:v>2024</c:v>
                </c:pt>
                <c:pt idx="8">
                  <c:v>2025</c:v>
                </c:pt>
                <c:pt idx="9">
                  <c:v>2026</c:v>
                </c:pt>
              </c:numCache>
            </c:numRef>
          </c:cat>
          <c:val>
            <c:numRef>
              <c:f>'Prices and weights'!$H$7:$H$16</c:f>
              <c:numCache>
                <c:formatCode>"$"#,##0.00</c:formatCode>
                <c:ptCount val="10"/>
                <c:pt idx="0">
                  <c:v>76.931799999999996</c:v>
                </c:pt>
                <c:pt idx="1">
                  <c:v>72.503200000000007</c:v>
                </c:pt>
                <c:pt idx="2">
                  <c:v>69.434639999999987</c:v>
                </c:pt>
                <c:pt idx="3">
                  <c:v>69.386240000000001</c:v>
                </c:pt>
                <c:pt idx="4">
                  <c:v>72.019199999999998</c:v>
                </c:pt>
                <c:pt idx="5">
                  <c:v>72.019199999999998</c:v>
                </c:pt>
                <c:pt idx="6">
                  <c:v>72.019199999999998</c:v>
                </c:pt>
                <c:pt idx="7">
                  <c:v>72.019199999999998</c:v>
                </c:pt>
                <c:pt idx="8">
                  <c:v>72.019199999999998</c:v>
                </c:pt>
                <c:pt idx="9">
                  <c:v>72.019199999999998</c:v>
                </c:pt>
              </c:numCache>
            </c:numRef>
          </c:val>
          <c:smooth val="0"/>
          <c:extLst>
            <c:ext xmlns:c16="http://schemas.microsoft.com/office/drawing/2014/chart" uri="{C3380CC4-5D6E-409C-BE32-E72D297353CC}">
              <c16:uniqueId val="{00000002-3C5D-4276-82F9-A628783E4EB0}"/>
            </c:ext>
          </c:extLst>
        </c:ser>
        <c:dLbls>
          <c:showLegendKey val="0"/>
          <c:showVal val="0"/>
          <c:showCatName val="0"/>
          <c:showSerName val="0"/>
          <c:showPercent val="0"/>
          <c:showBubbleSize val="0"/>
        </c:dLbls>
        <c:marker val="1"/>
        <c:smooth val="0"/>
        <c:axId val="437064808"/>
        <c:axId val="437067552"/>
      </c:lineChart>
      <c:catAx>
        <c:axId val="4370648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Calibri"/>
                <a:ea typeface="Calibri"/>
                <a:cs typeface="Calibri"/>
              </a:defRPr>
            </a:pPr>
            <a:endParaRPr lang="en-US"/>
          </a:p>
        </c:txPr>
        <c:crossAx val="437067552"/>
        <c:crosses val="autoZero"/>
        <c:auto val="1"/>
        <c:lblAlgn val="ctr"/>
        <c:lblOffset val="100"/>
        <c:tickLblSkip val="1"/>
        <c:tickMarkSkip val="1"/>
        <c:noMultiLvlLbl val="0"/>
      </c:catAx>
      <c:valAx>
        <c:axId val="437067552"/>
        <c:scaling>
          <c:orientation val="minMax"/>
          <c:max val="90"/>
          <c:min val="50"/>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Expected Price, $/cwt</a:t>
                </a:r>
              </a:p>
            </c:rich>
          </c:tx>
          <c:layout>
            <c:manualLayout>
              <c:xMode val="edge"/>
              <c:yMode val="edge"/>
              <c:x val="3.1512007744594055E-2"/>
              <c:y val="0.3050839675681208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Calibri"/>
                <a:ea typeface="Calibri"/>
                <a:cs typeface="Calibri"/>
              </a:defRPr>
            </a:pPr>
            <a:endParaRPr lang="en-US"/>
          </a:p>
        </c:txPr>
        <c:crossAx val="437064808"/>
        <c:crosses val="autoZero"/>
        <c:crossBetween val="between"/>
      </c:valAx>
      <c:spPr>
        <a:solidFill>
          <a:srgbClr val="FFFFFF"/>
        </a:solidFill>
        <a:ln w="12700">
          <a:solidFill>
            <a:srgbClr val="000000"/>
          </a:solidFill>
          <a:prstDash val="solid"/>
        </a:ln>
      </c:spPr>
    </c:plotArea>
    <c:legend>
      <c:legendPos val="r"/>
      <c:layout>
        <c:manualLayout>
          <c:xMode val="edge"/>
          <c:yMode val="edge"/>
          <c:x val="0.51479393478182089"/>
          <c:y val="0.18105849582172701"/>
          <c:w val="0.37672666656312925"/>
          <c:h val="0.24512534818941506"/>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127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Calibri"/>
                <a:ea typeface="Calibri"/>
                <a:cs typeface="Calibri"/>
              </a:defRPr>
            </a:pPr>
            <a:r>
              <a:rPr lang="en-US"/>
              <a:t>Average Calf Weaning Weight by Age of Cow</a:t>
            </a:r>
          </a:p>
        </c:rich>
      </c:tx>
      <c:layout>
        <c:manualLayout>
          <c:xMode val="edge"/>
          <c:yMode val="edge"/>
          <c:x val="0.29411152008365815"/>
          <c:y val="3.4214931466899974E-2"/>
        </c:manualLayout>
      </c:layout>
      <c:overlay val="0"/>
      <c:spPr>
        <a:noFill/>
        <a:ln w="25400">
          <a:noFill/>
        </a:ln>
      </c:spPr>
    </c:title>
    <c:autoTitleDeleted val="0"/>
    <c:plotArea>
      <c:layout>
        <c:manualLayout>
          <c:layoutTarget val="inner"/>
          <c:xMode val="edge"/>
          <c:yMode val="edge"/>
          <c:x val="0.14792927901811942"/>
          <c:y val="0.14722262158914276"/>
          <c:w val="0.82643157211456042"/>
          <c:h val="0.68333518699866269"/>
        </c:manualLayout>
      </c:layout>
      <c:lineChart>
        <c:grouping val="standard"/>
        <c:varyColors val="0"/>
        <c:ser>
          <c:idx val="0"/>
          <c:order val="0"/>
          <c:tx>
            <c:strRef>
              <c:f>'Prices and weights'!$K$5</c:f>
              <c:strCache>
                <c:ptCount val="1"/>
                <c:pt idx="0">
                  <c:v>Low peak</c:v>
                </c:pt>
              </c:strCache>
            </c:strRef>
          </c:tx>
          <c:spPr>
            <a:ln w="25400">
              <a:solidFill>
                <a:srgbClr val="0000FF"/>
              </a:solidFill>
              <a:prstDash val="solid"/>
            </a:ln>
          </c:spPr>
          <c:marker>
            <c:symbol val="circle"/>
            <c:size val="5"/>
            <c:spPr>
              <a:solidFill>
                <a:srgbClr val="000080"/>
              </a:solidFill>
              <a:ln>
                <a:solidFill>
                  <a:srgbClr val="0000FF"/>
                </a:solidFill>
                <a:prstDash val="solid"/>
              </a:ln>
            </c:spPr>
          </c:marker>
          <c:cat>
            <c:numRef>
              <c:f>'Prices and weights'!$J$7:$J$16</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'Prices and weights'!$K$7:$K$16</c:f>
              <c:numCache>
                <c:formatCode>General</c:formatCode>
                <c:ptCount val="10"/>
                <c:pt idx="0">
                  <c:v>542</c:v>
                </c:pt>
                <c:pt idx="1">
                  <c:v>552</c:v>
                </c:pt>
                <c:pt idx="2">
                  <c:v>562</c:v>
                </c:pt>
                <c:pt idx="3">
                  <c:v>567</c:v>
                </c:pt>
                <c:pt idx="4">
                  <c:v>572</c:v>
                </c:pt>
                <c:pt idx="5">
                  <c:v>572</c:v>
                </c:pt>
                <c:pt idx="6">
                  <c:v>567</c:v>
                </c:pt>
                <c:pt idx="7">
                  <c:v>565</c:v>
                </c:pt>
                <c:pt idx="8">
                  <c:v>562</c:v>
                </c:pt>
                <c:pt idx="9">
                  <c:v>559</c:v>
                </c:pt>
              </c:numCache>
            </c:numRef>
          </c:val>
          <c:smooth val="0"/>
          <c:extLst>
            <c:ext xmlns:c16="http://schemas.microsoft.com/office/drawing/2014/chart" uri="{C3380CC4-5D6E-409C-BE32-E72D297353CC}">
              <c16:uniqueId val="{00000000-30AB-4AAE-A1DE-BD6E4F516C89}"/>
            </c:ext>
          </c:extLst>
        </c:ser>
        <c:ser>
          <c:idx val="1"/>
          <c:order val="1"/>
          <c:tx>
            <c:strRef>
              <c:f>'Prices and weights'!$L$5</c:f>
              <c:strCache>
                <c:ptCount val="1"/>
                <c:pt idx="0">
                  <c:v>Constant</c:v>
                </c:pt>
              </c:strCache>
            </c:strRef>
          </c:tx>
          <c:spPr>
            <a:ln w="25400">
              <a:solidFill>
                <a:srgbClr val="FF00FF"/>
              </a:solidFill>
              <a:prstDash val="solid"/>
            </a:ln>
          </c:spPr>
          <c:marker>
            <c:symbol val="square"/>
            <c:size val="5"/>
            <c:spPr>
              <a:solidFill>
                <a:srgbClr val="800080"/>
              </a:solidFill>
              <a:ln>
                <a:solidFill>
                  <a:srgbClr val="FF00FF"/>
                </a:solidFill>
                <a:prstDash val="solid"/>
              </a:ln>
            </c:spPr>
          </c:marker>
          <c:cat>
            <c:numRef>
              <c:f>'Prices and weights'!$J$7:$J$16</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'Prices and weights'!$L$7:$L$16</c:f>
              <c:numCache>
                <c:formatCode>General</c:formatCode>
                <c:ptCount val="10"/>
                <c:pt idx="0">
                  <c:v>562</c:v>
                </c:pt>
                <c:pt idx="1">
                  <c:v>562</c:v>
                </c:pt>
                <c:pt idx="2">
                  <c:v>562</c:v>
                </c:pt>
                <c:pt idx="3">
                  <c:v>562</c:v>
                </c:pt>
                <c:pt idx="4">
                  <c:v>562</c:v>
                </c:pt>
                <c:pt idx="5">
                  <c:v>562</c:v>
                </c:pt>
                <c:pt idx="6">
                  <c:v>562</c:v>
                </c:pt>
                <c:pt idx="7">
                  <c:v>562</c:v>
                </c:pt>
                <c:pt idx="8">
                  <c:v>562</c:v>
                </c:pt>
                <c:pt idx="9">
                  <c:v>562</c:v>
                </c:pt>
              </c:numCache>
            </c:numRef>
          </c:val>
          <c:smooth val="0"/>
          <c:extLst>
            <c:ext xmlns:c16="http://schemas.microsoft.com/office/drawing/2014/chart" uri="{C3380CC4-5D6E-409C-BE32-E72D297353CC}">
              <c16:uniqueId val="{00000001-30AB-4AAE-A1DE-BD6E4F516C89}"/>
            </c:ext>
          </c:extLst>
        </c:ser>
        <c:ser>
          <c:idx val="3"/>
          <c:order val="2"/>
          <c:tx>
            <c:strRef>
              <c:f>'Prices and weights'!$M$5</c:f>
              <c:strCache>
                <c:ptCount val="1"/>
                <c:pt idx="0">
                  <c:v>High peak</c:v>
                </c:pt>
              </c:strCache>
            </c:strRef>
          </c:tx>
          <c:spPr>
            <a:ln w="25400">
              <a:solidFill>
                <a:srgbClr val="99CC00"/>
              </a:solidFill>
              <a:prstDash val="solid"/>
            </a:ln>
          </c:spPr>
          <c:marker>
            <c:symbol val="diamond"/>
            <c:size val="5"/>
            <c:spPr>
              <a:solidFill>
                <a:srgbClr val="008000"/>
              </a:solidFill>
              <a:ln>
                <a:solidFill>
                  <a:srgbClr val="99CC00"/>
                </a:solidFill>
                <a:prstDash val="solid"/>
              </a:ln>
            </c:spPr>
          </c:marker>
          <c:cat>
            <c:numRef>
              <c:f>'Prices and weights'!$J$7:$J$16</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'Prices and weights'!$M$7:$M$16</c:f>
              <c:numCache>
                <c:formatCode>General</c:formatCode>
                <c:ptCount val="10"/>
                <c:pt idx="0">
                  <c:v>537</c:v>
                </c:pt>
                <c:pt idx="1">
                  <c:v>552</c:v>
                </c:pt>
                <c:pt idx="2">
                  <c:v>567</c:v>
                </c:pt>
                <c:pt idx="3">
                  <c:v>582</c:v>
                </c:pt>
                <c:pt idx="4">
                  <c:v>582</c:v>
                </c:pt>
                <c:pt idx="5">
                  <c:v>577</c:v>
                </c:pt>
                <c:pt idx="6">
                  <c:v>567</c:v>
                </c:pt>
                <c:pt idx="7">
                  <c:v>557</c:v>
                </c:pt>
                <c:pt idx="8">
                  <c:v>552</c:v>
                </c:pt>
                <c:pt idx="9">
                  <c:v>547</c:v>
                </c:pt>
              </c:numCache>
            </c:numRef>
          </c:val>
          <c:smooth val="0"/>
          <c:extLst>
            <c:ext xmlns:c16="http://schemas.microsoft.com/office/drawing/2014/chart" uri="{C3380CC4-5D6E-409C-BE32-E72D297353CC}">
              <c16:uniqueId val="{00000002-30AB-4AAE-A1DE-BD6E4F516C89}"/>
            </c:ext>
          </c:extLst>
        </c:ser>
        <c:dLbls>
          <c:showLegendKey val="0"/>
          <c:showVal val="0"/>
          <c:showCatName val="0"/>
          <c:showSerName val="0"/>
          <c:showPercent val="0"/>
          <c:showBubbleSize val="0"/>
        </c:dLbls>
        <c:marker val="1"/>
        <c:smooth val="0"/>
        <c:axId val="437070688"/>
        <c:axId val="437071080"/>
      </c:lineChart>
      <c:catAx>
        <c:axId val="4370706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n-US"/>
                  <a:t>Number of calves cow has had</a:t>
                </a:r>
              </a:p>
            </c:rich>
          </c:tx>
          <c:layout>
            <c:manualLayout>
              <c:xMode val="edge"/>
              <c:yMode val="edge"/>
              <c:x val="0.3648921399617947"/>
              <c:y val="0.9138915135608048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Calibri"/>
                <a:ea typeface="Calibri"/>
                <a:cs typeface="Calibri"/>
              </a:defRPr>
            </a:pPr>
            <a:endParaRPr lang="en-US"/>
          </a:p>
        </c:txPr>
        <c:crossAx val="437071080"/>
        <c:crosses val="autoZero"/>
        <c:auto val="1"/>
        <c:lblAlgn val="ctr"/>
        <c:lblOffset val="100"/>
        <c:tickLblSkip val="1"/>
        <c:tickMarkSkip val="1"/>
        <c:noMultiLvlLbl val="0"/>
      </c:catAx>
      <c:valAx>
        <c:axId val="437071080"/>
        <c:scaling>
          <c:orientation val="minMax"/>
          <c:max val="600"/>
          <c:min val="520"/>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Weaning weight, lbs/head</a:t>
                </a:r>
              </a:p>
            </c:rich>
          </c:tx>
          <c:layout>
            <c:manualLayout>
              <c:xMode val="edge"/>
              <c:yMode val="edge"/>
              <c:x val="2.3622461393509247E-2"/>
              <c:y val="0.2828617672790901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Calibri"/>
                <a:ea typeface="Calibri"/>
                <a:cs typeface="Calibri"/>
              </a:defRPr>
            </a:pPr>
            <a:endParaRPr lang="en-US"/>
          </a:p>
        </c:txPr>
        <c:crossAx val="437070688"/>
        <c:crosses val="autoZero"/>
        <c:crossBetween val="between"/>
      </c:valAx>
      <c:spPr>
        <a:solidFill>
          <a:srgbClr val="FFFFFF"/>
        </a:solidFill>
        <a:ln w="12700">
          <a:solidFill>
            <a:srgbClr val="000000"/>
          </a:solidFill>
          <a:prstDash val="solid"/>
        </a:ln>
      </c:spPr>
    </c:plotArea>
    <c:legend>
      <c:legendPos val="r"/>
      <c:layout>
        <c:manualLayout>
          <c:xMode val="edge"/>
          <c:yMode val="edge"/>
          <c:x val="0.34714066067185384"/>
          <c:y val="0.5222236803732867"/>
          <c:w val="0.30769292891642991"/>
          <c:h val="0.20555613881598134"/>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127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Calibri"/>
                <a:ea typeface="Calibri"/>
                <a:cs typeface="Calibri"/>
              </a:defRPr>
            </a:pPr>
            <a:r>
              <a:rPr lang="en-US"/>
              <a:t>NPV versus annual cow cost and number of calves</a:t>
            </a:r>
          </a:p>
        </c:rich>
      </c:tx>
      <c:layout>
        <c:manualLayout>
          <c:xMode val="edge"/>
          <c:yMode val="edge"/>
          <c:x val="0.18209343832020999"/>
          <c:y val="3.4214910128103911E-2"/>
        </c:manualLayout>
      </c:layout>
      <c:overlay val="0"/>
      <c:spPr>
        <a:noFill/>
        <a:ln w="25400">
          <a:noFill/>
        </a:ln>
      </c:spPr>
    </c:title>
    <c:autoTitleDeleted val="0"/>
    <c:plotArea>
      <c:layout>
        <c:manualLayout>
          <c:layoutTarget val="inner"/>
          <c:xMode val="edge"/>
          <c:yMode val="edge"/>
          <c:x val="0.15462467191601051"/>
          <c:y val="0.14363181643752232"/>
          <c:w val="0.81978572678415196"/>
          <c:h val="0.70551209554090288"/>
        </c:manualLayout>
      </c:layout>
      <c:barChart>
        <c:barDir val="col"/>
        <c:grouping val="clustered"/>
        <c:varyColors val="0"/>
        <c:ser>
          <c:idx val="0"/>
          <c:order val="0"/>
          <c:tx>
            <c:strRef>
              <c:f>'Net present value'!$C$51</c:f>
              <c:strCache>
                <c:ptCount val="1"/>
                <c:pt idx="0">
                  <c:v>4 calves</c:v>
                </c:pt>
              </c:strCache>
            </c:strRef>
          </c:tx>
          <c:spPr>
            <a:solidFill>
              <a:schemeClr val="accent4">
                <a:lumMod val="75000"/>
              </a:schemeClr>
            </a:solidFill>
            <a:ln w="19050">
              <a:solidFill>
                <a:schemeClr val="accent4">
                  <a:lumMod val="50000"/>
                </a:schemeClr>
              </a:solidFill>
              <a:prstDash val="solid"/>
            </a:ln>
          </c:spPr>
          <c:invertIfNegative val="0"/>
          <c:cat>
            <c:numRef>
              <c:f>'Net present value'!$D$33:$H$33</c:f>
              <c:numCache>
                <c:formatCode>"$"#,##0</c:formatCode>
                <c:ptCount val="5"/>
                <c:pt idx="0">
                  <c:v>640</c:v>
                </c:pt>
                <c:pt idx="1">
                  <c:v>720</c:v>
                </c:pt>
                <c:pt idx="2">
                  <c:v>800</c:v>
                </c:pt>
                <c:pt idx="3">
                  <c:v>880</c:v>
                </c:pt>
                <c:pt idx="4">
                  <c:v>960</c:v>
                </c:pt>
              </c:numCache>
            </c:numRef>
          </c:cat>
          <c:val>
            <c:numRef>
              <c:f>'Net present value'!$D$51:$H$51</c:f>
              <c:numCache>
                <c:formatCode>"$"#,##0</c:formatCode>
                <c:ptCount val="5"/>
                <c:pt idx="0">
                  <c:v>1011.3845412816697</c:v>
                </c:pt>
                <c:pt idx="1">
                  <c:v>791.56453095346137</c:v>
                </c:pt>
                <c:pt idx="2">
                  <c:v>571.74452062525324</c:v>
                </c:pt>
                <c:pt idx="3">
                  <c:v>351.92451029704489</c:v>
                </c:pt>
                <c:pt idx="4">
                  <c:v>132.10449996883654</c:v>
                </c:pt>
              </c:numCache>
            </c:numRef>
          </c:val>
          <c:extLst>
            <c:ext xmlns:c16="http://schemas.microsoft.com/office/drawing/2014/chart" uri="{C3380CC4-5D6E-409C-BE32-E72D297353CC}">
              <c16:uniqueId val="{00000000-130B-4B91-808B-D39229A604C4}"/>
            </c:ext>
          </c:extLst>
        </c:ser>
        <c:ser>
          <c:idx val="1"/>
          <c:order val="1"/>
          <c:tx>
            <c:strRef>
              <c:f>'Net present value'!$C$52</c:f>
              <c:strCache>
                <c:ptCount val="1"/>
                <c:pt idx="0">
                  <c:v>7 calves</c:v>
                </c:pt>
              </c:strCache>
            </c:strRef>
          </c:tx>
          <c:spPr>
            <a:solidFill>
              <a:schemeClr val="accent6">
                <a:lumMod val="60000"/>
                <a:lumOff val="40000"/>
              </a:schemeClr>
            </a:solidFill>
            <a:ln w="19050">
              <a:solidFill>
                <a:schemeClr val="accent6">
                  <a:lumMod val="50000"/>
                </a:schemeClr>
              </a:solidFill>
              <a:prstDash val="solid"/>
            </a:ln>
          </c:spPr>
          <c:invertIfNegative val="0"/>
          <c:cat>
            <c:numRef>
              <c:f>'Net present value'!$D$33:$H$33</c:f>
              <c:numCache>
                <c:formatCode>"$"#,##0</c:formatCode>
                <c:ptCount val="5"/>
                <c:pt idx="0">
                  <c:v>640</c:v>
                </c:pt>
                <c:pt idx="1">
                  <c:v>720</c:v>
                </c:pt>
                <c:pt idx="2">
                  <c:v>800</c:v>
                </c:pt>
                <c:pt idx="3">
                  <c:v>880</c:v>
                </c:pt>
                <c:pt idx="4">
                  <c:v>960</c:v>
                </c:pt>
              </c:numCache>
            </c:numRef>
          </c:cat>
          <c:val>
            <c:numRef>
              <c:f>'Net present value'!$D$52:$H$52</c:f>
              <c:numCache>
                <c:formatCode>"$"#,##0</c:formatCode>
                <c:ptCount val="5"/>
                <c:pt idx="0">
                  <c:v>1072.8687733197862</c:v>
                </c:pt>
                <c:pt idx="1">
                  <c:v>780.66369795024821</c:v>
                </c:pt>
                <c:pt idx="2">
                  <c:v>488.4586225807102</c:v>
                </c:pt>
                <c:pt idx="3">
                  <c:v>196.25354721117264</c:v>
                </c:pt>
                <c:pt idx="4">
                  <c:v>-95.951528158365818</c:v>
                </c:pt>
              </c:numCache>
            </c:numRef>
          </c:val>
          <c:extLst>
            <c:ext xmlns:c16="http://schemas.microsoft.com/office/drawing/2014/chart" uri="{C3380CC4-5D6E-409C-BE32-E72D297353CC}">
              <c16:uniqueId val="{00000001-130B-4B91-808B-D39229A604C4}"/>
            </c:ext>
          </c:extLst>
        </c:ser>
        <c:ser>
          <c:idx val="3"/>
          <c:order val="2"/>
          <c:tx>
            <c:strRef>
              <c:f>'Net present value'!$C$53</c:f>
              <c:strCache>
                <c:ptCount val="1"/>
                <c:pt idx="0">
                  <c:v>10 calves</c:v>
                </c:pt>
              </c:strCache>
            </c:strRef>
          </c:tx>
          <c:spPr>
            <a:solidFill>
              <a:schemeClr val="accent3">
                <a:lumMod val="75000"/>
              </a:schemeClr>
            </a:solidFill>
            <a:ln w="19050">
              <a:solidFill>
                <a:schemeClr val="accent3">
                  <a:lumMod val="50000"/>
                </a:schemeClr>
              </a:solidFill>
              <a:prstDash val="solid"/>
            </a:ln>
          </c:spPr>
          <c:invertIfNegative val="0"/>
          <c:cat>
            <c:numRef>
              <c:f>'Net present value'!$D$33:$H$33</c:f>
              <c:numCache>
                <c:formatCode>"$"#,##0</c:formatCode>
                <c:ptCount val="5"/>
                <c:pt idx="0">
                  <c:v>640</c:v>
                </c:pt>
                <c:pt idx="1">
                  <c:v>720</c:v>
                </c:pt>
                <c:pt idx="2">
                  <c:v>800</c:v>
                </c:pt>
                <c:pt idx="3">
                  <c:v>880</c:v>
                </c:pt>
                <c:pt idx="4">
                  <c:v>960</c:v>
                </c:pt>
              </c:numCache>
            </c:numRef>
          </c:cat>
          <c:val>
            <c:numRef>
              <c:f>'Net present value'!$D$53:$H$53</c:f>
              <c:numCache>
                <c:formatCode>"$"#,##0</c:formatCode>
                <c:ptCount val="5"/>
                <c:pt idx="0">
                  <c:v>1085.42688046895</c:v>
                </c:pt>
                <c:pt idx="1">
                  <c:v>757.00102293299233</c:v>
                </c:pt>
                <c:pt idx="2">
                  <c:v>428.57516539703465</c:v>
                </c:pt>
                <c:pt idx="3">
                  <c:v>100.14930786107698</c:v>
                </c:pt>
                <c:pt idx="4">
                  <c:v>-228.27654967488161</c:v>
                </c:pt>
              </c:numCache>
            </c:numRef>
          </c:val>
          <c:extLst>
            <c:ext xmlns:c16="http://schemas.microsoft.com/office/drawing/2014/chart" uri="{C3380CC4-5D6E-409C-BE32-E72D297353CC}">
              <c16:uniqueId val="{00000002-130B-4B91-808B-D39229A604C4}"/>
            </c:ext>
          </c:extLst>
        </c:ser>
        <c:dLbls>
          <c:showLegendKey val="0"/>
          <c:showVal val="0"/>
          <c:showCatName val="0"/>
          <c:showSerName val="0"/>
          <c:showPercent val="0"/>
          <c:showBubbleSize val="0"/>
        </c:dLbls>
        <c:gapWidth val="150"/>
        <c:axId val="437071472"/>
        <c:axId val="437065984"/>
      </c:barChart>
      <c:catAx>
        <c:axId val="4370714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n-US"/>
                  <a:t>Annual cow cost, $/head</a:t>
                </a:r>
              </a:p>
            </c:rich>
          </c:tx>
          <c:layout>
            <c:manualLayout>
              <c:xMode val="edge"/>
              <c:yMode val="edge"/>
              <c:x val="0.41535468066491688"/>
              <c:y val="0.9159917205471267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Calibri"/>
                <a:ea typeface="Calibri"/>
                <a:cs typeface="Calibri"/>
              </a:defRPr>
            </a:pPr>
            <a:endParaRPr lang="en-US"/>
          </a:p>
        </c:txPr>
        <c:crossAx val="437065984"/>
        <c:crosses val="autoZero"/>
        <c:auto val="1"/>
        <c:lblAlgn val="ctr"/>
        <c:lblOffset val="100"/>
        <c:tickLblSkip val="1"/>
        <c:tickMarkSkip val="1"/>
        <c:noMultiLvlLbl val="0"/>
      </c:catAx>
      <c:valAx>
        <c:axId val="437065984"/>
        <c:scaling>
          <c:orientation val="minMax"/>
          <c:min val="0"/>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NPV of replacement, $/head</a:t>
                </a:r>
              </a:p>
            </c:rich>
          </c:tx>
          <c:layout>
            <c:manualLayout>
              <c:xMode val="edge"/>
              <c:yMode val="edge"/>
              <c:x val="1.6273965754280716E-2"/>
              <c:y val="0.2436566160937200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Calibri"/>
                <a:ea typeface="Calibri"/>
                <a:cs typeface="Calibri"/>
              </a:defRPr>
            </a:pPr>
            <a:endParaRPr lang="en-US"/>
          </a:p>
        </c:txPr>
        <c:crossAx val="437071472"/>
        <c:crosses val="autoZero"/>
        <c:crossBetween val="between"/>
      </c:valAx>
      <c:spPr>
        <a:solidFill>
          <a:srgbClr val="FFFFFF"/>
        </a:solidFill>
        <a:ln w="12700">
          <a:solidFill>
            <a:srgbClr val="000000"/>
          </a:solidFill>
          <a:prstDash val="solid"/>
        </a:ln>
      </c:spPr>
    </c:plotArea>
    <c:legend>
      <c:legendPos val="r"/>
      <c:layout>
        <c:manualLayout>
          <c:xMode val="edge"/>
          <c:yMode val="edge"/>
          <c:x val="0.54476290463692045"/>
          <c:y val="0.16802224925136391"/>
          <c:w val="0.40190556180477444"/>
          <c:h val="9.2141205926494968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127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Calibri"/>
                <a:ea typeface="Calibri"/>
                <a:cs typeface="Calibri"/>
              </a:defRPr>
            </a:pPr>
            <a:r>
              <a:rPr lang="en-US"/>
              <a:t>NPV versus annual cow cull rate and number of calves</a:t>
            </a:r>
          </a:p>
        </c:rich>
      </c:tx>
      <c:layout>
        <c:manualLayout>
          <c:xMode val="edge"/>
          <c:yMode val="edge"/>
          <c:x val="0.18209343832020999"/>
          <c:y val="3.4214910128103911E-2"/>
        </c:manualLayout>
      </c:layout>
      <c:overlay val="0"/>
      <c:spPr>
        <a:noFill/>
        <a:ln w="25400">
          <a:noFill/>
        </a:ln>
      </c:spPr>
    </c:title>
    <c:autoTitleDeleted val="0"/>
    <c:plotArea>
      <c:layout>
        <c:manualLayout>
          <c:layoutTarget val="inner"/>
          <c:xMode val="edge"/>
          <c:yMode val="edge"/>
          <c:x val="0.14954530683664541"/>
          <c:y val="0.14363181643752232"/>
          <c:w val="0.82486509186351697"/>
          <c:h val="0.70189872607387493"/>
        </c:manualLayout>
      </c:layout>
      <c:barChart>
        <c:barDir val="col"/>
        <c:grouping val="clustered"/>
        <c:varyColors val="0"/>
        <c:ser>
          <c:idx val="0"/>
          <c:order val="0"/>
          <c:tx>
            <c:strRef>
              <c:f>'Net present value'!$C$77</c:f>
              <c:strCache>
                <c:ptCount val="1"/>
                <c:pt idx="0">
                  <c:v>4 calves</c:v>
                </c:pt>
              </c:strCache>
            </c:strRef>
          </c:tx>
          <c:spPr>
            <a:solidFill>
              <a:schemeClr val="accent4">
                <a:lumMod val="75000"/>
              </a:schemeClr>
            </a:solidFill>
            <a:ln w="19050">
              <a:solidFill>
                <a:schemeClr val="accent4">
                  <a:lumMod val="50000"/>
                </a:schemeClr>
              </a:solidFill>
              <a:prstDash val="solid"/>
            </a:ln>
          </c:spPr>
          <c:invertIfNegative val="0"/>
          <c:cat>
            <c:numRef>
              <c:f>'Net present value'!$D$59:$H$59</c:f>
              <c:numCache>
                <c:formatCode>0.0%</c:formatCode>
                <c:ptCount val="5"/>
                <c:pt idx="0">
                  <c:v>0.1</c:v>
                </c:pt>
                <c:pt idx="1">
                  <c:v>0.125</c:v>
                </c:pt>
                <c:pt idx="2">
                  <c:v>0.15</c:v>
                </c:pt>
                <c:pt idx="3">
                  <c:v>0.17499999999999999</c:v>
                </c:pt>
                <c:pt idx="4">
                  <c:v>0.19999999999999998</c:v>
                </c:pt>
              </c:numCache>
            </c:numRef>
          </c:cat>
          <c:val>
            <c:numRef>
              <c:f>'Net present value'!$D$77:$H$77</c:f>
              <c:numCache>
                <c:formatCode>"$"#,##0</c:formatCode>
                <c:ptCount val="5"/>
                <c:pt idx="0">
                  <c:v>543.41926716923319</c:v>
                </c:pt>
                <c:pt idx="1">
                  <c:v>557.81757166390673</c:v>
                </c:pt>
                <c:pt idx="2">
                  <c:v>571.74452062525313</c:v>
                </c:pt>
                <c:pt idx="3">
                  <c:v>585.2090390798212</c:v>
                </c:pt>
                <c:pt idx="4">
                  <c:v>598.22005205415758</c:v>
                </c:pt>
              </c:numCache>
            </c:numRef>
          </c:val>
          <c:extLst>
            <c:ext xmlns:c16="http://schemas.microsoft.com/office/drawing/2014/chart" uri="{C3380CC4-5D6E-409C-BE32-E72D297353CC}">
              <c16:uniqueId val="{00000000-EE57-4791-8435-00E8E97FF7EB}"/>
            </c:ext>
          </c:extLst>
        </c:ser>
        <c:ser>
          <c:idx val="1"/>
          <c:order val="1"/>
          <c:tx>
            <c:strRef>
              <c:f>'Net present value'!$C$78</c:f>
              <c:strCache>
                <c:ptCount val="1"/>
                <c:pt idx="0">
                  <c:v>7 calves</c:v>
                </c:pt>
              </c:strCache>
            </c:strRef>
          </c:tx>
          <c:spPr>
            <a:solidFill>
              <a:schemeClr val="accent6">
                <a:lumMod val="60000"/>
                <a:lumOff val="40000"/>
              </a:schemeClr>
            </a:solidFill>
            <a:ln w="19050">
              <a:solidFill>
                <a:schemeClr val="accent6">
                  <a:lumMod val="50000"/>
                </a:schemeClr>
              </a:solidFill>
              <a:prstDash val="solid"/>
            </a:ln>
          </c:spPr>
          <c:invertIfNegative val="0"/>
          <c:cat>
            <c:numRef>
              <c:f>'Net present value'!$D$59:$H$59</c:f>
              <c:numCache>
                <c:formatCode>0.0%</c:formatCode>
                <c:ptCount val="5"/>
                <c:pt idx="0">
                  <c:v>0.1</c:v>
                </c:pt>
                <c:pt idx="1">
                  <c:v>0.125</c:v>
                </c:pt>
                <c:pt idx="2">
                  <c:v>0.15</c:v>
                </c:pt>
                <c:pt idx="3">
                  <c:v>0.17499999999999999</c:v>
                </c:pt>
                <c:pt idx="4">
                  <c:v>0.19999999999999998</c:v>
                </c:pt>
              </c:numCache>
            </c:numRef>
          </c:cat>
          <c:val>
            <c:numRef>
              <c:f>'Net present value'!$D$78:$H$78</c:f>
              <c:numCache>
                <c:formatCode>"$"#,##0</c:formatCode>
                <c:ptCount val="5"/>
                <c:pt idx="0">
                  <c:v>432.11215621659471</c:v>
                </c:pt>
                <c:pt idx="1">
                  <c:v>461.35922158360313</c:v>
                </c:pt>
                <c:pt idx="2">
                  <c:v>488.45862258071026</c:v>
                </c:pt>
                <c:pt idx="3">
                  <c:v>513.5732725955354</c:v>
                </c:pt>
                <c:pt idx="4">
                  <c:v>536.8552530423791</c:v>
                </c:pt>
              </c:numCache>
            </c:numRef>
          </c:val>
          <c:extLst>
            <c:ext xmlns:c16="http://schemas.microsoft.com/office/drawing/2014/chart" uri="{C3380CC4-5D6E-409C-BE32-E72D297353CC}">
              <c16:uniqueId val="{00000001-EE57-4791-8435-00E8E97FF7EB}"/>
            </c:ext>
          </c:extLst>
        </c:ser>
        <c:ser>
          <c:idx val="3"/>
          <c:order val="2"/>
          <c:tx>
            <c:strRef>
              <c:f>'Net present value'!$C$79</c:f>
              <c:strCache>
                <c:ptCount val="1"/>
                <c:pt idx="0">
                  <c:v>10 calves</c:v>
                </c:pt>
              </c:strCache>
            </c:strRef>
          </c:tx>
          <c:spPr>
            <a:solidFill>
              <a:schemeClr val="accent3">
                <a:lumMod val="75000"/>
              </a:schemeClr>
            </a:solidFill>
            <a:ln w="19050">
              <a:solidFill>
                <a:schemeClr val="accent3">
                  <a:lumMod val="50000"/>
                </a:schemeClr>
              </a:solidFill>
              <a:prstDash val="solid"/>
            </a:ln>
          </c:spPr>
          <c:invertIfNegative val="0"/>
          <c:cat>
            <c:numRef>
              <c:f>'Net present value'!$D$59:$H$59</c:f>
              <c:numCache>
                <c:formatCode>0.0%</c:formatCode>
                <c:ptCount val="5"/>
                <c:pt idx="0">
                  <c:v>0.1</c:v>
                </c:pt>
                <c:pt idx="1">
                  <c:v>0.125</c:v>
                </c:pt>
                <c:pt idx="2">
                  <c:v>0.15</c:v>
                </c:pt>
                <c:pt idx="3">
                  <c:v>0.17499999999999999</c:v>
                </c:pt>
                <c:pt idx="4">
                  <c:v>0.19999999999999998</c:v>
                </c:pt>
              </c:numCache>
            </c:numRef>
          </c:cat>
          <c:val>
            <c:numRef>
              <c:f>'Net present value'!$D$79:$H$79</c:f>
              <c:numCache>
                <c:formatCode>"$"#,##0</c:formatCode>
                <c:ptCount val="5"/>
                <c:pt idx="0">
                  <c:v>337.74154117970022</c:v>
                </c:pt>
                <c:pt idx="1">
                  <c:v>385.95899695468648</c:v>
                </c:pt>
                <c:pt idx="2">
                  <c:v>428.57516539703488</c:v>
                </c:pt>
                <c:pt idx="3">
                  <c:v>466.31374092024816</c:v>
                </c:pt>
                <c:pt idx="4">
                  <c:v>499.80796466111991</c:v>
                </c:pt>
              </c:numCache>
            </c:numRef>
          </c:val>
          <c:extLst>
            <c:ext xmlns:c16="http://schemas.microsoft.com/office/drawing/2014/chart" uri="{C3380CC4-5D6E-409C-BE32-E72D297353CC}">
              <c16:uniqueId val="{00000002-EE57-4791-8435-00E8E97FF7EB}"/>
            </c:ext>
          </c:extLst>
        </c:ser>
        <c:dLbls>
          <c:showLegendKey val="0"/>
          <c:showVal val="0"/>
          <c:showCatName val="0"/>
          <c:showSerName val="0"/>
          <c:showPercent val="0"/>
          <c:showBubbleSize val="0"/>
        </c:dLbls>
        <c:gapWidth val="150"/>
        <c:axId val="127237600"/>
        <c:axId val="127239560"/>
      </c:barChart>
      <c:catAx>
        <c:axId val="1272376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n-US"/>
                  <a:t>Annual cow culling rate, %</a:t>
                </a:r>
              </a:p>
            </c:rich>
          </c:tx>
          <c:layout>
            <c:manualLayout>
              <c:xMode val="edge"/>
              <c:yMode val="edge"/>
              <c:x val="0.41535468066491688"/>
              <c:y val="0.91599172054712674"/>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Calibri"/>
                <a:ea typeface="Calibri"/>
                <a:cs typeface="Calibri"/>
              </a:defRPr>
            </a:pPr>
            <a:endParaRPr lang="en-US"/>
          </a:p>
        </c:txPr>
        <c:crossAx val="127239560"/>
        <c:crosses val="autoZero"/>
        <c:auto val="1"/>
        <c:lblAlgn val="ctr"/>
        <c:lblOffset val="100"/>
        <c:tickLblSkip val="1"/>
        <c:tickMarkSkip val="1"/>
        <c:noMultiLvlLbl val="0"/>
      </c:catAx>
      <c:valAx>
        <c:axId val="127239560"/>
        <c:scaling>
          <c:orientation val="minMax"/>
          <c:min val="0"/>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Calibri"/>
                    <a:ea typeface="Calibri"/>
                    <a:cs typeface="Calibri"/>
                  </a:defRPr>
                </a:pPr>
                <a:r>
                  <a:rPr lang="en-US"/>
                  <a:t>NPV of replacement, $/head</a:t>
                </a:r>
              </a:p>
            </c:rich>
          </c:tx>
          <c:layout>
            <c:manualLayout>
              <c:xMode val="edge"/>
              <c:yMode val="edge"/>
              <c:x val="1.6273965754280716E-2"/>
              <c:y val="0.2581103784791128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Calibri"/>
                <a:ea typeface="Calibri"/>
                <a:cs typeface="Calibri"/>
              </a:defRPr>
            </a:pPr>
            <a:endParaRPr lang="en-US"/>
          </a:p>
        </c:txPr>
        <c:crossAx val="127237600"/>
        <c:crosses val="autoZero"/>
        <c:crossBetween val="between"/>
      </c:valAx>
      <c:spPr>
        <a:solidFill>
          <a:srgbClr val="FFFFFF"/>
        </a:solidFill>
        <a:ln w="19050">
          <a:solidFill>
            <a:srgbClr val="000000"/>
          </a:solidFill>
          <a:prstDash val="solid"/>
        </a:ln>
      </c:spPr>
    </c:plotArea>
    <c:legend>
      <c:legendPos val="r"/>
      <c:layout>
        <c:manualLayout>
          <c:xMode val="edge"/>
          <c:yMode val="edge"/>
          <c:x val="0.36761964754405696"/>
          <c:y val="0.71273911899223985"/>
          <c:w val="0.40190556180477444"/>
          <c:h val="9.2141205926494996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2222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hyperlink" Target="http://www.ageconomics.k-state.edu/" TargetMode="External"/><Relationship Id="rId2" Type="http://schemas.openxmlformats.org/officeDocument/2006/relationships/image" Target="../media/image1.png"/><Relationship Id="rId1" Type="http://schemas.openxmlformats.org/officeDocument/2006/relationships/hyperlink" Target="http://www.AgManager.info" TargetMode="External"/><Relationship Id="rId5" Type="http://schemas.openxmlformats.org/officeDocument/2006/relationships/image" Target="../media/image3.jpeg"/><Relationship Id="rId4" Type="http://schemas.openxmlformats.org/officeDocument/2006/relationships/image" Target="../media/image2.jp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11</xdr:col>
      <xdr:colOff>414129</xdr:colOff>
      <xdr:row>1</xdr:row>
      <xdr:rowOff>51766</xdr:rowOff>
    </xdr:from>
    <xdr:to>
      <xdr:col>11</xdr:col>
      <xdr:colOff>1491735</xdr:colOff>
      <xdr:row>5</xdr:row>
      <xdr:rowOff>140315</xdr:rowOff>
    </xdr:to>
    <xdr:pic>
      <xdr:nvPicPr>
        <xdr:cNvPr id="2" name="Picture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38729" y="185116"/>
          <a:ext cx="1077606" cy="945799"/>
        </a:xfrm>
        <a:prstGeom prst="rect">
          <a:avLst/>
        </a:prstGeom>
      </xdr:spPr>
    </xdr:pic>
    <xdr:clientData/>
  </xdr:twoCellAnchor>
  <xdr:twoCellAnchor editAs="oneCell">
    <xdr:from>
      <xdr:col>9</xdr:col>
      <xdr:colOff>414130</xdr:colOff>
      <xdr:row>22</xdr:row>
      <xdr:rowOff>103532</xdr:rowOff>
    </xdr:from>
    <xdr:to>
      <xdr:col>11</xdr:col>
      <xdr:colOff>1532282</xdr:colOff>
      <xdr:row>25</xdr:row>
      <xdr:rowOff>124238</xdr:rowOff>
    </xdr:to>
    <xdr:pic>
      <xdr:nvPicPr>
        <xdr:cNvPr id="3" name="Picture 2">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519530" y="3761132"/>
          <a:ext cx="2337352" cy="506481"/>
        </a:xfrm>
        <a:prstGeom prst="rect">
          <a:avLst/>
        </a:prstGeom>
      </xdr:spPr>
    </xdr:pic>
    <xdr:clientData/>
  </xdr:twoCellAnchor>
  <xdr:twoCellAnchor editAs="oneCell">
    <xdr:from>
      <xdr:col>0</xdr:col>
      <xdr:colOff>176007</xdr:colOff>
      <xdr:row>50</xdr:row>
      <xdr:rowOff>115534</xdr:rowOff>
    </xdr:from>
    <xdr:to>
      <xdr:col>5</xdr:col>
      <xdr:colOff>352012</xdr:colOff>
      <xdr:row>54</xdr:row>
      <xdr:rowOff>82826</xdr:rowOff>
    </xdr:to>
    <xdr:pic>
      <xdr:nvPicPr>
        <xdr:cNvPr id="4" name="Picture 3"/>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76007" y="9707209"/>
          <a:ext cx="2843005" cy="614991"/>
        </a:xfrm>
        <a:prstGeom prst="rect">
          <a:avLst/>
        </a:prstGeom>
      </xdr:spPr>
    </xdr:pic>
    <xdr:clientData/>
  </xdr:twoCellAnchor>
  <xdr:twoCellAnchor editAs="oneCell">
    <xdr:from>
      <xdr:col>1</xdr:col>
      <xdr:colOff>1</xdr:colOff>
      <xdr:row>8</xdr:row>
      <xdr:rowOff>20707</xdr:rowOff>
    </xdr:from>
    <xdr:to>
      <xdr:col>12</xdr:col>
      <xdr:colOff>2469</xdr:colOff>
      <xdr:row>25</xdr:row>
      <xdr:rowOff>155299</xdr:rowOff>
    </xdr:to>
    <xdr:pic>
      <xdr:nvPicPr>
        <xdr:cNvPr id="5" name="Picture 4"/>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5895" b="36979"/>
        <a:stretch/>
      </xdr:blipFill>
      <xdr:spPr>
        <a:xfrm>
          <a:off x="238126" y="1449457"/>
          <a:ext cx="7641518" cy="2849217"/>
        </a:xfrm>
        <a:prstGeom prst="rect">
          <a:avLst/>
        </a:prstGeom>
        <a:ln>
          <a:solidFill>
            <a:sysClr val="windowText" lastClr="000000"/>
          </a:solidFill>
        </a:ln>
      </xdr:spPr>
    </xdr:pic>
    <xdr:clientData/>
  </xdr:twoCellAnchor>
  <xdr:twoCellAnchor editAs="oneCell">
    <xdr:from>
      <xdr:col>9</xdr:col>
      <xdr:colOff>424483</xdr:colOff>
      <xdr:row>22</xdr:row>
      <xdr:rowOff>103533</xdr:rowOff>
    </xdr:from>
    <xdr:to>
      <xdr:col>11</xdr:col>
      <xdr:colOff>1542635</xdr:colOff>
      <xdr:row>25</xdr:row>
      <xdr:rowOff>124239</xdr:rowOff>
    </xdr:to>
    <xdr:pic>
      <xdr:nvPicPr>
        <xdr:cNvPr id="6" name="Picture 5">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529883" y="3761133"/>
          <a:ext cx="2337352" cy="5064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21</xdr:row>
      <xdr:rowOff>9525</xdr:rowOff>
    </xdr:from>
    <xdr:to>
      <xdr:col>7</xdr:col>
      <xdr:colOff>95250</xdr:colOff>
      <xdr:row>39</xdr:row>
      <xdr:rowOff>0</xdr:rowOff>
    </xdr:to>
    <xdr:graphicFrame macro="">
      <xdr:nvGraphicFramePr>
        <xdr:cNvPr id="4822"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40</xdr:row>
      <xdr:rowOff>9525</xdr:rowOff>
    </xdr:from>
    <xdr:to>
      <xdr:col>7</xdr:col>
      <xdr:colOff>95250</xdr:colOff>
      <xdr:row>58</xdr:row>
      <xdr:rowOff>0</xdr:rowOff>
    </xdr:to>
    <xdr:graphicFrame macro="">
      <xdr:nvGraphicFramePr>
        <xdr:cNvPr id="4823" name="Chart 4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314325</xdr:colOff>
      <xdr:row>21</xdr:row>
      <xdr:rowOff>9525</xdr:rowOff>
    </xdr:from>
    <xdr:to>
      <xdr:col>13</xdr:col>
      <xdr:colOff>0</xdr:colOff>
      <xdr:row>39</xdr:row>
      <xdr:rowOff>9525</xdr:rowOff>
    </xdr:to>
    <xdr:graphicFrame macro="">
      <xdr:nvGraphicFramePr>
        <xdr:cNvPr id="4824" name="Chart 4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xdr:from>
          <xdr:col>8</xdr:col>
          <xdr:colOff>781050</xdr:colOff>
          <xdr:row>18</xdr:row>
          <xdr:rowOff>57150</xdr:rowOff>
        </xdr:from>
        <xdr:to>
          <xdr:col>10</xdr:col>
          <xdr:colOff>590550</xdr:colOff>
          <xdr:row>19</xdr:row>
          <xdr:rowOff>114300</xdr:rowOff>
        </xdr:to>
        <xdr:sp macro="" textlink="">
          <xdr:nvSpPr>
            <xdr:cNvPr id="4513" name="Button 417" hidden="1">
              <a:extLst>
                <a:ext uri="{63B3BB69-23CF-44E3-9099-C40C66FF867C}">
                  <a14:compatExt spid="_x0000_s4513"/>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Print information</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8</xdr:col>
      <xdr:colOff>114300</xdr:colOff>
      <xdr:row>30</xdr:row>
      <xdr:rowOff>9525</xdr:rowOff>
    </xdr:from>
    <xdr:to>
      <xdr:col>14</xdr:col>
      <xdr:colOff>742950</xdr:colOff>
      <xdr:row>43</xdr:row>
      <xdr:rowOff>266700</xdr:rowOff>
    </xdr:to>
    <xdr:graphicFrame macro="">
      <xdr:nvGraphicFramePr>
        <xdr:cNvPr id="3279"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xdr:from>
          <xdr:col>13</xdr:col>
          <xdr:colOff>123825</xdr:colOff>
          <xdr:row>0</xdr:row>
          <xdr:rowOff>95250</xdr:rowOff>
        </xdr:from>
        <xdr:to>
          <xdr:col>14</xdr:col>
          <xdr:colOff>533400</xdr:colOff>
          <xdr:row>1</xdr:row>
          <xdr:rowOff>123825</xdr:rowOff>
        </xdr:to>
        <xdr:sp macro="" textlink="">
          <xdr:nvSpPr>
            <xdr:cNvPr id="3098" name="Button 26" hidden="1">
              <a:extLst>
                <a:ext uri="{63B3BB69-23CF-44E3-9099-C40C66FF867C}">
                  <a14:compatExt spid="_x0000_s3098"/>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Print information</a:t>
              </a:r>
            </a:p>
          </xdr:txBody>
        </xdr:sp>
        <xdr:clientData fPrintsWithSheet="0"/>
      </xdr:twoCellAnchor>
    </mc:Choice>
    <mc:Fallback/>
  </mc:AlternateContent>
  <xdr:twoCellAnchor>
    <xdr:from>
      <xdr:col>8</xdr:col>
      <xdr:colOff>114300</xdr:colOff>
      <xdr:row>56</xdr:row>
      <xdr:rowOff>9525</xdr:rowOff>
    </xdr:from>
    <xdr:to>
      <xdr:col>14</xdr:col>
      <xdr:colOff>742950</xdr:colOff>
      <xdr:row>69</xdr:row>
      <xdr:rowOff>266700</xdr:rowOff>
    </xdr:to>
    <xdr:graphicFrame macro="">
      <xdr:nvGraphicFramePr>
        <xdr:cNvPr id="3280"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agmanager.info/Documents%20and%20Settings/CraigSmith/My%20Documents/WRAPS/Decision%20Tools/Vegetative%20Buffer/Final/SoilRental(kc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agmanager.info/livestock/budgets/production/beef/KSU-BeefReplacements_(GT%2011%201%2013)_10PercSensitivities--kc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cd"/>
      <sheetName val="County averages"/>
      <sheetName val="Sheet2"/>
      <sheetName val="Sheet3"/>
    </sheetNames>
    <sheetDataSet>
      <sheetData sheetId="0">
        <row r="10">
          <cell r="B10" t="str">
            <v>Allen</v>
          </cell>
          <cell r="C10">
            <v>20001</v>
          </cell>
          <cell r="D10" t="str">
            <v>na</v>
          </cell>
          <cell r="G10">
            <v>43.49</v>
          </cell>
          <cell r="H10">
            <v>48.14</v>
          </cell>
        </row>
        <row r="11">
          <cell r="B11" t="str">
            <v>Allen</v>
          </cell>
          <cell r="C11">
            <v>20001</v>
          </cell>
          <cell r="D11">
            <v>15</v>
          </cell>
          <cell r="I11">
            <v>34</v>
          </cell>
          <cell r="J11">
            <v>8763</v>
          </cell>
          <cell r="K11">
            <v>8849</v>
          </cell>
          <cell r="L11">
            <v>8851</v>
          </cell>
          <cell r="M11">
            <v>8875</v>
          </cell>
          <cell r="N11">
            <v>8877</v>
          </cell>
          <cell r="O11">
            <v>8885</v>
          </cell>
          <cell r="P11">
            <v>8921</v>
          </cell>
          <cell r="Q11">
            <v>8922</v>
          </cell>
          <cell r="R11">
            <v>8627</v>
          </cell>
          <cell r="S11">
            <v>8647</v>
          </cell>
          <cell r="T11">
            <v>8671</v>
          </cell>
          <cell r="U11">
            <v>8673</v>
          </cell>
          <cell r="V11">
            <v>8737</v>
          </cell>
          <cell r="W11">
            <v>8745</v>
          </cell>
          <cell r="X11">
            <v>8753</v>
          </cell>
        </row>
        <row r="12">
          <cell r="B12" t="str">
            <v>Allen</v>
          </cell>
          <cell r="C12">
            <v>20001</v>
          </cell>
          <cell r="D12">
            <v>2</v>
          </cell>
          <cell r="I12">
            <v>39</v>
          </cell>
          <cell r="J12">
            <v>8843</v>
          </cell>
          <cell r="K12">
            <v>8735</v>
          </cell>
        </row>
        <row r="13">
          <cell r="B13" t="str">
            <v>Allen</v>
          </cell>
          <cell r="C13">
            <v>20001</v>
          </cell>
          <cell r="D13">
            <v>6</v>
          </cell>
          <cell r="I13">
            <v>43</v>
          </cell>
          <cell r="J13">
            <v>8990</v>
          </cell>
          <cell r="K13">
            <v>8991</v>
          </cell>
          <cell r="L13">
            <v>8992</v>
          </cell>
          <cell r="M13">
            <v>8623</v>
          </cell>
          <cell r="N13">
            <v>8624</v>
          </cell>
          <cell r="O13">
            <v>8733</v>
          </cell>
        </row>
        <row r="14">
          <cell r="B14" t="str">
            <v>Allen</v>
          </cell>
          <cell r="C14">
            <v>20001</v>
          </cell>
          <cell r="D14">
            <v>9</v>
          </cell>
          <cell r="I14">
            <v>48</v>
          </cell>
          <cell r="J14">
            <v>8775</v>
          </cell>
          <cell r="K14">
            <v>8911</v>
          </cell>
          <cell r="L14">
            <v>8912</v>
          </cell>
          <cell r="M14">
            <v>8961</v>
          </cell>
          <cell r="N14">
            <v>8962</v>
          </cell>
          <cell r="O14">
            <v>8203</v>
          </cell>
          <cell r="P14">
            <v>8621</v>
          </cell>
          <cell r="Q14">
            <v>8643</v>
          </cell>
          <cell r="R14">
            <v>8683</v>
          </cell>
        </row>
        <row r="15">
          <cell r="B15" t="str">
            <v>Allen</v>
          </cell>
          <cell r="C15">
            <v>20001</v>
          </cell>
          <cell r="D15">
            <v>4</v>
          </cell>
          <cell r="I15">
            <v>52</v>
          </cell>
          <cell r="J15">
            <v>8201</v>
          </cell>
          <cell r="K15">
            <v>8300</v>
          </cell>
          <cell r="L15">
            <v>8679</v>
          </cell>
          <cell r="M15">
            <v>8701</v>
          </cell>
        </row>
        <row r="16">
          <cell r="B16" t="str">
            <v>Allen</v>
          </cell>
          <cell r="C16">
            <v>20001</v>
          </cell>
          <cell r="D16">
            <v>3</v>
          </cell>
          <cell r="I16">
            <v>55</v>
          </cell>
          <cell r="J16">
            <v>8863</v>
          </cell>
          <cell r="K16">
            <v>8150</v>
          </cell>
          <cell r="L16">
            <v>8160</v>
          </cell>
        </row>
        <row r="17">
          <cell r="B17" t="str">
            <v>Allen</v>
          </cell>
          <cell r="C17">
            <v>20001</v>
          </cell>
          <cell r="D17">
            <v>2</v>
          </cell>
          <cell r="I17">
            <v>66</v>
          </cell>
          <cell r="J17">
            <v>8302</v>
          </cell>
          <cell r="K17">
            <v>8501</v>
          </cell>
        </row>
        <row r="18">
          <cell r="B18" t="str">
            <v>Allen</v>
          </cell>
          <cell r="C18">
            <v>20001</v>
          </cell>
          <cell r="D18" t="str">
            <v>na</v>
          </cell>
        </row>
        <row r="19">
          <cell r="B19" t="str">
            <v>Allen</v>
          </cell>
          <cell r="C19">
            <v>20001</v>
          </cell>
          <cell r="D19" t="str">
            <v>na</v>
          </cell>
        </row>
        <row r="20">
          <cell r="B20" t="str">
            <v>Allen</v>
          </cell>
          <cell r="C20">
            <v>20001</v>
          </cell>
          <cell r="D20" t="str">
            <v>na</v>
          </cell>
        </row>
        <row r="21">
          <cell r="B21" t="str">
            <v>Allen</v>
          </cell>
          <cell r="C21">
            <v>20001</v>
          </cell>
          <cell r="D21" t="str">
            <v>na</v>
          </cell>
          <cell r="I21">
            <v>52</v>
          </cell>
          <cell r="J21" t="str">
            <v>MPLSEA</v>
          </cell>
        </row>
        <row r="22">
          <cell r="B22" t="str">
            <v>Allen</v>
          </cell>
          <cell r="C22">
            <v>20001</v>
          </cell>
          <cell r="D22">
            <v>41</v>
          </cell>
          <cell r="E22">
            <v>43.487804878048777</v>
          </cell>
          <cell r="F22">
            <v>48.142857142857146</v>
          </cell>
          <cell r="I22">
            <v>56</v>
          </cell>
          <cell r="J22" t="str">
            <v>MPLPER</v>
          </cell>
        </row>
        <row r="23">
          <cell r="B23" t="str">
            <v>Anderson</v>
          </cell>
          <cell r="C23">
            <v>20003</v>
          </cell>
          <cell r="D23" t="str">
            <v>na</v>
          </cell>
          <cell r="G23">
            <v>44.98</v>
          </cell>
          <cell r="H23">
            <v>48.43</v>
          </cell>
        </row>
        <row r="24">
          <cell r="B24" t="str">
            <v>Anderson</v>
          </cell>
          <cell r="C24">
            <v>20003</v>
          </cell>
          <cell r="D24">
            <v>18</v>
          </cell>
          <cell r="I24">
            <v>34</v>
          </cell>
          <cell r="J24">
            <v>8647</v>
          </cell>
          <cell r="K24">
            <v>8651</v>
          </cell>
          <cell r="L24">
            <v>8661</v>
          </cell>
          <cell r="M24">
            <v>8663</v>
          </cell>
          <cell r="N24">
            <v>8671</v>
          </cell>
          <cell r="O24">
            <v>8673</v>
          </cell>
          <cell r="P24">
            <v>8737</v>
          </cell>
          <cell r="Q24">
            <v>8741</v>
          </cell>
          <cell r="R24">
            <v>8745</v>
          </cell>
          <cell r="S24">
            <v>8749</v>
          </cell>
          <cell r="T24">
            <v>8753</v>
          </cell>
          <cell r="U24">
            <v>8763</v>
          </cell>
          <cell r="V24">
            <v>8767</v>
          </cell>
          <cell r="W24">
            <v>8789</v>
          </cell>
          <cell r="X24">
            <v>8791</v>
          </cell>
          <cell r="Y24">
            <v>8849</v>
          </cell>
          <cell r="Z24">
            <v>8909</v>
          </cell>
          <cell r="AA24">
            <v>8755</v>
          </cell>
        </row>
        <row r="25">
          <cell r="B25" t="str">
            <v>Anderson</v>
          </cell>
          <cell r="C25">
            <v>20003</v>
          </cell>
          <cell r="D25">
            <v>3</v>
          </cell>
          <cell r="I25">
            <v>39</v>
          </cell>
          <cell r="J25">
            <v>8739</v>
          </cell>
          <cell r="K25">
            <v>8757</v>
          </cell>
          <cell r="L25">
            <v>8915</v>
          </cell>
        </row>
        <row r="26">
          <cell r="B26" t="str">
            <v>Anderson</v>
          </cell>
          <cell r="C26">
            <v>20003</v>
          </cell>
          <cell r="D26">
            <v>7</v>
          </cell>
          <cell r="I26">
            <v>43</v>
          </cell>
          <cell r="J26">
            <v>8731</v>
          </cell>
          <cell r="K26">
            <v>8733</v>
          </cell>
          <cell r="L26">
            <v>8735</v>
          </cell>
          <cell r="M26">
            <v>8743</v>
          </cell>
          <cell r="N26">
            <v>8779</v>
          </cell>
          <cell r="O26">
            <v>8913</v>
          </cell>
          <cell r="P26">
            <v>8965</v>
          </cell>
        </row>
        <row r="27">
          <cell r="B27" t="str">
            <v>Anderson</v>
          </cell>
          <cell r="C27">
            <v>20003</v>
          </cell>
          <cell r="D27">
            <v>12</v>
          </cell>
          <cell r="I27">
            <v>48</v>
          </cell>
          <cell r="J27">
            <v>8520</v>
          </cell>
          <cell r="K27">
            <v>8643</v>
          </cell>
          <cell r="L27">
            <v>8687</v>
          </cell>
          <cell r="M27">
            <v>8695</v>
          </cell>
          <cell r="N27">
            <v>8729</v>
          </cell>
          <cell r="O27">
            <v>8775</v>
          </cell>
          <cell r="P27">
            <v>8780</v>
          </cell>
          <cell r="Q27">
            <v>8911</v>
          </cell>
          <cell r="R27">
            <v>8912</v>
          </cell>
          <cell r="S27">
            <v>8962</v>
          </cell>
          <cell r="T27">
            <v>8201</v>
          </cell>
          <cell r="U27">
            <v>8203</v>
          </cell>
        </row>
        <row r="28">
          <cell r="B28" t="str">
            <v>Anderson</v>
          </cell>
          <cell r="C28">
            <v>20003</v>
          </cell>
          <cell r="D28">
            <v>4</v>
          </cell>
          <cell r="I28">
            <v>52</v>
          </cell>
          <cell r="J28">
            <v>8645</v>
          </cell>
          <cell r="K28">
            <v>8679</v>
          </cell>
          <cell r="L28">
            <v>8961</v>
          </cell>
          <cell r="M28">
            <v>7677</v>
          </cell>
        </row>
        <row r="29">
          <cell r="B29" t="str">
            <v>Anderson</v>
          </cell>
          <cell r="C29">
            <v>20003</v>
          </cell>
          <cell r="D29">
            <v>5</v>
          </cell>
          <cell r="I29">
            <v>57</v>
          </cell>
          <cell r="J29">
            <v>8301</v>
          </cell>
          <cell r="K29">
            <v>8847</v>
          </cell>
          <cell r="L29">
            <v>8151</v>
          </cell>
          <cell r="M29">
            <v>8160</v>
          </cell>
          <cell r="N29">
            <v>8300</v>
          </cell>
        </row>
        <row r="30">
          <cell r="B30" t="str">
            <v>Anderson</v>
          </cell>
          <cell r="C30">
            <v>20003</v>
          </cell>
          <cell r="D30">
            <v>5</v>
          </cell>
          <cell r="I30">
            <v>66</v>
          </cell>
          <cell r="J30">
            <v>8302</v>
          </cell>
          <cell r="K30">
            <v>8501</v>
          </cell>
          <cell r="L30">
            <v>8795</v>
          </cell>
          <cell r="M30">
            <v>8797</v>
          </cell>
          <cell r="N30">
            <v>7676</v>
          </cell>
        </row>
        <row r="31">
          <cell r="B31" t="str">
            <v>Anderson</v>
          </cell>
          <cell r="C31">
            <v>20003</v>
          </cell>
          <cell r="D31" t="str">
            <v>na</v>
          </cell>
        </row>
        <row r="32">
          <cell r="B32" t="str">
            <v>Anderson</v>
          </cell>
          <cell r="C32">
            <v>20003</v>
          </cell>
          <cell r="D32" t="str">
            <v>na</v>
          </cell>
        </row>
        <row r="33">
          <cell r="B33" t="str">
            <v>Anderson</v>
          </cell>
          <cell r="C33">
            <v>20003</v>
          </cell>
          <cell r="D33" t="str">
            <v>na</v>
          </cell>
        </row>
        <row r="34">
          <cell r="B34" t="str">
            <v>Anderson</v>
          </cell>
          <cell r="C34">
            <v>20003</v>
          </cell>
          <cell r="D34" t="str">
            <v>na</v>
          </cell>
          <cell r="I34">
            <v>54</v>
          </cell>
          <cell r="J34" t="str">
            <v>MPLSEA</v>
          </cell>
        </row>
        <row r="35">
          <cell r="B35" t="str">
            <v>Anderson</v>
          </cell>
          <cell r="C35">
            <v>20003</v>
          </cell>
          <cell r="D35">
            <v>54</v>
          </cell>
          <cell r="E35">
            <v>44.981481481481481</v>
          </cell>
          <cell r="F35">
            <v>48.428571428571431</v>
          </cell>
          <cell r="I35">
            <v>60</v>
          </cell>
          <cell r="J35" t="str">
            <v>MPLPER</v>
          </cell>
        </row>
        <row r="36">
          <cell r="B36" t="str">
            <v>Atchison</v>
          </cell>
          <cell r="C36">
            <v>20005</v>
          </cell>
          <cell r="D36" t="str">
            <v>na</v>
          </cell>
          <cell r="G36">
            <v>58.63</v>
          </cell>
          <cell r="H36">
            <v>66</v>
          </cell>
        </row>
        <row r="37">
          <cell r="B37" t="str">
            <v>Atchison</v>
          </cell>
          <cell r="C37">
            <v>20005</v>
          </cell>
          <cell r="D37">
            <v>13</v>
          </cell>
          <cell r="I37">
            <v>45</v>
          </cell>
          <cell r="J37">
            <v>7215</v>
          </cell>
          <cell r="K37">
            <v>7216</v>
          </cell>
          <cell r="L37">
            <v>7594</v>
          </cell>
          <cell r="M37">
            <v>7655</v>
          </cell>
          <cell r="N37">
            <v>7658</v>
          </cell>
          <cell r="O37">
            <v>7912</v>
          </cell>
          <cell r="P37">
            <v>7950</v>
          </cell>
          <cell r="Q37">
            <v>7951</v>
          </cell>
          <cell r="R37">
            <v>7959</v>
          </cell>
          <cell r="S37">
            <v>7970</v>
          </cell>
          <cell r="T37">
            <v>7971</v>
          </cell>
          <cell r="U37">
            <v>4752</v>
          </cell>
          <cell r="V37">
            <v>4834</v>
          </cell>
        </row>
        <row r="38">
          <cell r="B38" t="str">
            <v>Atchison</v>
          </cell>
          <cell r="C38">
            <v>20005</v>
          </cell>
          <cell r="D38">
            <v>8</v>
          </cell>
          <cell r="I38">
            <v>51</v>
          </cell>
          <cell r="J38">
            <v>7254</v>
          </cell>
          <cell r="K38">
            <v>7510</v>
          </cell>
          <cell r="L38">
            <v>7586</v>
          </cell>
          <cell r="M38">
            <v>7587</v>
          </cell>
          <cell r="N38">
            <v>7710</v>
          </cell>
          <cell r="O38">
            <v>7765</v>
          </cell>
          <cell r="P38">
            <v>7911</v>
          </cell>
          <cell r="Q38">
            <v>7953</v>
          </cell>
        </row>
        <row r="39">
          <cell r="B39" t="str">
            <v>Atchison</v>
          </cell>
          <cell r="C39">
            <v>20005</v>
          </cell>
          <cell r="D39">
            <v>14</v>
          </cell>
          <cell r="I39">
            <v>57</v>
          </cell>
          <cell r="J39">
            <v>7051</v>
          </cell>
          <cell r="K39">
            <v>7325</v>
          </cell>
          <cell r="L39">
            <v>7470</v>
          </cell>
          <cell r="M39">
            <v>7502</v>
          </cell>
          <cell r="N39">
            <v>7589</v>
          </cell>
          <cell r="O39">
            <v>7590</v>
          </cell>
          <cell r="P39">
            <v>7591</v>
          </cell>
          <cell r="Q39">
            <v>7684</v>
          </cell>
          <cell r="R39">
            <v>7760</v>
          </cell>
          <cell r="S39">
            <v>7761</v>
          </cell>
          <cell r="T39">
            <v>7790</v>
          </cell>
          <cell r="U39">
            <v>7910</v>
          </cell>
          <cell r="V39">
            <v>7954</v>
          </cell>
          <cell r="W39">
            <v>7585</v>
          </cell>
        </row>
        <row r="40">
          <cell r="B40" t="str">
            <v>Atchison</v>
          </cell>
          <cell r="C40">
            <v>20005</v>
          </cell>
          <cell r="D40">
            <v>10</v>
          </cell>
          <cell r="I40">
            <v>63</v>
          </cell>
          <cell r="J40">
            <v>7091</v>
          </cell>
          <cell r="K40">
            <v>7206</v>
          </cell>
          <cell r="L40">
            <v>7207</v>
          </cell>
          <cell r="M40">
            <v>7253</v>
          </cell>
          <cell r="N40">
            <v>7255</v>
          </cell>
          <cell r="O40">
            <v>7285</v>
          </cell>
          <cell r="P40">
            <v>7302</v>
          </cell>
          <cell r="Q40">
            <v>7541</v>
          </cell>
          <cell r="R40">
            <v>7743</v>
          </cell>
          <cell r="S40">
            <v>7955</v>
          </cell>
        </row>
        <row r="41">
          <cell r="B41" t="str">
            <v>Atchison</v>
          </cell>
          <cell r="C41">
            <v>20005</v>
          </cell>
          <cell r="D41">
            <v>7</v>
          </cell>
          <cell r="I41">
            <v>69</v>
          </cell>
          <cell r="J41">
            <v>7060</v>
          </cell>
          <cell r="K41">
            <v>7090</v>
          </cell>
          <cell r="L41">
            <v>7252</v>
          </cell>
          <cell r="M41">
            <v>7540</v>
          </cell>
          <cell r="N41">
            <v>7681</v>
          </cell>
          <cell r="O41">
            <v>7683</v>
          </cell>
          <cell r="P41">
            <v>7741</v>
          </cell>
        </row>
        <row r="42">
          <cell r="B42" t="str">
            <v>Atchison</v>
          </cell>
          <cell r="C42">
            <v>20005</v>
          </cell>
          <cell r="D42">
            <v>3</v>
          </cell>
          <cell r="I42">
            <v>75</v>
          </cell>
          <cell r="J42">
            <v>7052</v>
          </cell>
          <cell r="K42">
            <v>4020</v>
          </cell>
          <cell r="L42">
            <v>4350</v>
          </cell>
        </row>
        <row r="43">
          <cell r="B43" t="str">
            <v>Atchison</v>
          </cell>
          <cell r="C43">
            <v>20005</v>
          </cell>
          <cell r="D43">
            <v>3</v>
          </cell>
          <cell r="I43">
            <v>81</v>
          </cell>
          <cell r="J43">
            <v>7050</v>
          </cell>
          <cell r="K43">
            <v>7170</v>
          </cell>
          <cell r="L43">
            <v>7750</v>
          </cell>
        </row>
        <row r="44">
          <cell r="B44" t="str">
            <v>Atchison</v>
          </cell>
          <cell r="C44">
            <v>20005</v>
          </cell>
          <cell r="D44">
            <v>1</v>
          </cell>
          <cell r="I44">
            <v>87</v>
          </cell>
          <cell r="J44">
            <v>7851</v>
          </cell>
        </row>
        <row r="45">
          <cell r="B45" t="str">
            <v>Atchison</v>
          </cell>
          <cell r="C45">
            <v>20005</v>
          </cell>
          <cell r="D45" t="str">
            <v>na</v>
          </cell>
        </row>
        <row r="46">
          <cell r="B46" t="str">
            <v>Atchison</v>
          </cell>
          <cell r="C46">
            <v>20005</v>
          </cell>
          <cell r="D46" t="str">
            <v>na</v>
          </cell>
        </row>
        <row r="47">
          <cell r="B47" t="str">
            <v>Atchison</v>
          </cell>
          <cell r="C47">
            <v>20005</v>
          </cell>
          <cell r="D47" t="str">
            <v>na</v>
          </cell>
          <cell r="I47">
            <v>62</v>
          </cell>
          <cell r="J47" t="str">
            <v>MPLSEA</v>
          </cell>
        </row>
        <row r="48">
          <cell r="B48" t="str">
            <v>Atchison</v>
          </cell>
          <cell r="C48">
            <v>20005</v>
          </cell>
          <cell r="D48">
            <v>59</v>
          </cell>
          <cell r="E48">
            <v>58.627118644067799</v>
          </cell>
          <cell r="F48">
            <v>66</v>
          </cell>
          <cell r="I48">
            <v>66</v>
          </cell>
          <cell r="J48" t="str">
            <v>MPLPER</v>
          </cell>
        </row>
        <row r="49">
          <cell r="B49" t="str">
            <v>Barber</v>
          </cell>
          <cell r="C49">
            <v>20007</v>
          </cell>
          <cell r="D49" t="str">
            <v>na</v>
          </cell>
          <cell r="G49">
            <v>31.1</v>
          </cell>
          <cell r="H49">
            <v>33.5</v>
          </cell>
        </row>
        <row r="50">
          <cell r="B50" t="str">
            <v>Barber</v>
          </cell>
          <cell r="C50">
            <v>20007</v>
          </cell>
          <cell r="D50">
            <v>14</v>
          </cell>
          <cell r="I50">
            <v>23</v>
          </cell>
          <cell r="J50">
            <v>5320</v>
          </cell>
          <cell r="K50">
            <v>5433</v>
          </cell>
          <cell r="L50">
            <v>5443</v>
          </cell>
          <cell r="M50">
            <v>5444</v>
          </cell>
          <cell r="N50">
            <v>5451</v>
          </cell>
          <cell r="O50">
            <v>5458</v>
          </cell>
          <cell r="P50">
            <v>5972</v>
          </cell>
          <cell r="Q50">
            <v>6057</v>
          </cell>
          <cell r="R50">
            <v>6059</v>
          </cell>
          <cell r="S50">
            <v>6330</v>
          </cell>
          <cell r="T50">
            <v>6440</v>
          </cell>
          <cell r="U50">
            <v>6441</v>
          </cell>
          <cell r="V50">
            <v>6444</v>
          </cell>
          <cell r="W50">
            <v>5457</v>
          </cell>
        </row>
        <row r="51">
          <cell r="B51" t="str">
            <v>Barber</v>
          </cell>
          <cell r="C51">
            <v>20007</v>
          </cell>
          <cell r="D51">
            <v>17</v>
          </cell>
          <cell r="I51">
            <v>26</v>
          </cell>
          <cell r="J51">
            <v>5312</v>
          </cell>
          <cell r="K51">
            <v>5314</v>
          </cell>
          <cell r="L51">
            <v>5316</v>
          </cell>
          <cell r="M51">
            <v>5420</v>
          </cell>
          <cell r="N51">
            <v>5423</v>
          </cell>
          <cell r="O51">
            <v>5424</v>
          </cell>
          <cell r="P51">
            <v>5439</v>
          </cell>
          <cell r="Q51">
            <v>5561</v>
          </cell>
          <cell r="R51">
            <v>5740</v>
          </cell>
          <cell r="S51">
            <v>5872</v>
          </cell>
          <cell r="T51">
            <v>5873</v>
          </cell>
          <cell r="U51">
            <v>5875</v>
          </cell>
          <cell r="V51">
            <v>5878</v>
          </cell>
          <cell r="W51">
            <v>5929</v>
          </cell>
          <cell r="X51">
            <v>5935</v>
          </cell>
          <cell r="Y51">
            <v>5941</v>
          </cell>
          <cell r="Z51">
            <v>6234</v>
          </cell>
        </row>
        <row r="52">
          <cell r="B52" t="str">
            <v>Barber</v>
          </cell>
          <cell r="C52">
            <v>20007</v>
          </cell>
          <cell r="D52">
            <v>18</v>
          </cell>
          <cell r="I52">
            <v>29</v>
          </cell>
          <cell r="J52">
            <v>5310</v>
          </cell>
          <cell r="K52">
            <v>5336</v>
          </cell>
          <cell r="L52">
            <v>5350</v>
          </cell>
          <cell r="M52">
            <v>5360</v>
          </cell>
          <cell r="N52">
            <v>5419</v>
          </cell>
          <cell r="O52">
            <v>5422</v>
          </cell>
          <cell r="P52">
            <v>5436</v>
          </cell>
          <cell r="Q52">
            <v>5492</v>
          </cell>
          <cell r="R52">
            <v>5496</v>
          </cell>
          <cell r="S52">
            <v>5670</v>
          </cell>
          <cell r="T52">
            <v>5671</v>
          </cell>
          <cell r="U52">
            <v>5672</v>
          </cell>
          <cell r="V52">
            <v>5853</v>
          </cell>
          <cell r="W52">
            <v>5854</v>
          </cell>
          <cell r="X52">
            <v>5855</v>
          </cell>
          <cell r="Y52">
            <v>5859</v>
          </cell>
          <cell r="Z52">
            <v>5928</v>
          </cell>
          <cell r="AA52">
            <v>6060</v>
          </cell>
        </row>
        <row r="53">
          <cell r="B53" t="str">
            <v>Barber</v>
          </cell>
          <cell r="C53">
            <v>20007</v>
          </cell>
          <cell r="D53">
            <v>11</v>
          </cell>
          <cell r="I53">
            <v>32</v>
          </cell>
          <cell r="J53">
            <v>5332</v>
          </cell>
          <cell r="K53">
            <v>5340</v>
          </cell>
          <cell r="L53">
            <v>5495</v>
          </cell>
          <cell r="M53">
            <v>5850</v>
          </cell>
          <cell r="N53">
            <v>5857</v>
          </cell>
          <cell r="O53">
            <v>5858</v>
          </cell>
          <cell r="P53">
            <v>5863</v>
          </cell>
          <cell r="Q53">
            <v>5918</v>
          </cell>
          <cell r="R53">
            <v>5919</v>
          </cell>
          <cell r="S53">
            <v>6224</v>
          </cell>
          <cell r="T53">
            <v>6409</v>
          </cell>
        </row>
        <row r="54">
          <cell r="B54" t="str">
            <v>Barber</v>
          </cell>
          <cell r="C54">
            <v>20007</v>
          </cell>
          <cell r="D54">
            <v>5</v>
          </cell>
          <cell r="I54">
            <v>35</v>
          </cell>
          <cell r="J54">
            <v>5690</v>
          </cell>
          <cell r="K54">
            <v>6053</v>
          </cell>
          <cell r="L54">
            <v>6240</v>
          </cell>
          <cell r="M54">
            <v>6324</v>
          </cell>
          <cell r="N54">
            <v>6408</v>
          </cell>
        </row>
        <row r="55">
          <cell r="B55" t="str">
            <v>Barber</v>
          </cell>
          <cell r="C55">
            <v>20007</v>
          </cell>
          <cell r="D55">
            <v>9</v>
          </cell>
          <cell r="I55">
            <v>38</v>
          </cell>
          <cell r="J55">
            <v>5910</v>
          </cell>
          <cell r="K55">
            <v>5948</v>
          </cell>
          <cell r="L55">
            <v>5957</v>
          </cell>
          <cell r="M55">
            <v>5958</v>
          </cell>
          <cell r="N55">
            <v>6322</v>
          </cell>
          <cell r="O55">
            <v>6323</v>
          </cell>
          <cell r="P55">
            <v>6342</v>
          </cell>
          <cell r="Q55">
            <v>6376</v>
          </cell>
          <cell r="R55">
            <v>6380</v>
          </cell>
        </row>
        <row r="56">
          <cell r="B56" t="str">
            <v>Barber</v>
          </cell>
          <cell r="C56">
            <v>20007</v>
          </cell>
          <cell r="D56">
            <v>7</v>
          </cell>
          <cell r="I56">
            <v>41</v>
          </cell>
          <cell r="J56">
            <v>5890</v>
          </cell>
          <cell r="K56">
            <v>5891</v>
          </cell>
          <cell r="L56">
            <v>5909</v>
          </cell>
          <cell r="M56">
            <v>5949</v>
          </cell>
          <cell r="N56">
            <v>6340</v>
          </cell>
          <cell r="O56">
            <v>6341</v>
          </cell>
          <cell r="P56">
            <v>6378</v>
          </cell>
        </row>
        <row r="57">
          <cell r="B57" t="str">
            <v>Barber</v>
          </cell>
          <cell r="C57">
            <v>20007</v>
          </cell>
          <cell r="D57">
            <v>6</v>
          </cell>
          <cell r="I57">
            <v>44</v>
          </cell>
          <cell r="J57">
            <v>5889</v>
          </cell>
          <cell r="K57">
            <v>5892</v>
          </cell>
          <cell r="L57">
            <v>5893</v>
          </cell>
          <cell r="M57">
            <v>5894</v>
          </cell>
          <cell r="N57">
            <v>5897</v>
          </cell>
          <cell r="O57">
            <v>5956</v>
          </cell>
        </row>
        <row r="58">
          <cell r="B58" t="str">
            <v>Barber</v>
          </cell>
          <cell r="C58">
            <v>20007</v>
          </cell>
          <cell r="D58" t="str">
            <v>na</v>
          </cell>
        </row>
        <row r="59">
          <cell r="B59" t="str">
            <v>Barber</v>
          </cell>
          <cell r="C59">
            <v>20007</v>
          </cell>
          <cell r="D59" t="str">
            <v>na</v>
          </cell>
        </row>
        <row r="60">
          <cell r="B60" t="str">
            <v>Barber</v>
          </cell>
          <cell r="C60">
            <v>20007</v>
          </cell>
          <cell r="D60" t="str">
            <v>na</v>
          </cell>
          <cell r="I60">
            <v>34</v>
          </cell>
          <cell r="J60" t="str">
            <v>MPLSEA</v>
          </cell>
        </row>
        <row r="61">
          <cell r="B61" t="str">
            <v>Barber</v>
          </cell>
          <cell r="C61">
            <v>20007</v>
          </cell>
          <cell r="D61">
            <v>87</v>
          </cell>
          <cell r="E61">
            <v>31.103448275862068</v>
          </cell>
          <cell r="F61">
            <v>33.5</v>
          </cell>
          <cell r="I61">
            <v>42</v>
          </cell>
          <cell r="J61" t="str">
            <v>MPLPER</v>
          </cell>
        </row>
        <row r="62">
          <cell r="B62" t="str">
            <v>Barton</v>
          </cell>
          <cell r="C62">
            <v>20009</v>
          </cell>
          <cell r="D62" t="str">
            <v>na</v>
          </cell>
          <cell r="G62">
            <v>34</v>
          </cell>
          <cell r="H62">
            <v>33.44</v>
          </cell>
        </row>
        <row r="63">
          <cell r="B63" t="str">
            <v>Barton</v>
          </cell>
          <cell r="C63">
            <v>20009</v>
          </cell>
          <cell r="D63">
            <v>5</v>
          </cell>
          <cell r="I63">
            <v>23</v>
          </cell>
          <cell r="J63">
            <v>5710</v>
          </cell>
          <cell r="K63">
            <v>5752</v>
          </cell>
          <cell r="L63">
            <v>5632</v>
          </cell>
          <cell r="M63">
            <v>2715</v>
          </cell>
          <cell r="N63">
            <v>3396</v>
          </cell>
        </row>
        <row r="64">
          <cell r="B64" t="str">
            <v>Barton</v>
          </cell>
          <cell r="C64">
            <v>20009</v>
          </cell>
          <cell r="D64">
            <v>4</v>
          </cell>
          <cell r="I64">
            <v>26</v>
          </cell>
          <cell r="J64">
            <v>5884</v>
          </cell>
          <cell r="K64">
            <v>5941</v>
          </cell>
          <cell r="L64">
            <v>5971</v>
          </cell>
          <cell r="M64">
            <v>2726</v>
          </cell>
        </row>
        <row r="65">
          <cell r="B65" t="str">
            <v>Barton</v>
          </cell>
          <cell r="C65">
            <v>20009</v>
          </cell>
          <cell r="D65">
            <v>5</v>
          </cell>
          <cell r="I65">
            <v>29</v>
          </cell>
          <cell r="J65">
            <v>5742</v>
          </cell>
          <cell r="K65">
            <v>5929</v>
          </cell>
          <cell r="L65">
            <v>2234</v>
          </cell>
          <cell r="M65">
            <v>2951</v>
          </cell>
          <cell r="N65">
            <v>2953</v>
          </cell>
        </row>
        <row r="66">
          <cell r="B66" t="str">
            <v>Barton</v>
          </cell>
          <cell r="C66">
            <v>20009</v>
          </cell>
          <cell r="D66">
            <v>8</v>
          </cell>
          <cell r="I66">
            <v>32</v>
          </cell>
          <cell r="J66">
            <v>5670</v>
          </cell>
          <cell r="K66">
            <v>5861</v>
          </cell>
          <cell r="L66">
            <v>5863</v>
          </cell>
          <cell r="M66">
            <v>5928</v>
          </cell>
          <cell r="N66">
            <v>6224</v>
          </cell>
          <cell r="O66">
            <v>5831</v>
          </cell>
          <cell r="P66">
            <v>2728</v>
          </cell>
          <cell r="Q66">
            <v>2817</v>
          </cell>
        </row>
        <row r="67">
          <cell r="B67" t="str">
            <v>Barton</v>
          </cell>
          <cell r="C67">
            <v>20009</v>
          </cell>
          <cell r="D67">
            <v>3</v>
          </cell>
          <cell r="I67">
            <v>33</v>
          </cell>
          <cell r="J67">
            <v>3844</v>
          </cell>
          <cell r="K67">
            <v>2519</v>
          </cell>
          <cell r="L67">
            <v>2633</v>
          </cell>
        </row>
        <row r="68">
          <cell r="B68" t="str">
            <v>Barton</v>
          </cell>
          <cell r="C68">
            <v>20009</v>
          </cell>
          <cell r="D68">
            <v>1</v>
          </cell>
          <cell r="I68">
            <v>35</v>
          </cell>
          <cell r="J68">
            <v>3390</v>
          </cell>
        </row>
        <row r="69">
          <cell r="B69" t="str">
            <v>Barton</v>
          </cell>
          <cell r="C69">
            <v>20009</v>
          </cell>
          <cell r="D69">
            <v>7</v>
          </cell>
          <cell r="I69">
            <v>38</v>
          </cell>
          <cell r="J69">
            <v>5550</v>
          </cell>
          <cell r="K69">
            <v>5944</v>
          </cell>
          <cell r="L69">
            <v>6330</v>
          </cell>
          <cell r="M69">
            <v>5935</v>
          </cell>
          <cell r="N69">
            <v>5970</v>
          </cell>
          <cell r="O69">
            <v>2635</v>
          </cell>
          <cell r="P69">
            <v>2613</v>
          </cell>
        </row>
        <row r="70">
          <cell r="B70" t="str">
            <v>Barton</v>
          </cell>
          <cell r="C70">
            <v>20009</v>
          </cell>
          <cell r="D70">
            <v>6</v>
          </cell>
          <cell r="I70">
            <v>41</v>
          </cell>
          <cell r="J70">
            <v>3824</v>
          </cell>
          <cell r="K70">
            <v>3843</v>
          </cell>
          <cell r="L70">
            <v>5324</v>
          </cell>
          <cell r="M70">
            <v>5745</v>
          </cell>
          <cell r="N70">
            <v>2612</v>
          </cell>
          <cell r="O70">
            <v>2698</v>
          </cell>
        </row>
        <row r="71">
          <cell r="B71" t="str">
            <v>Barton</v>
          </cell>
          <cell r="C71">
            <v>20009</v>
          </cell>
          <cell r="D71">
            <v>6</v>
          </cell>
          <cell r="I71">
            <v>44</v>
          </cell>
          <cell r="J71">
            <v>3755</v>
          </cell>
          <cell r="K71">
            <v>5355</v>
          </cell>
          <cell r="L71">
            <v>5886</v>
          </cell>
          <cell r="M71">
            <v>2236</v>
          </cell>
          <cell r="N71">
            <v>2310</v>
          </cell>
          <cell r="O71">
            <v>2375</v>
          </cell>
        </row>
        <row r="72">
          <cell r="B72" t="str">
            <v>Barton</v>
          </cell>
          <cell r="C72">
            <v>20009</v>
          </cell>
          <cell r="D72" t="str">
            <v>na</v>
          </cell>
        </row>
        <row r="73">
          <cell r="B73" t="str">
            <v>Barton</v>
          </cell>
          <cell r="C73">
            <v>20009</v>
          </cell>
          <cell r="D73" t="str">
            <v>na</v>
          </cell>
          <cell r="I73">
            <v>40</v>
          </cell>
          <cell r="J73" t="str">
            <v>MPLSEA</v>
          </cell>
        </row>
        <row r="74">
          <cell r="B74" t="str">
            <v>Barton</v>
          </cell>
          <cell r="C74">
            <v>20009</v>
          </cell>
          <cell r="D74">
            <v>45</v>
          </cell>
          <cell r="E74">
            <v>34</v>
          </cell>
          <cell r="F74">
            <v>33.444444444444443</v>
          </cell>
          <cell r="I74">
            <v>48</v>
          </cell>
          <cell r="J74" t="str">
            <v>MPLPER</v>
          </cell>
        </row>
        <row r="75">
          <cell r="B75" t="str">
            <v>Bourbon</v>
          </cell>
          <cell r="C75">
            <v>20011</v>
          </cell>
          <cell r="D75" t="str">
            <v>na</v>
          </cell>
          <cell r="G75">
            <v>43.88</v>
          </cell>
          <cell r="H75">
            <v>49.43</v>
          </cell>
        </row>
        <row r="76">
          <cell r="B76" t="str">
            <v>Bourbon</v>
          </cell>
          <cell r="C76">
            <v>20011</v>
          </cell>
          <cell r="D76">
            <v>13</v>
          </cell>
          <cell r="I76">
            <v>34</v>
          </cell>
          <cell r="J76">
            <v>8300</v>
          </cell>
          <cell r="K76">
            <v>8647</v>
          </cell>
          <cell r="L76">
            <v>8657</v>
          </cell>
          <cell r="M76">
            <v>8663</v>
          </cell>
          <cell r="N76">
            <v>8673</v>
          </cell>
          <cell r="O76">
            <v>8735</v>
          </cell>
          <cell r="P76">
            <v>8749</v>
          </cell>
          <cell r="Q76">
            <v>8755</v>
          </cell>
          <cell r="R76">
            <v>8771</v>
          </cell>
          <cell r="S76">
            <v>8875</v>
          </cell>
          <cell r="T76">
            <v>8885</v>
          </cell>
          <cell r="U76">
            <v>9211</v>
          </cell>
          <cell r="V76">
            <v>9990</v>
          </cell>
        </row>
        <row r="77">
          <cell r="B77" t="str">
            <v>Bourbon</v>
          </cell>
          <cell r="C77">
            <v>20011</v>
          </cell>
          <cell r="D77">
            <v>3</v>
          </cell>
          <cell r="I77">
            <v>42</v>
          </cell>
          <cell r="J77">
            <v>8843</v>
          </cell>
          <cell r="K77">
            <v>8912</v>
          </cell>
          <cell r="L77">
            <v>8992</v>
          </cell>
        </row>
        <row r="78">
          <cell r="B78" t="str">
            <v>Bourbon</v>
          </cell>
          <cell r="C78">
            <v>20011</v>
          </cell>
          <cell r="D78">
            <v>6</v>
          </cell>
          <cell r="I78">
            <v>46</v>
          </cell>
          <cell r="J78">
            <v>8301</v>
          </cell>
          <cell r="K78">
            <v>8623</v>
          </cell>
          <cell r="L78">
            <v>8624</v>
          </cell>
          <cell r="M78">
            <v>8643</v>
          </cell>
          <cell r="N78">
            <v>8990</v>
          </cell>
          <cell r="O78">
            <v>8991</v>
          </cell>
        </row>
        <row r="79">
          <cell r="B79" t="str">
            <v>Bourbon</v>
          </cell>
          <cell r="C79">
            <v>20011</v>
          </cell>
          <cell r="D79">
            <v>5</v>
          </cell>
          <cell r="I79">
            <v>50</v>
          </cell>
          <cell r="J79">
            <v>8621</v>
          </cell>
          <cell r="K79">
            <v>8683</v>
          </cell>
          <cell r="L79">
            <v>8775</v>
          </cell>
          <cell r="M79">
            <v>8911</v>
          </cell>
          <cell r="N79">
            <v>8929</v>
          </cell>
        </row>
        <row r="80">
          <cell r="B80" t="str">
            <v>Bourbon</v>
          </cell>
          <cell r="C80">
            <v>20011</v>
          </cell>
          <cell r="D80">
            <v>4</v>
          </cell>
          <cell r="I80">
            <v>54</v>
          </cell>
          <cell r="J80">
            <v>8160</v>
          </cell>
          <cell r="K80">
            <v>8203</v>
          </cell>
          <cell r="L80">
            <v>8679</v>
          </cell>
          <cell r="M80">
            <v>8863</v>
          </cell>
        </row>
        <row r="81">
          <cell r="B81" t="str">
            <v>Bourbon</v>
          </cell>
          <cell r="C81">
            <v>20011</v>
          </cell>
          <cell r="D81">
            <v>1</v>
          </cell>
          <cell r="I81">
            <v>58</v>
          </cell>
          <cell r="J81">
            <v>8151</v>
          </cell>
        </row>
        <row r="82">
          <cell r="B82" t="str">
            <v>Bourbon</v>
          </cell>
          <cell r="C82">
            <v>20011</v>
          </cell>
          <cell r="D82">
            <v>2</v>
          </cell>
          <cell r="I82">
            <v>62</v>
          </cell>
          <cell r="J82">
            <v>8302</v>
          </cell>
          <cell r="K82">
            <v>8501</v>
          </cell>
        </row>
        <row r="83">
          <cell r="B83" t="str">
            <v>Bourbon</v>
          </cell>
          <cell r="C83">
            <v>20011</v>
          </cell>
          <cell r="D83" t="str">
            <v>na</v>
          </cell>
        </row>
        <row r="84">
          <cell r="B84" t="str">
            <v>Bourbon</v>
          </cell>
          <cell r="C84">
            <v>20011</v>
          </cell>
          <cell r="D84" t="str">
            <v>na</v>
          </cell>
        </row>
        <row r="85">
          <cell r="B85" t="str">
            <v>Bourbon</v>
          </cell>
          <cell r="C85">
            <v>20011</v>
          </cell>
          <cell r="D85" t="str">
            <v>na</v>
          </cell>
        </row>
        <row r="86">
          <cell r="B86" t="str">
            <v>Bourbon</v>
          </cell>
          <cell r="C86">
            <v>20011</v>
          </cell>
          <cell r="D86" t="str">
            <v>na</v>
          </cell>
          <cell r="I86">
            <v>52</v>
          </cell>
          <cell r="J86" t="str">
            <v>MPLSEA</v>
          </cell>
        </row>
        <row r="87">
          <cell r="B87" t="str">
            <v>Bourbon</v>
          </cell>
          <cell r="C87">
            <v>20011</v>
          </cell>
          <cell r="D87">
            <v>34</v>
          </cell>
          <cell r="E87">
            <v>43.882352941176471</v>
          </cell>
          <cell r="F87">
            <v>49.428571428571431</v>
          </cell>
          <cell r="I87">
            <v>56</v>
          </cell>
          <cell r="J87" t="str">
            <v>MPLPER</v>
          </cell>
        </row>
        <row r="88">
          <cell r="B88" t="str">
            <v>Brown</v>
          </cell>
          <cell r="C88">
            <v>20013</v>
          </cell>
          <cell r="D88" t="str">
            <v>na</v>
          </cell>
          <cell r="G88">
            <v>82.39</v>
          </cell>
          <cell r="H88">
            <v>83.12</v>
          </cell>
        </row>
        <row r="89">
          <cell r="B89" t="str">
            <v>Brown</v>
          </cell>
          <cell r="C89">
            <v>20013</v>
          </cell>
          <cell r="D89">
            <v>4</v>
          </cell>
          <cell r="I89">
            <v>55</v>
          </cell>
          <cell r="J89">
            <v>7225</v>
          </cell>
          <cell r="K89">
            <v>7587</v>
          </cell>
          <cell r="L89">
            <v>7982</v>
          </cell>
          <cell r="M89">
            <v>4725</v>
          </cell>
        </row>
        <row r="90">
          <cell r="B90" t="str">
            <v>Brown</v>
          </cell>
          <cell r="C90">
            <v>20013</v>
          </cell>
          <cell r="D90">
            <v>6</v>
          </cell>
          <cell r="I90">
            <v>61</v>
          </cell>
          <cell r="J90">
            <v>7471</v>
          </cell>
          <cell r="K90">
            <v>7504</v>
          </cell>
          <cell r="L90">
            <v>7515</v>
          </cell>
          <cell r="M90">
            <v>7981</v>
          </cell>
          <cell r="N90">
            <v>4832</v>
          </cell>
          <cell r="O90">
            <v>4834</v>
          </cell>
        </row>
        <row r="91">
          <cell r="B91" t="str">
            <v>Brown</v>
          </cell>
          <cell r="C91">
            <v>20013</v>
          </cell>
          <cell r="D91">
            <v>8</v>
          </cell>
          <cell r="I91">
            <v>70</v>
          </cell>
          <cell r="J91">
            <v>7304</v>
          </cell>
          <cell r="K91">
            <v>7415</v>
          </cell>
          <cell r="L91">
            <v>7470</v>
          </cell>
          <cell r="M91">
            <v>7473</v>
          </cell>
          <cell r="N91">
            <v>7502</v>
          </cell>
          <cell r="O91">
            <v>7510</v>
          </cell>
          <cell r="P91">
            <v>7220</v>
          </cell>
          <cell r="Q91">
            <v>7500</v>
          </cell>
        </row>
        <row r="92">
          <cell r="B92" t="str">
            <v>Brown</v>
          </cell>
          <cell r="C92">
            <v>20013</v>
          </cell>
          <cell r="D92">
            <v>4</v>
          </cell>
          <cell r="I92">
            <v>80</v>
          </cell>
          <cell r="J92">
            <v>7303</v>
          </cell>
          <cell r="K92">
            <v>7688</v>
          </cell>
          <cell r="L92">
            <v>7436</v>
          </cell>
          <cell r="M92">
            <v>7585</v>
          </cell>
        </row>
        <row r="93">
          <cell r="B93" t="str">
            <v>Brown</v>
          </cell>
          <cell r="C93">
            <v>20013</v>
          </cell>
          <cell r="D93">
            <v>6</v>
          </cell>
          <cell r="I93">
            <v>90</v>
          </cell>
          <cell r="J93">
            <v>7091</v>
          </cell>
          <cell r="K93">
            <v>7207</v>
          </cell>
          <cell r="L93">
            <v>7301</v>
          </cell>
          <cell r="M93">
            <v>7681</v>
          </cell>
          <cell r="N93">
            <v>7683</v>
          </cell>
          <cell r="O93">
            <v>7920</v>
          </cell>
        </row>
        <row r="94">
          <cell r="B94" t="str">
            <v>Brown</v>
          </cell>
          <cell r="C94">
            <v>20013</v>
          </cell>
          <cell r="D94">
            <v>9</v>
          </cell>
          <cell r="I94">
            <v>97</v>
          </cell>
          <cell r="J94">
            <v>7061</v>
          </cell>
          <cell r="K94">
            <v>7206</v>
          </cell>
          <cell r="L94">
            <v>7255</v>
          </cell>
          <cell r="M94">
            <v>7293</v>
          </cell>
          <cell r="N94">
            <v>7750</v>
          </cell>
          <cell r="O94">
            <v>7966</v>
          </cell>
          <cell r="P94">
            <v>4350</v>
          </cell>
          <cell r="Q94">
            <v>7051</v>
          </cell>
          <cell r="R94">
            <v>7060</v>
          </cell>
        </row>
        <row r="95">
          <cell r="B95" t="str">
            <v>Brown</v>
          </cell>
          <cell r="C95">
            <v>20013</v>
          </cell>
          <cell r="D95">
            <v>3</v>
          </cell>
          <cell r="I95">
            <v>102</v>
          </cell>
          <cell r="J95">
            <v>7171</v>
          </cell>
          <cell r="K95">
            <v>7205</v>
          </cell>
          <cell r="L95">
            <v>7455</v>
          </cell>
        </row>
        <row r="96">
          <cell r="B96" t="str">
            <v>Brown</v>
          </cell>
          <cell r="C96">
            <v>20013</v>
          </cell>
          <cell r="D96">
            <v>4</v>
          </cell>
          <cell r="I96">
            <v>110</v>
          </cell>
          <cell r="J96">
            <v>7290</v>
          </cell>
          <cell r="K96">
            <v>7851</v>
          </cell>
          <cell r="L96">
            <v>7965</v>
          </cell>
          <cell r="M96">
            <v>7050</v>
          </cell>
        </row>
        <row r="97">
          <cell r="B97" t="str">
            <v>Brown</v>
          </cell>
          <cell r="C97">
            <v>20013</v>
          </cell>
          <cell r="D97" t="str">
            <v>na</v>
          </cell>
        </row>
        <row r="98">
          <cell r="B98" t="str">
            <v>Brown</v>
          </cell>
          <cell r="C98">
            <v>20013</v>
          </cell>
          <cell r="D98" t="str">
            <v>na</v>
          </cell>
        </row>
        <row r="99">
          <cell r="B99" t="str">
            <v>Brown</v>
          </cell>
          <cell r="C99">
            <v>20013</v>
          </cell>
          <cell r="D99" t="str">
            <v>na</v>
          </cell>
          <cell r="I99">
            <v>62</v>
          </cell>
          <cell r="J99" t="str">
            <v>MPLSEA</v>
          </cell>
        </row>
        <row r="100">
          <cell r="B100" t="str">
            <v>Brown</v>
          </cell>
          <cell r="C100">
            <v>20013</v>
          </cell>
          <cell r="D100">
            <v>44</v>
          </cell>
          <cell r="E100">
            <v>82.38636363636364</v>
          </cell>
          <cell r="F100">
            <v>83.125</v>
          </cell>
          <cell r="I100">
            <v>66</v>
          </cell>
          <cell r="J100" t="str">
            <v>MPLPER</v>
          </cell>
        </row>
        <row r="101">
          <cell r="B101" t="str">
            <v>Butler</v>
          </cell>
          <cell r="C101">
            <v>20015</v>
          </cell>
          <cell r="D101" t="str">
            <v>na</v>
          </cell>
          <cell r="G101">
            <v>39.950000000000003</v>
          </cell>
          <cell r="H101">
            <v>43.38</v>
          </cell>
        </row>
        <row r="102">
          <cell r="B102" t="str">
            <v>Butler</v>
          </cell>
          <cell r="C102">
            <v>20015</v>
          </cell>
          <cell r="D102">
            <v>11</v>
          </cell>
          <cell r="I102">
            <v>27</v>
          </cell>
          <cell r="J102">
            <v>4535</v>
          </cell>
          <cell r="K102">
            <v>4580</v>
          </cell>
          <cell r="L102">
            <v>4620</v>
          </cell>
          <cell r="M102">
            <v>4645</v>
          </cell>
          <cell r="N102">
            <v>4655</v>
          </cell>
          <cell r="O102">
            <v>4660</v>
          </cell>
          <cell r="P102">
            <v>4750</v>
          </cell>
          <cell r="Q102">
            <v>4751</v>
          </cell>
          <cell r="R102">
            <v>8859</v>
          </cell>
          <cell r="S102">
            <v>4590</v>
          </cell>
          <cell r="T102">
            <v>4747</v>
          </cell>
        </row>
        <row r="103">
          <cell r="B103" t="str">
            <v>Butler</v>
          </cell>
          <cell r="C103">
            <v>20015</v>
          </cell>
          <cell r="D103">
            <v>8</v>
          </cell>
          <cell r="I103">
            <v>30</v>
          </cell>
          <cell r="J103">
            <v>3911</v>
          </cell>
          <cell r="K103">
            <v>4051</v>
          </cell>
          <cell r="L103">
            <v>4600</v>
          </cell>
          <cell r="M103">
            <v>4674</v>
          </cell>
          <cell r="N103">
            <v>4741</v>
          </cell>
          <cell r="O103">
            <v>4746</v>
          </cell>
          <cell r="P103">
            <v>4780</v>
          </cell>
          <cell r="Q103">
            <v>8303</v>
          </cell>
        </row>
        <row r="104">
          <cell r="B104" t="str">
            <v>Butler</v>
          </cell>
          <cell r="C104">
            <v>20015</v>
          </cell>
          <cell r="D104">
            <v>5</v>
          </cell>
          <cell r="I104">
            <v>35</v>
          </cell>
          <cell r="J104">
            <v>3844</v>
          </cell>
          <cell r="K104">
            <v>4673</v>
          </cell>
          <cell r="L104">
            <v>4742</v>
          </cell>
          <cell r="M104">
            <v>4744</v>
          </cell>
          <cell r="N104">
            <v>6403</v>
          </cell>
        </row>
        <row r="105">
          <cell r="B105" t="str">
            <v>Butler</v>
          </cell>
          <cell r="C105">
            <v>20015</v>
          </cell>
          <cell r="D105">
            <v>11</v>
          </cell>
          <cell r="I105">
            <v>40</v>
          </cell>
          <cell r="J105">
            <v>3843</v>
          </cell>
          <cell r="K105">
            <v>3857</v>
          </cell>
          <cell r="L105">
            <v>3858</v>
          </cell>
          <cell r="M105">
            <v>4671</v>
          </cell>
          <cell r="N105">
            <v>4740</v>
          </cell>
          <cell r="O105">
            <v>4783</v>
          </cell>
          <cell r="P105">
            <v>4784</v>
          </cell>
          <cell r="Q105">
            <v>6051</v>
          </cell>
          <cell r="R105">
            <v>7302</v>
          </cell>
          <cell r="S105">
            <v>8203</v>
          </cell>
          <cell r="T105">
            <v>8300</v>
          </cell>
        </row>
        <row r="106">
          <cell r="B106" t="str">
            <v>Butler</v>
          </cell>
          <cell r="C106">
            <v>20015</v>
          </cell>
          <cell r="D106">
            <v>10</v>
          </cell>
          <cell r="I106">
            <v>45</v>
          </cell>
          <cell r="J106">
            <v>3491</v>
          </cell>
          <cell r="K106">
            <v>3561</v>
          </cell>
          <cell r="L106">
            <v>3842</v>
          </cell>
          <cell r="M106">
            <v>3890</v>
          </cell>
          <cell r="N106">
            <v>4020</v>
          </cell>
          <cell r="O106">
            <v>4052</v>
          </cell>
          <cell r="P106">
            <v>4670</v>
          </cell>
          <cell r="Q106">
            <v>5978</v>
          </cell>
          <cell r="R106">
            <v>6402</v>
          </cell>
          <cell r="S106">
            <v>7301</v>
          </cell>
        </row>
        <row r="107">
          <cell r="B107" t="str">
            <v>Butler</v>
          </cell>
          <cell r="C107">
            <v>20015</v>
          </cell>
          <cell r="D107">
            <v>3</v>
          </cell>
          <cell r="I107">
            <v>50</v>
          </cell>
          <cell r="J107">
            <v>3725</v>
          </cell>
          <cell r="K107">
            <v>4781</v>
          </cell>
          <cell r="L107">
            <v>6244</v>
          </cell>
        </row>
        <row r="108">
          <cell r="B108" t="str">
            <v>Butler</v>
          </cell>
          <cell r="C108">
            <v>20015</v>
          </cell>
          <cell r="D108">
            <v>1</v>
          </cell>
          <cell r="I108">
            <v>55</v>
          </cell>
          <cell r="J108">
            <v>7170</v>
          </cell>
        </row>
        <row r="109">
          <cell r="B109" t="str">
            <v>Butler</v>
          </cell>
          <cell r="C109">
            <v>20015</v>
          </cell>
          <cell r="D109">
            <v>6</v>
          </cell>
          <cell r="I109">
            <v>65</v>
          </cell>
          <cell r="J109">
            <v>5976</v>
          </cell>
          <cell r="K109">
            <v>5977</v>
          </cell>
          <cell r="L109">
            <v>6220</v>
          </cell>
          <cell r="M109">
            <v>6400</v>
          </cell>
          <cell r="N109">
            <v>6401</v>
          </cell>
          <cell r="O109">
            <v>8302</v>
          </cell>
        </row>
        <row r="110">
          <cell r="B110" t="str">
            <v>Butler</v>
          </cell>
          <cell r="C110">
            <v>20015</v>
          </cell>
          <cell r="D110" t="str">
            <v>na</v>
          </cell>
        </row>
        <row r="111">
          <cell r="B111" t="str">
            <v>Butler</v>
          </cell>
          <cell r="C111">
            <v>20015</v>
          </cell>
          <cell r="D111" t="str">
            <v>na</v>
          </cell>
        </row>
        <row r="112">
          <cell r="B112" t="str">
            <v>Butler</v>
          </cell>
          <cell r="C112">
            <v>20015</v>
          </cell>
          <cell r="D112" t="str">
            <v>na</v>
          </cell>
          <cell r="I112">
            <v>48</v>
          </cell>
          <cell r="J112" t="str">
            <v>MPLSEA</v>
          </cell>
        </row>
        <row r="113">
          <cell r="B113" t="str">
            <v>Butler</v>
          </cell>
          <cell r="C113">
            <v>20015</v>
          </cell>
          <cell r="D113">
            <v>55</v>
          </cell>
          <cell r="E113">
            <v>39.945454545454545</v>
          </cell>
          <cell r="F113">
            <v>43.375</v>
          </cell>
          <cell r="I113">
            <v>54</v>
          </cell>
          <cell r="J113" t="str">
            <v>MPLPER</v>
          </cell>
        </row>
        <row r="114">
          <cell r="B114" t="str">
            <v>Chase</v>
          </cell>
          <cell r="C114">
            <v>20017</v>
          </cell>
          <cell r="D114" t="str">
            <v>na</v>
          </cell>
          <cell r="G114">
            <v>37.24</v>
          </cell>
          <cell r="H114">
            <v>42</v>
          </cell>
        </row>
        <row r="115">
          <cell r="B115" t="str">
            <v>Chase</v>
          </cell>
          <cell r="C115">
            <v>20017</v>
          </cell>
          <cell r="D115">
            <v>15</v>
          </cell>
          <cell r="I115">
            <v>30</v>
          </cell>
          <cell r="J115">
            <v>3617</v>
          </cell>
          <cell r="K115">
            <v>4545</v>
          </cell>
          <cell r="L115">
            <v>4580</v>
          </cell>
          <cell r="M115">
            <v>4590</v>
          </cell>
          <cell r="N115">
            <v>4645</v>
          </cell>
          <cell r="O115">
            <v>4650</v>
          </cell>
          <cell r="P115">
            <v>4655</v>
          </cell>
          <cell r="Q115">
            <v>4665</v>
          </cell>
          <cell r="R115">
            <v>4743</v>
          </cell>
          <cell r="S115">
            <v>4747</v>
          </cell>
          <cell r="T115">
            <v>4780</v>
          </cell>
          <cell r="U115">
            <v>7315</v>
          </cell>
          <cell r="V115">
            <v>8861</v>
          </cell>
          <cell r="W115">
            <v>4746</v>
          </cell>
          <cell r="X115">
            <v>8992</v>
          </cell>
        </row>
        <row r="116">
          <cell r="B116" t="str">
            <v>Chase</v>
          </cell>
          <cell r="C116">
            <v>20017</v>
          </cell>
          <cell r="D116">
            <v>7</v>
          </cell>
          <cell r="I116">
            <v>34</v>
          </cell>
          <cell r="J116">
            <v>3892</v>
          </cell>
          <cell r="K116">
            <v>4051</v>
          </cell>
          <cell r="L116">
            <v>4600</v>
          </cell>
          <cell r="M116">
            <v>4605</v>
          </cell>
          <cell r="N116">
            <v>4674</v>
          </cell>
          <cell r="O116">
            <v>8203</v>
          </cell>
          <cell r="P116">
            <v>8857</v>
          </cell>
        </row>
        <row r="117">
          <cell r="B117" t="str">
            <v>Chase</v>
          </cell>
          <cell r="C117">
            <v>20017</v>
          </cell>
          <cell r="D117">
            <v>6</v>
          </cell>
          <cell r="I117">
            <v>38</v>
          </cell>
          <cell r="J117">
            <v>4672</v>
          </cell>
          <cell r="K117">
            <v>4783</v>
          </cell>
          <cell r="L117">
            <v>4784</v>
          </cell>
          <cell r="M117">
            <v>7303</v>
          </cell>
          <cell r="N117">
            <v>8993</v>
          </cell>
          <cell r="O117">
            <v>4742</v>
          </cell>
        </row>
        <row r="118">
          <cell r="B118" t="str">
            <v>Chase</v>
          </cell>
          <cell r="C118">
            <v>20017</v>
          </cell>
          <cell r="D118">
            <v>6</v>
          </cell>
          <cell r="I118">
            <v>42</v>
          </cell>
          <cell r="J118">
            <v>3891</v>
          </cell>
          <cell r="K118">
            <v>3922</v>
          </cell>
          <cell r="L118">
            <v>4673</v>
          </cell>
          <cell r="M118">
            <v>4740</v>
          </cell>
          <cell r="N118">
            <v>4744</v>
          </cell>
          <cell r="O118">
            <v>7302</v>
          </cell>
        </row>
        <row r="119">
          <cell r="B119" t="str">
            <v>Chase</v>
          </cell>
          <cell r="C119">
            <v>20017</v>
          </cell>
          <cell r="D119">
            <v>3</v>
          </cell>
          <cell r="I119">
            <v>46</v>
          </cell>
          <cell r="J119">
            <v>4671</v>
          </cell>
          <cell r="K119">
            <v>7175</v>
          </cell>
          <cell r="L119">
            <v>3890</v>
          </cell>
        </row>
        <row r="120">
          <cell r="B120" t="str">
            <v>Chase</v>
          </cell>
          <cell r="C120">
            <v>20017</v>
          </cell>
          <cell r="D120">
            <v>3</v>
          </cell>
          <cell r="I120">
            <v>50</v>
          </cell>
          <cell r="J120">
            <v>4020</v>
          </cell>
          <cell r="K120">
            <v>4052</v>
          </cell>
          <cell r="L120">
            <v>7174</v>
          </cell>
        </row>
        <row r="121">
          <cell r="B121" t="str">
            <v>Chase</v>
          </cell>
          <cell r="C121">
            <v>20017</v>
          </cell>
          <cell r="D121">
            <v>2</v>
          </cell>
          <cell r="I121">
            <v>54</v>
          </cell>
          <cell r="J121">
            <v>4400</v>
          </cell>
          <cell r="K121">
            <v>7170</v>
          </cell>
        </row>
        <row r="122">
          <cell r="B122" t="str">
            <v>Chase</v>
          </cell>
          <cell r="C122">
            <v>20017</v>
          </cell>
          <cell r="D122" t="str">
            <v>na</v>
          </cell>
        </row>
        <row r="123">
          <cell r="B123" t="str">
            <v>Chase</v>
          </cell>
          <cell r="C123">
            <v>20017</v>
          </cell>
          <cell r="D123" t="str">
            <v>na</v>
          </cell>
        </row>
        <row r="124">
          <cell r="B124" t="str">
            <v>Chase</v>
          </cell>
          <cell r="C124">
            <v>20017</v>
          </cell>
          <cell r="D124" t="str">
            <v>na</v>
          </cell>
        </row>
        <row r="125">
          <cell r="B125" t="str">
            <v>Chase</v>
          </cell>
          <cell r="C125">
            <v>20017</v>
          </cell>
          <cell r="D125" t="str">
            <v>na</v>
          </cell>
          <cell r="I125">
            <v>52</v>
          </cell>
          <cell r="J125" t="str">
            <v>MPLSEA</v>
          </cell>
        </row>
        <row r="126">
          <cell r="B126" t="str">
            <v>Chase</v>
          </cell>
          <cell r="C126">
            <v>20017</v>
          </cell>
          <cell r="D126">
            <v>42</v>
          </cell>
          <cell r="E126">
            <v>37.238095238095241</v>
          </cell>
          <cell r="F126">
            <v>42</v>
          </cell>
          <cell r="I126">
            <v>58</v>
          </cell>
          <cell r="J126" t="str">
            <v>MPLPER</v>
          </cell>
        </row>
        <row r="127">
          <cell r="B127" t="str">
            <v>Chautauqua</v>
          </cell>
          <cell r="C127">
            <v>20019</v>
          </cell>
          <cell r="D127" t="str">
            <v>na</v>
          </cell>
          <cell r="G127">
            <v>35.68</v>
          </cell>
          <cell r="H127">
            <v>40.119999999999997</v>
          </cell>
        </row>
        <row r="128">
          <cell r="B128" t="str">
            <v>Chautauqua</v>
          </cell>
          <cell r="C128">
            <v>20019</v>
          </cell>
          <cell r="D128">
            <v>17</v>
          </cell>
          <cell r="I128">
            <v>27</v>
          </cell>
          <cell r="J128">
            <v>4580</v>
          </cell>
          <cell r="K128">
            <v>6971</v>
          </cell>
          <cell r="L128">
            <v>6972</v>
          </cell>
          <cell r="M128">
            <v>7306</v>
          </cell>
          <cell r="N128">
            <v>8627</v>
          </cell>
          <cell r="O128">
            <v>8649</v>
          </cell>
          <cell r="P128">
            <v>8691</v>
          </cell>
          <cell r="Q128">
            <v>8763</v>
          </cell>
          <cell r="R128">
            <v>4590</v>
          </cell>
          <cell r="S128">
            <v>4750</v>
          </cell>
          <cell r="T128">
            <v>4751</v>
          </cell>
          <cell r="U128">
            <v>6951</v>
          </cell>
          <cell r="V128">
            <v>6981</v>
          </cell>
          <cell r="W128">
            <v>7303</v>
          </cell>
          <cell r="X128">
            <v>8667</v>
          </cell>
          <cell r="Y128">
            <v>8747</v>
          </cell>
          <cell r="Z128">
            <v>8203</v>
          </cell>
        </row>
        <row r="129">
          <cell r="B129" t="str">
            <v>Chautauqua</v>
          </cell>
          <cell r="C129">
            <v>20019</v>
          </cell>
          <cell r="D129">
            <v>7</v>
          </cell>
          <cell r="I129">
            <v>31</v>
          </cell>
          <cell r="J129">
            <v>8201</v>
          </cell>
          <cell r="K129">
            <v>3407</v>
          </cell>
          <cell r="L129">
            <v>3923</v>
          </cell>
          <cell r="M129">
            <v>4744</v>
          </cell>
          <cell r="N129">
            <v>8300</v>
          </cell>
          <cell r="O129">
            <v>8729</v>
          </cell>
          <cell r="P129">
            <v>8204</v>
          </cell>
        </row>
        <row r="130">
          <cell r="B130" t="str">
            <v>Chautauqua</v>
          </cell>
          <cell r="C130">
            <v>20019</v>
          </cell>
          <cell r="D130">
            <v>6</v>
          </cell>
          <cell r="I130">
            <v>35</v>
          </cell>
          <cell r="J130">
            <v>7302</v>
          </cell>
          <cell r="K130">
            <v>7310</v>
          </cell>
          <cell r="L130">
            <v>8655</v>
          </cell>
          <cell r="M130">
            <v>4740</v>
          </cell>
          <cell r="N130">
            <v>8683</v>
          </cell>
          <cell r="O130">
            <v>8699</v>
          </cell>
        </row>
        <row r="131">
          <cell r="B131" t="str">
            <v>Chautauqua</v>
          </cell>
          <cell r="C131">
            <v>20019</v>
          </cell>
          <cell r="D131">
            <v>3</v>
          </cell>
          <cell r="I131">
            <v>39</v>
          </cell>
          <cell r="J131">
            <v>6980</v>
          </cell>
          <cell r="K131">
            <v>8620</v>
          </cell>
          <cell r="L131">
            <v>8733</v>
          </cell>
        </row>
        <row r="132">
          <cell r="B132" t="str">
            <v>Chautauqua</v>
          </cell>
          <cell r="C132">
            <v>20019</v>
          </cell>
          <cell r="D132">
            <v>8</v>
          </cell>
          <cell r="I132">
            <v>42</v>
          </cell>
          <cell r="J132">
            <v>3406</v>
          </cell>
          <cell r="K132">
            <v>3921</v>
          </cell>
          <cell r="L132">
            <v>5967</v>
          </cell>
          <cell r="M132">
            <v>7301</v>
          </cell>
          <cell r="N132">
            <v>8502</v>
          </cell>
          <cell r="O132">
            <v>8775</v>
          </cell>
          <cell r="P132">
            <v>6750</v>
          </cell>
          <cell r="Q132">
            <v>8679</v>
          </cell>
        </row>
        <row r="133">
          <cell r="B133" t="str">
            <v>Chautauqua</v>
          </cell>
          <cell r="C133">
            <v>20019</v>
          </cell>
          <cell r="D133">
            <v>3</v>
          </cell>
          <cell r="I133">
            <v>45</v>
          </cell>
          <cell r="J133">
            <v>8774</v>
          </cell>
          <cell r="K133">
            <v>7300</v>
          </cell>
          <cell r="L133">
            <v>8643</v>
          </cell>
        </row>
        <row r="134">
          <cell r="B134" t="str">
            <v>Chautauqua</v>
          </cell>
          <cell r="C134">
            <v>20019</v>
          </cell>
          <cell r="D134">
            <v>2</v>
          </cell>
          <cell r="I134">
            <v>49</v>
          </cell>
          <cell r="J134">
            <v>8795</v>
          </cell>
          <cell r="K134">
            <v>4052</v>
          </cell>
        </row>
        <row r="135">
          <cell r="B135" t="str">
            <v>Chautauqua</v>
          </cell>
          <cell r="C135">
            <v>20019</v>
          </cell>
          <cell r="D135">
            <v>4</v>
          </cell>
          <cell r="I135">
            <v>53</v>
          </cell>
          <cell r="J135">
            <v>8302</v>
          </cell>
          <cell r="K135">
            <v>7170</v>
          </cell>
          <cell r="L135">
            <v>8151</v>
          </cell>
          <cell r="M135">
            <v>8501</v>
          </cell>
        </row>
        <row r="136">
          <cell r="B136" t="str">
            <v>Chautauqua</v>
          </cell>
          <cell r="C136">
            <v>20019</v>
          </cell>
          <cell r="D136" t="str">
            <v>na</v>
          </cell>
        </row>
        <row r="137">
          <cell r="B137" t="str">
            <v>Chautauqua</v>
          </cell>
          <cell r="C137">
            <v>20019</v>
          </cell>
          <cell r="D137" t="str">
            <v>na</v>
          </cell>
        </row>
        <row r="138">
          <cell r="B138" t="str">
            <v>Chautauqua</v>
          </cell>
          <cell r="C138">
            <v>20019</v>
          </cell>
          <cell r="D138" t="str">
            <v>na</v>
          </cell>
          <cell r="I138">
            <v>46</v>
          </cell>
          <cell r="J138" t="str">
            <v>MPLSEA</v>
          </cell>
        </row>
        <row r="139">
          <cell r="B139" t="str">
            <v>Chautauqua</v>
          </cell>
          <cell r="C139">
            <v>20019</v>
          </cell>
          <cell r="D139">
            <v>50</v>
          </cell>
          <cell r="E139">
            <v>35.68</v>
          </cell>
          <cell r="F139">
            <v>40.125</v>
          </cell>
          <cell r="I139">
            <v>50</v>
          </cell>
          <cell r="J139" t="str">
            <v>MPLPER</v>
          </cell>
        </row>
        <row r="140">
          <cell r="B140" t="str">
            <v>Cherokee</v>
          </cell>
          <cell r="C140">
            <v>20021</v>
          </cell>
          <cell r="D140" t="str">
            <v>na</v>
          </cell>
          <cell r="G140">
            <v>42.74</v>
          </cell>
          <cell r="H140">
            <v>44.86</v>
          </cell>
        </row>
        <row r="141">
          <cell r="B141" t="str">
            <v>Cherokee</v>
          </cell>
          <cell r="C141">
            <v>20021</v>
          </cell>
          <cell r="D141">
            <v>7</v>
          </cell>
          <cell r="I141">
            <v>30</v>
          </cell>
          <cell r="J141">
            <v>8627</v>
          </cell>
          <cell r="K141">
            <v>8761</v>
          </cell>
          <cell r="L141">
            <v>8770</v>
          </cell>
          <cell r="M141">
            <v>8771</v>
          </cell>
          <cell r="N141">
            <v>9050</v>
          </cell>
          <cell r="O141">
            <v>9211</v>
          </cell>
          <cell r="P141">
            <v>9250</v>
          </cell>
        </row>
        <row r="142">
          <cell r="B142" t="str">
            <v>Cherokee</v>
          </cell>
          <cell r="C142">
            <v>20021</v>
          </cell>
          <cell r="D142">
            <v>3</v>
          </cell>
          <cell r="I142">
            <v>34</v>
          </cell>
          <cell r="J142">
            <v>8100</v>
          </cell>
          <cell r="K142">
            <v>8735</v>
          </cell>
          <cell r="L142">
            <v>9270</v>
          </cell>
        </row>
        <row r="143">
          <cell r="B143" t="str">
            <v>Cherokee</v>
          </cell>
          <cell r="C143">
            <v>20021</v>
          </cell>
          <cell r="D143">
            <v>5</v>
          </cell>
          <cell r="I143">
            <v>42</v>
          </cell>
          <cell r="J143">
            <v>8623</v>
          </cell>
          <cell r="K143">
            <v>8630</v>
          </cell>
          <cell r="L143">
            <v>8990</v>
          </cell>
          <cell r="M143">
            <v>9280</v>
          </cell>
          <cell r="N143">
            <v>9290</v>
          </cell>
        </row>
        <row r="144">
          <cell r="B144" t="str">
            <v>Cherokee</v>
          </cell>
          <cell r="C144">
            <v>20021</v>
          </cell>
          <cell r="D144">
            <v>1</v>
          </cell>
          <cell r="I144">
            <v>46</v>
          </cell>
          <cell r="J144">
            <v>8621</v>
          </cell>
        </row>
        <row r="145">
          <cell r="B145" t="str">
            <v>Cherokee</v>
          </cell>
          <cell r="C145">
            <v>20021</v>
          </cell>
          <cell r="D145">
            <v>6</v>
          </cell>
          <cell r="I145">
            <v>50</v>
          </cell>
          <cell r="J145">
            <v>8203</v>
          </cell>
          <cell r="K145">
            <v>8460</v>
          </cell>
          <cell r="L145">
            <v>8643</v>
          </cell>
          <cell r="M145">
            <v>8679</v>
          </cell>
          <cell r="N145">
            <v>8863</v>
          </cell>
          <cell r="O145">
            <v>9260</v>
          </cell>
        </row>
        <row r="146">
          <cell r="B146" t="str">
            <v>Cherokee</v>
          </cell>
          <cell r="C146">
            <v>20021</v>
          </cell>
          <cell r="D146">
            <v>1</v>
          </cell>
          <cell r="I146">
            <v>54</v>
          </cell>
          <cell r="J146">
            <v>8927</v>
          </cell>
        </row>
        <row r="147">
          <cell r="B147" t="str">
            <v>Cherokee</v>
          </cell>
          <cell r="C147">
            <v>20021</v>
          </cell>
          <cell r="D147">
            <v>4</v>
          </cell>
          <cell r="I147">
            <v>58</v>
          </cell>
          <cell r="J147">
            <v>8101</v>
          </cell>
          <cell r="K147">
            <v>8150</v>
          </cell>
          <cell r="L147">
            <v>8302</v>
          </cell>
          <cell r="M147">
            <v>9150</v>
          </cell>
        </row>
        <row r="148">
          <cell r="B148" t="str">
            <v>Cherokee</v>
          </cell>
          <cell r="C148">
            <v>20021</v>
          </cell>
          <cell r="D148" t="str">
            <v>na</v>
          </cell>
        </row>
        <row r="149">
          <cell r="B149" t="str">
            <v>Cherokee</v>
          </cell>
          <cell r="C149">
            <v>20021</v>
          </cell>
          <cell r="D149" t="str">
            <v>na</v>
          </cell>
        </row>
        <row r="150">
          <cell r="B150" t="str">
            <v>Cherokee</v>
          </cell>
          <cell r="C150">
            <v>20021</v>
          </cell>
          <cell r="D150" t="str">
            <v>na</v>
          </cell>
        </row>
        <row r="151">
          <cell r="B151" t="str">
            <v>Cherokee</v>
          </cell>
          <cell r="C151">
            <v>20021</v>
          </cell>
          <cell r="D151" t="str">
            <v>na</v>
          </cell>
          <cell r="I151">
            <v>48</v>
          </cell>
          <cell r="J151" t="str">
            <v>MPLSEA</v>
          </cell>
        </row>
        <row r="152">
          <cell r="B152" t="str">
            <v>Cherokee</v>
          </cell>
          <cell r="C152">
            <v>20021</v>
          </cell>
          <cell r="D152">
            <v>27</v>
          </cell>
          <cell r="E152">
            <v>42.74074074074074</v>
          </cell>
          <cell r="F152">
            <v>44.857142857142854</v>
          </cell>
          <cell r="I152">
            <v>52</v>
          </cell>
          <cell r="J152" t="str">
            <v>MPLPER</v>
          </cell>
        </row>
        <row r="153">
          <cell r="B153" t="str">
            <v>Cheyenne</v>
          </cell>
          <cell r="C153">
            <v>20023</v>
          </cell>
          <cell r="D153" t="str">
            <v>na</v>
          </cell>
          <cell r="G153">
            <v>30.92</v>
          </cell>
          <cell r="H153">
            <v>31.25</v>
          </cell>
        </row>
        <row r="154">
          <cell r="B154" t="str">
            <v>Cheyenne</v>
          </cell>
          <cell r="C154">
            <v>20023</v>
          </cell>
          <cell r="D154">
            <v>8</v>
          </cell>
          <cell r="I154">
            <v>23</v>
          </cell>
          <cell r="J154">
            <v>1568</v>
          </cell>
          <cell r="K154">
            <v>1582</v>
          </cell>
          <cell r="L154">
            <v>1598</v>
          </cell>
          <cell r="M154">
            <v>1751</v>
          </cell>
          <cell r="N154">
            <v>1796</v>
          </cell>
          <cell r="O154">
            <v>1797</v>
          </cell>
          <cell r="P154">
            <v>1798</v>
          </cell>
          <cell r="Q154">
            <v>1799</v>
          </cell>
        </row>
        <row r="155">
          <cell r="B155" t="str">
            <v>Cheyenne</v>
          </cell>
          <cell r="C155">
            <v>20023</v>
          </cell>
          <cell r="D155">
            <v>9</v>
          </cell>
          <cell r="I155">
            <v>25</v>
          </cell>
          <cell r="J155">
            <v>1580</v>
          </cell>
          <cell r="K155">
            <v>1581</v>
          </cell>
          <cell r="L155">
            <v>1646</v>
          </cell>
          <cell r="M155">
            <v>1706</v>
          </cell>
          <cell r="N155">
            <v>1826</v>
          </cell>
          <cell r="O155">
            <v>1829</v>
          </cell>
          <cell r="P155">
            <v>1114</v>
          </cell>
          <cell r="Q155">
            <v>1119</v>
          </cell>
          <cell r="R155">
            <v>1154</v>
          </cell>
        </row>
        <row r="156">
          <cell r="B156" t="str">
            <v>Cheyenne</v>
          </cell>
          <cell r="C156">
            <v>20023</v>
          </cell>
          <cell r="D156">
            <v>2</v>
          </cell>
          <cell r="I156">
            <v>28</v>
          </cell>
          <cell r="J156">
            <v>1629</v>
          </cell>
          <cell r="K156">
            <v>1828</v>
          </cell>
        </row>
        <row r="157">
          <cell r="B157" t="str">
            <v>Cheyenne</v>
          </cell>
          <cell r="C157">
            <v>20023</v>
          </cell>
          <cell r="D157">
            <v>4</v>
          </cell>
          <cell r="I157">
            <v>31</v>
          </cell>
          <cell r="J157">
            <v>1414</v>
          </cell>
          <cell r="K157">
            <v>1579</v>
          </cell>
          <cell r="L157">
            <v>1628</v>
          </cell>
          <cell r="M157">
            <v>1827</v>
          </cell>
        </row>
        <row r="158">
          <cell r="B158" t="str">
            <v>Cheyenne</v>
          </cell>
          <cell r="C158">
            <v>20023</v>
          </cell>
          <cell r="D158">
            <v>6</v>
          </cell>
          <cell r="I158">
            <v>33</v>
          </cell>
          <cell r="J158">
            <v>1670</v>
          </cell>
          <cell r="K158">
            <v>1703</v>
          </cell>
          <cell r="L158">
            <v>1741</v>
          </cell>
          <cell r="M158">
            <v>1859</v>
          </cell>
          <cell r="N158">
            <v>1124</v>
          </cell>
          <cell r="O158">
            <v>1182</v>
          </cell>
        </row>
        <row r="159">
          <cell r="B159" t="str">
            <v>Cheyenne</v>
          </cell>
          <cell r="C159">
            <v>20023</v>
          </cell>
          <cell r="D159">
            <v>6</v>
          </cell>
          <cell r="I159">
            <v>34</v>
          </cell>
          <cell r="J159">
            <v>1560</v>
          </cell>
          <cell r="K159">
            <v>1620</v>
          </cell>
          <cell r="L159">
            <v>1808</v>
          </cell>
          <cell r="M159">
            <v>1811</v>
          </cell>
          <cell r="N159">
            <v>1854</v>
          </cell>
          <cell r="O159">
            <v>1857</v>
          </cell>
        </row>
        <row r="160">
          <cell r="B160" t="str">
            <v>Cheyenne</v>
          </cell>
          <cell r="C160">
            <v>20023</v>
          </cell>
          <cell r="D160">
            <v>7</v>
          </cell>
          <cell r="I160">
            <v>37</v>
          </cell>
          <cell r="J160">
            <v>1406</v>
          </cell>
          <cell r="K160">
            <v>1619</v>
          </cell>
          <cell r="L160">
            <v>1810</v>
          </cell>
          <cell r="M160">
            <v>1856</v>
          </cell>
          <cell r="N160">
            <v>1125</v>
          </cell>
          <cell r="O160">
            <v>1141</v>
          </cell>
          <cell r="P160">
            <v>1142</v>
          </cell>
        </row>
        <row r="161">
          <cell r="B161" t="str">
            <v>Cheyenne</v>
          </cell>
          <cell r="C161">
            <v>20023</v>
          </cell>
          <cell r="D161">
            <v>6</v>
          </cell>
          <cell r="I161">
            <v>39</v>
          </cell>
          <cell r="J161">
            <v>1422</v>
          </cell>
          <cell r="K161">
            <v>1553</v>
          </cell>
          <cell r="L161">
            <v>1556</v>
          </cell>
          <cell r="M161">
            <v>1559</v>
          </cell>
          <cell r="N161">
            <v>1652</v>
          </cell>
          <cell r="O161">
            <v>2310</v>
          </cell>
        </row>
        <row r="162">
          <cell r="B162" t="str">
            <v>Cheyenne</v>
          </cell>
          <cell r="C162">
            <v>20023</v>
          </cell>
          <cell r="D162" t="str">
            <v>na</v>
          </cell>
        </row>
        <row r="163">
          <cell r="B163" t="str">
            <v>Cheyenne</v>
          </cell>
          <cell r="C163">
            <v>20023</v>
          </cell>
          <cell r="D163" t="str">
            <v>na</v>
          </cell>
        </row>
        <row r="164">
          <cell r="B164" t="str">
            <v>Cheyenne</v>
          </cell>
          <cell r="C164">
            <v>20023</v>
          </cell>
          <cell r="D164" t="str">
            <v>na</v>
          </cell>
          <cell r="I164">
            <v>28</v>
          </cell>
          <cell r="J164" t="str">
            <v>MPLSEA</v>
          </cell>
        </row>
        <row r="165">
          <cell r="B165" t="str">
            <v>Cheyenne</v>
          </cell>
          <cell r="C165">
            <v>20023</v>
          </cell>
          <cell r="D165">
            <v>48</v>
          </cell>
          <cell r="E165">
            <v>30.916666666666668</v>
          </cell>
          <cell r="F165">
            <v>31.25</v>
          </cell>
          <cell r="I165">
            <v>38</v>
          </cell>
          <cell r="J165" t="str">
            <v>MPLPER</v>
          </cell>
        </row>
        <row r="166">
          <cell r="B166" t="str">
            <v>Clark</v>
          </cell>
          <cell r="C166">
            <v>20025</v>
          </cell>
          <cell r="D166" t="str">
            <v>na</v>
          </cell>
          <cell r="G166">
            <v>25.12</v>
          </cell>
          <cell r="H166">
            <v>28</v>
          </cell>
        </row>
        <row r="167">
          <cell r="B167" t="str">
            <v>Clark</v>
          </cell>
          <cell r="C167">
            <v>20025</v>
          </cell>
          <cell r="D167">
            <v>23</v>
          </cell>
          <cell r="I167">
            <v>19</v>
          </cell>
          <cell r="J167">
            <v>6062</v>
          </cell>
          <cell r="K167">
            <v>2572</v>
          </cell>
          <cell r="L167">
            <v>2750</v>
          </cell>
          <cell r="M167">
            <v>5240</v>
          </cell>
          <cell r="N167">
            <v>5244</v>
          </cell>
          <cell r="O167">
            <v>5330</v>
          </cell>
          <cell r="P167">
            <v>5417</v>
          </cell>
          <cell r="Q167">
            <v>5452</v>
          </cell>
          <cell r="R167">
            <v>5457</v>
          </cell>
          <cell r="S167">
            <v>5496</v>
          </cell>
          <cell r="T167">
            <v>5859</v>
          </cell>
          <cell r="U167">
            <v>5934</v>
          </cell>
          <cell r="V167">
            <v>6057</v>
          </cell>
          <cell r="W167">
            <v>6059</v>
          </cell>
          <cell r="X167">
            <v>2153</v>
          </cell>
          <cell r="Y167">
            <v>2562</v>
          </cell>
          <cell r="Z167">
            <v>5242</v>
          </cell>
          <cell r="AA167">
            <v>5326</v>
          </cell>
          <cell r="AB167">
            <v>5405</v>
          </cell>
          <cell r="AC167">
            <v>5455</v>
          </cell>
          <cell r="AD167">
            <v>5941</v>
          </cell>
          <cell r="AE167">
            <v>5972</v>
          </cell>
          <cell r="AF167">
            <v>6056</v>
          </cell>
        </row>
        <row r="168">
          <cell r="B168" t="str">
            <v>Clark</v>
          </cell>
          <cell r="C168">
            <v>20025</v>
          </cell>
          <cell r="D168">
            <v>6</v>
          </cell>
          <cell r="I168">
            <v>22</v>
          </cell>
          <cell r="J168">
            <v>2714</v>
          </cell>
          <cell r="K168">
            <v>2715</v>
          </cell>
          <cell r="L168">
            <v>2748</v>
          </cell>
          <cell r="M168">
            <v>5428</v>
          </cell>
          <cell r="N168">
            <v>5874</v>
          </cell>
          <cell r="O168">
            <v>5416</v>
          </cell>
        </row>
        <row r="169">
          <cell r="B169" t="str">
            <v>Clark</v>
          </cell>
          <cell r="C169">
            <v>20025</v>
          </cell>
          <cell r="D169">
            <v>6</v>
          </cell>
          <cell r="I169">
            <v>24</v>
          </cell>
          <cell r="J169">
            <v>5670</v>
          </cell>
          <cell r="K169">
            <v>5490</v>
          </cell>
          <cell r="L169">
            <v>5873</v>
          </cell>
          <cell r="M169">
            <v>5876</v>
          </cell>
          <cell r="N169">
            <v>5933</v>
          </cell>
          <cell r="O169">
            <v>2152</v>
          </cell>
        </row>
        <row r="170">
          <cell r="B170" t="str">
            <v>Clark</v>
          </cell>
          <cell r="C170">
            <v>20025</v>
          </cell>
          <cell r="D170">
            <v>6</v>
          </cell>
          <cell r="I170">
            <v>27</v>
          </cell>
          <cell r="J170">
            <v>2747</v>
          </cell>
          <cell r="K170">
            <v>2817</v>
          </cell>
          <cell r="L170">
            <v>5403</v>
          </cell>
          <cell r="M170">
            <v>5413</v>
          </cell>
          <cell r="N170">
            <v>5427</v>
          </cell>
          <cell r="O170">
            <v>5928</v>
          </cell>
        </row>
        <row r="171">
          <cell r="B171" t="str">
            <v>Clark</v>
          </cell>
          <cell r="C171">
            <v>20025</v>
          </cell>
          <cell r="D171">
            <v>9</v>
          </cell>
          <cell r="I171">
            <v>29</v>
          </cell>
          <cell r="J171">
            <v>2234</v>
          </cell>
          <cell r="K171">
            <v>2745</v>
          </cell>
          <cell r="L171">
            <v>2815</v>
          </cell>
          <cell r="M171">
            <v>5401</v>
          </cell>
          <cell r="N171">
            <v>5412</v>
          </cell>
          <cell r="O171">
            <v>5952</v>
          </cell>
          <cell r="P171">
            <v>5956</v>
          </cell>
          <cell r="Q171">
            <v>5338</v>
          </cell>
          <cell r="R171">
            <v>5692</v>
          </cell>
        </row>
        <row r="172">
          <cell r="B172" t="str">
            <v>Clark</v>
          </cell>
          <cell r="C172">
            <v>20025</v>
          </cell>
          <cell r="D172">
            <v>5</v>
          </cell>
          <cell r="I172">
            <v>32</v>
          </cell>
          <cell r="J172">
            <v>1810</v>
          </cell>
          <cell r="K172">
            <v>2144</v>
          </cell>
          <cell r="L172">
            <v>2288</v>
          </cell>
          <cell r="M172">
            <v>2613</v>
          </cell>
          <cell r="N172">
            <v>5409</v>
          </cell>
        </row>
        <row r="173">
          <cell r="B173" t="str">
            <v>Clark</v>
          </cell>
          <cell r="C173">
            <v>20025</v>
          </cell>
          <cell r="D173">
            <v>7</v>
          </cell>
          <cell r="I173">
            <v>34</v>
          </cell>
          <cell r="J173">
            <v>1808</v>
          </cell>
          <cell r="K173">
            <v>2236</v>
          </cell>
          <cell r="L173">
            <v>2612</v>
          </cell>
          <cell r="M173">
            <v>2710</v>
          </cell>
          <cell r="N173">
            <v>2744</v>
          </cell>
          <cell r="O173">
            <v>2814</v>
          </cell>
          <cell r="P173">
            <v>5411</v>
          </cell>
        </row>
        <row r="174">
          <cell r="B174" t="str">
            <v>Clark</v>
          </cell>
          <cell r="C174">
            <v>20025</v>
          </cell>
          <cell r="D174">
            <v>2</v>
          </cell>
          <cell r="I174">
            <v>37</v>
          </cell>
          <cell r="J174">
            <v>2266</v>
          </cell>
          <cell r="K174">
            <v>5407</v>
          </cell>
        </row>
        <row r="175">
          <cell r="B175" t="str">
            <v>Clark</v>
          </cell>
          <cell r="C175">
            <v>20025</v>
          </cell>
          <cell r="D175" t="str">
            <v>na</v>
          </cell>
        </row>
        <row r="176">
          <cell r="B176" t="str">
            <v>Clark</v>
          </cell>
          <cell r="C176">
            <v>20025</v>
          </cell>
          <cell r="D176" t="str">
            <v>na</v>
          </cell>
        </row>
        <row r="177">
          <cell r="B177" t="str">
            <v>Clark</v>
          </cell>
          <cell r="C177">
            <v>20025</v>
          </cell>
          <cell r="D177" t="str">
            <v>na</v>
          </cell>
          <cell r="I177">
            <v>28</v>
          </cell>
          <cell r="J177" t="str">
            <v>MPLSEA</v>
          </cell>
        </row>
        <row r="178">
          <cell r="B178" t="str">
            <v>Clark</v>
          </cell>
          <cell r="C178">
            <v>20025</v>
          </cell>
          <cell r="D178">
            <v>64</v>
          </cell>
          <cell r="E178">
            <v>25.125</v>
          </cell>
          <cell r="F178">
            <v>28</v>
          </cell>
          <cell r="I178">
            <v>38</v>
          </cell>
          <cell r="J178" t="str">
            <v>MPLPER</v>
          </cell>
        </row>
        <row r="179">
          <cell r="B179" t="str">
            <v>Clay</v>
          </cell>
          <cell r="C179">
            <v>20027</v>
          </cell>
          <cell r="D179" t="str">
            <v>na</v>
          </cell>
          <cell r="G179">
            <v>45.62</v>
          </cell>
          <cell r="H179">
            <v>46.12</v>
          </cell>
        </row>
        <row r="180">
          <cell r="B180" t="str">
            <v>Clay</v>
          </cell>
          <cell r="C180">
            <v>20027</v>
          </cell>
          <cell r="D180">
            <v>6</v>
          </cell>
          <cell r="I180">
            <v>31</v>
          </cell>
          <cell r="J180">
            <v>3364</v>
          </cell>
          <cell r="K180">
            <v>3845</v>
          </cell>
          <cell r="L180">
            <v>4590</v>
          </cell>
          <cell r="M180">
            <v>7744</v>
          </cell>
          <cell r="N180">
            <v>3396</v>
          </cell>
          <cell r="O180">
            <v>4725</v>
          </cell>
        </row>
        <row r="181">
          <cell r="B181" t="str">
            <v>Clay</v>
          </cell>
          <cell r="C181">
            <v>20027</v>
          </cell>
          <cell r="D181">
            <v>5</v>
          </cell>
          <cell r="I181">
            <v>36</v>
          </cell>
          <cell r="J181">
            <v>3360</v>
          </cell>
          <cell r="K181">
            <v>3545</v>
          </cell>
          <cell r="L181">
            <v>3569</v>
          </cell>
          <cell r="M181">
            <v>7010</v>
          </cell>
          <cell r="N181">
            <v>7180</v>
          </cell>
        </row>
        <row r="182">
          <cell r="B182" t="str">
            <v>Clay</v>
          </cell>
          <cell r="C182">
            <v>20027</v>
          </cell>
          <cell r="D182">
            <v>2</v>
          </cell>
          <cell r="I182">
            <v>40</v>
          </cell>
          <cell r="J182">
            <v>3391</v>
          </cell>
          <cell r="K182">
            <v>4525</v>
          </cell>
        </row>
        <row r="183">
          <cell r="B183" t="str">
            <v>Clay</v>
          </cell>
          <cell r="C183">
            <v>20027</v>
          </cell>
          <cell r="D183">
            <v>1</v>
          </cell>
          <cell r="I183">
            <v>44</v>
          </cell>
          <cell r="J183">
            <v>3831</v>
          </cell>
        </row>
        <row r="184">
          <cell r="B184" t="str">
            <v>Clay</v>
          </cell>
          <cell r="C184">
            <v>20027</v>
          </cell>
          <cell r="D184">
            <v>2</v>
          </cell>
          <cell r="I184">
            <v>48</v>
          </cell>
          <cell r="J184">
            <v>3830</v>
          </cell>
          <cell r="K184">
            <v>3846</v>
          </cell>
        </row>
        <row r="185">
          <cell r="B185" t="str">
            <v>Clay</v>
          </cell>
          <cell r="C185">
            <v>20027</v>
          </cell>
          <cell r="D185">
            <v>10</v>
          </cell>
          <cell r="I185">
            <v>52</v>
          </cell>
          <cell r="J185">
            <v>3402</v>
          </cell>
          <cell r="K185">
            <v>3404</v>
          </cell>
          <cell r="L185">
            <v>3492</v>
          </cell>
          <cell r="M185">
            <v>3529</v>
          </cell>
          <cell r="N185">
            <v>3625</v>
          </cell>
          <cell r="O185">
            <v>3825</v>
          </cell>
          <cell r="P185">
            <v>3828</v>
          </cell>
          <cell r="Q185">
            <v>3844</v>
          </cell>
          <cell r="R185">
            <v>3882</v>
          </cell>
          <cell r="S185">
            <v>4783</v>
          </cell>
        </row>
        <row r="186">
          <cell r="B186" t="str">
            <v>Clay</v>
          </cell>
          <cell r="C186">
            <v>20027</v>
          </cell>
          <cell r="D186">
            <v>3</v>
          </cell>
          <cell r="I186">
            <v>57</v>
          </cell>
          <cell r="J186">
            <v>3521</v>
          </cell>
          <cell r="K186">
            <v>3824</v>
          </cell>
          <cell r="L186">
            <v>7126</v>
          </cell>
        </row>
        <row r="187">
          <cell r="B187" t="str">
            <v>Clay</v>
          </cell>
          <cell r="C187">
            <v>20027</v>
          </cell>
          <cell r="D187">
            <v>3</v>
          </cell>
          <cell r="I187">
            <v>61</v>
          </cell>
          <cell r="J187">
            <v>3775</v>
          </cell>
          <cell r="K187">
            <v>7030</v>
          </cell>
          <cell r="L187">
            <v>3561</v>
          </cell>
        </row>
        <row r="188">
          <cell r="B188" t="str">
            <v>Clay</v>
          </cell>
          <cell r="C188">
            <v>20027</v>
          </cell>
          <cell r="D188" t="str">
            <v>na</v>
          </cell>
        </row>
        <row r="189">
          <cell r="B189" t="str">
            <v>Clay</v>
          </cell>
          <cell r="C189">
            <v>20027</v>
          </cell>
          <cell r="D189" t="str">
            <v>na</v>
          </cell>
        </row>
        <row r="190">
          <cell r="B190" t="str">
            <v>Clay</v>
          </cell>
          <cell r="C190">
            <v>20027</v>
          </cell>
          <cell r="D190" t="str">
            <v>na</v>
          </cell>
          <cell r="I190">
            <v>52</v>
          </cell>
          <cell r="J190" t="str">
            <v>MPLSEA</v>
          </cell>
        </row>
        <row r="191">
          <cell r="B191" t="str">
            <v>Clay</v>
          </cell>
          <cell r="C191">
            <v>20027</v>
          </cell>
          <cell r="D191">
            <v>32</v>
          </cell>
          <cell r="E191">
            <v>45.625</v>
          </cell>
          <cell r="F191">
            <v>46.125</v>
          </cell>
          <cell r="I191">
            <v>58</v>
          </cell>
          <cell r="J191" t="str">
            <v>MPLPER</v>
          </cell>
        </row>
        <row r="192">
          <cell r="B192" t="str">
            <v>Cloud</v>
          </cell>
          <cell r="C192">
            <v>20029</v>
          </cell>
          <cell r="D192" t="str">
            <v>na</v>
          </cell>
          <cell r="G192">
            <v>46.06</v>
          </cell>
          <cell r="H192">
            <v>48</v>
          </cell>
        </row>
        <row r="193">
          <cell r="B193" t="str">
            <v>Cloud</v>
          </cell>
          <cell r="C193">
            <v>20029</v>
          </cell>
          <cell r="D193">
            <v>16</v>
          </cell>
          <cell r="I193">
            <v>36</v>
          </cell>
          <cell r="J193">
            <v>2111</v>
          </cell>
          <cell r="K193">
            <v>2113</v>
          </cell>
          <cell r="L193">
            <v>2200</v>
          </cell>
          <cell r="M193">
            <v>2260</v>
          </cell>
          <cell r="N193">
            <v>2521</v>
          </cell>
          <cell r="O193">
            <v>2718</v>
          </cell>
          <cell r="P193">
            <v>2720</v>
          </cell>
          <cell r="Q193">
            <v>2953</v>
          </cell>
          <cell r="R193">
            <v>2956</v>
          </cell>
          <cell r="S193">
            <v>3364</v>
          </cell>
          <cell r="T193">
            <v>3380</v>
          </cell>
          <cell r="U193">
            <v>3382</v>
          </cell>
          <cell r="V193">
            <v>3391</v>
          </cell>
          <cell r="W193">
            <v>3396</v>
          </cell>
          <cell r="X193">
            <v>4715</v>
          </cell>
          <cell r="Y193">
            <v>7744</v>
          </cell>
        </row>
        <row r="194">
          <cell r="B194" t="str">
            <v>Cloud</v>
          </cell>
          <cell r="C194">
            <v>20029</v>
          </cell>
          <cell r="D194">
            <v>7</v>
          </cell>
          <cell r="I194">
            <v>40</v>
          </cell>
          <cell r="J194">
            <v>2732</v>
          </cell>
          <cell r="K194">
            <v>3545</v>
          </cell>
          <cell r="L194">
            <v>3831</v>
          </cell>
          <cell r="M194">
            <v>3851</v>
          </cell>
          <cell r="N194">
            <v>3874</v>
          </cell>
          <cell r="O194">
            <v>3888</v>
          </cell>
          <cell r="P194">
            <v>7180</v>
          </cell>
        </row>
        <row r="195">
          <cell r="B195" t="str">
            <v>Cloud</v>
          </cell>
          <cell r="C195">
            <v>20029</v>
          </cell>
          <cell r="D195">
            <v>11</v>
          </cell>
          <cell r="I195">
            <v>44</v>
          </cell>
          <cell r="J195">
            <v>2624</v>
          </cell>
          <cell r="K195">
            <v>2730</v>
          </cell>
          <cell r="L195">
            <v>3395</v>
          </cell>
          <cell r="M195">
            <v>3404</v>
          </cell>
          <cell r="N195">
            <v>3553</v>
          </cell>
          <cell r="O195">
            <v>3569</v>
          </cell>
          <cell r="P195">
            <v>3780</v>
          </cell>
          <cell r="Q195">
            <v>3826</v>
          </cell>
          <cell r="R195">
            <v>3830</v>
          </cell>
          <cell r="S195">
            <v>3848</v>
          </cell>
          <cell r="T195">
            <v>3870</v>
          </cell>
        </row>
        <row r="196">
          <cell r="B196" t="str">
            <v>Cloud</v>
          </cell>
          <cell r="C196">
            <v>20029</v>
          </cell>
          <cell r="D196">
            <v>9</v>
          </cell>
          <cell r="I196">
            <v>48</v>
          </cell>
          <cell r="J196">
            <v>2365</v>
          </cell>
          <cell r="K196">
            <v>2366</v>
          </cell>
          <cell r="L196">
            <v>2519</v>
          </cell>
          <cell r="M196">
            <v>2522</v>
          </cell>
          <cell r="N196">
            <v>3030</v>
          </cell>
          <cell r="O196">
            <v>3402</v>
          </cell>
          <cell r="P196">
            <v>3825</v>
          </cell>
          <cell r="Q196">
            <v>3828</v>
          </cell>
          <cell r="R196">
            <v>3868</v>
          </cell>
        </row>
        <row r="197">
          <cell r="B197" t="str">
            <v>Cloud</v>
          </cell>
          <cell r="C197">
            <v>20029</v>
          </cell>
          <cell r="D197">
            <v>8</v>
          </cell>
          <cell r="I197">
            <v>52</v>
          </cell>
          <cell r="J197">
            <v>2613</v>
          </cell>
          <cell r="K197">
            <v>3401</v>
          </cell>
          <cell r="L197">
            <v>3521</v>
          </cell>
          <cell r="M197">
            <v>3710</v>
          </cell>
          <cell r="N197">
            <v>3824</v>
          </cell>
          <cell r="O197">
            <v>3843</v>
          </cell>
          <cell r="P197">
            <v>3844</v>
          </cell>
          <cell r="Q197">
            <v>3866</v>
          </cell>
        </row>
        <row r="198">
          <cell r="B198" t="str">
            <v>Cloud</v>
          </cell>
          <cell r="C198">
            <v>20029</v>
          </cell>
          <cell r="D198">
            <v>5</v>
          </cell>
          <cell r="I198">
            <v>56</v>
          </cell>
          <cell r="J198">
            <v>1125</v>
          </cell>
          <cell r="K198">
            <v>2236</v>
          </cell>
          <cell r="L198">
            <v>2347</v>
          </cell>
          <cell r="M198">
            <v>3593</v>
          </cell>
          <cell r="N198">
            <v>3725</v>
          </cell>
        </row>
        <row r="199">
          <cell r="B199" t="str">
            <v>Cloud</v>
          </cell>
          <cell r="C199">
            <v>20029</v>
          </cell>
          <cell r="D199">
            <v>8</v>
          </cell>
          <cell r="I199">
            <v>60</v>
          </cell>
          <cell r="J199">
            <v>2266</v>
          </cell>
          <cell r="K199">
            <v>2375</v>
          </cell>
          <cell r="L199">
            <v>3561</v>
          </cell>
          <cell r="M199">
            <v>3755</v>
          </cell>
          <cell r="N199">
            <v>3775</v>
          </cell>
          <cell r="O199">
            <v>7030</v>
          </cell>
          <cell r="P199">
            <v>7122</v>
          </cell>
          <cell r="Q199">
            <v>7123</v>
          </cell>
        </row>
        <row r="200">
          <cell r="B200" t="str">
            <v>Cloud</v>
          </cell>
          <cell r="C200">
            <v>20029</v>
          </cell>
          <cell r="D200" t="str">
            <v>na</v>
          </cell>
        </row>
        <row r="201">
          <cell r="B201" t="str">
            <v>Cloud</v>
          </cell>
          <cell r="C201">
            <v>20029</v>
          </cell>
          <cell r="D201" t="str">
            <v>na</v>
          </cell>
        </row>
        <row r="202">
          <cell r="B202" t="str">
            <v>Cloud</v>
          </cell>
          <cell r="C202">
            <v>20029</v>
          </cell>
          <cell r="D202" t="str">
            <v>na</v>
          </cell>
        </row>
        <row r="203">
          <cell r="B203" t="str">
            <v>Cloud</v>
          </cell>
          <cell r="C203">
            <v>20029</v>
          </cell>
          <cell r="D203" t="str">
            <v>na</v>
          </cell>
          <cell r="I203">
            <v>46</v>
          </cell>
          <cell r="J203" t="str">
            <v>MPLSEA</v>
          </cell>
        </row>
        <row r="204">
          <cell r="B204" t="str">
            <v>Cloud</v>
          </cell>
          <cell r="C204">
            <v>20029</v>
          </cell>
          <cell r="D204">
            <v>64</v>
          </cell>
          <cell r="E204">
            <v>46.0625</v>
          </cell>
          <cell r="F204">
            <v>48</v>
          </cell>
          <cell r="I204">
            <v>52</v>
          </cell>
          <cell r="J204" t="str">
            <v>MPLPER</v>
          </cell>
        </row>
        <row r="205">
          <cell r="B205" t="str">
            <v>Coffey</v>
          </cell>
          <cell r="C205">
            <v>20031</v>
          </cell>
          <cell r="D205" t="str">
            <v>na</v>
          </cell>
          <cell r="G205">
            <v>47.14</v>
          </cell>
          <cell r="H205">
            <v>51.57</v>
          </cell>
        </row>
        <row r="206">
          <cell r="B206" t="str">
            <v>Coffey</v>
          </cell>
          <cell r="C206">
            <v>20031</v>
          </cell>
          <cell r="D206">
            <v>12</v>
          </cell>
          <cell r="I206">
            <v>34</v>
          </cell>
          <cell r="J206">
            <v>8761</v>
          </cell>
          <cell r="K206">
            <v>8849</v>
          </cell>
          <cell r="L206">
            <v>8857</v>
          </cell>
          <cell r="M206">
            <v>9989</v>
          </cell>
          <cell r="N206">
            <v>9990</v>
          </cell>
          <cell r="O206">
            <v>8651</v>
          </cell>
          <cell r="P206">
            <v>8659</v>
          </cell>
          <cell r="Q206">
            <v>8661</v>
          </cell>
          <cell r="R206">
            <v>8665</v>
          </cell>
          <cell r="S206">
            <v>8737</v>
          </cell>
          <cell r="T206">
            <v>8745</v>
          </cell>
          <cell r="U206">
            <v>8749</v>
          </cell>
        </row>
        <row r="207">
          <cell r="B207" t="str">
            <v>Coffey</v>
          </cell>
          <cell r="C207">
            <v>20031</v>
          </cell>
          <cell r="D207">
            <v>6</v>
          </cell>
          <cell r="I207">
            <v>43</v>
          </cell>
          <cell r="J207">
            <v>8776</v>
          </cell>
          <cell r="K207">
            <v>8780</v>
          </cell>
          <cell r="L207">
            <v>8914</v>
          </cell>
          <cell r="M207">
            <v>8731</v>
          </cell>
          <cell r="N207">
            <v>8735</v>
          </cell>
          <cell r="O207">
            <v>8743</v>
          </cell>
        </row>
        <row r="208">
          <cell r="B208" t="str">
            <v>Coffey</v>
          </cell>
          <cell r="C208">
            <v>20031</v>
          </cell>
          <cell r="D208">
            <v>7</v>
          </cell>
          <cell r="I208">
            <v>48</v>
          </cell>
          <cell r="J208">
            <v>8777</v>
          </cell>
          <cell r="K208">
            <v>8912</v>
          </cell>
          <cell r="L208">
            <v>8962</v>
          </cell>
          <cell r="M208">
            <v>4740</v>
          </cell>
          <cell r="N208">
            <v>8203</v>
          </cell>
          <cell r="O208">
            <v>8691</v>
          </cell>
          <cell r="P208">
            <v>8729</v>
          </cell>
        </row>
        <row r="209">
          <cell r="B209" t="str">
            <v>Coffey</v>
          </cell>
          <cell r="C209">
            <v>20031</v>
          </cell>
          <cell r="D209">
            <v>5</v>
          </cell>
          <cell r="I209">
            <v>52</v>
          </cell>
          <cell r="J209">
            <v>8775</v>
          </cell>
          <cell r="K209">
            <v>8201</v>
          </cell>
          <cell r="L209">
            <v>8611</v>
          </cell>
          <cell r="M209">
            <v>8623</v>
          </cell>
          <cell r="N209">
            <v>8683</v>
          </cell>
        </row>
        <row r="210">
          <cell r="B210" t="str">
            <v>Coffey</v>
          </cell>
          <cell r="C210">
            <v>20031</v>
          </cell>
          <cell r="D210">
            <v>6</v>
          </cell>
          <cell r="I210">
            <v>57</v>
          </cell>
          <cell r="J210">
            <v>8797</v>
          </cell>
          <cell r="K210">
            <v>8911</v>
          </cell>
          <cell r="L210">
            <v>8961</v>
          </cell>
          <cell r="M210">
            <v>4020</v>
          </cell>
          <cell r="N210">
            <v>8621</v>
          </cell>
          <cell r="O210">
            <v>8679</v>
          </cell>
        </row>
        <row r="211">
          <cell r="B211" t="str">
            <v>Coffey</v>
          </cell>
          <cell r="C211">
            <v>20031</v>
          </cell>
          <cell r="D211">
            <v>4</v>
          </cell>
          <cell r="I211">
            <v>61</v>
          </cell>
          <cell r="J211">
            <v>8795</v>
          </cell>
          <cell r="K211">
            <v>8151</v>
          </cell>
          <cell r="L211">
            <v>8160</v>
          </cell>
          <cell r="M211">
            <v>8300</v>
          </cell>
        </row>
        <row r="212">
          <cell r="B212" t="str">
            <v>Coffey</v>
          </cell>
          <cell r="C212">
            <v>20031</v>
          </cell>
          <cell r="D212">
            <v>2</v>
          </cell>
          <cell r="I212">
            <v>66</v>
          </cell>
          <cell r="J212">
            <v>8302</v>
          </cell>
          <cell r="K212">
            <v>8501</v>
          </cell>
        </row>
        <row r="213">
          <cell r="B213" t="str">
            <v>Coffey</v>
          </cell>
          <cell r="C213">
            <v>20031</v>
          </cell>
          <cell r="D213" t="str">
            <v>na</v>
          </cell>
        </row>
        <row r="214">
          <cell r="B214" t="str">
            <v>Coffey</v>
          </cell>
          <cell r="C214">
            <v>20031</v>
          </cell>
          <cell r="D214" t="str">
            <v>na</v>
          </cell>
        </row>
        <row r="215">
          <cell r="B215" t="str">
            <v>Coffey</v>
          </cell>
          <cell r="C215">
            <v>20031</v>
          </cell>
          <cell r="D215" t="str">
            <v>na</v>
          </cell>
        </row>
        <row r="216">
          <cell r="B216" t="str">
            <v>Coffey</v>
          </cell>
          <cell r="C216">
            <v>20031</v>
          </cell>
          <cell r="D216" t="str">
            <v>na</v>
          </cell>
          <cell r="I216">
            <v>54</v>
          </cell>
          <cell r="J216" t="str">
            <v>MPLSEA</v>
          </cell>
        </row>
        <row r="217">
          <cell r="B217" t="str">
            <v>Coffey</v>
          </cell>
          <cell r="C217">
            <v>20031</v>
          </cell>
          <cell r="D217">
            <v>42</v>
          </cell>
          <cell r="E217">
            <v>47.142857142857146</v>
          </cell>
          <cell r="F217">
            <v>51.571428571428569</v>
          </cell>
          <cell r="I217">
            <v>60</v>
          </cell>
          <cell r="J217" t="str">
            <v>MPLPER</v>
          </cell>
        </row>
        <row r="218">
          <cell r="B218" t="str">
            <v>Comanche</v>
          </cell>
          <cell r="C218">
            <v>20033</v>
          </cell>
          <cell r="D218" t="str">
            <v>na</v>
          </cell>
          <cell r="G218">
            <v>25.8</v>
          </cell>
          <cell r="H218">
            <v>28</v>
          </cell>
        </row>
        <row r="219">
          <cell r="B219" t="str">
            <v>Comanche</v>
          </cell>
          <cell r="C219">
            <v>20033</v>
          </cell>
          <cell r="D219">
            <v>21</v>
          </cell>
          <cell r="I219">
            <v>19</v>
          </cell>
          <cell r="J219">
            <v>5326</v>
          </cell>
          <cell r="K219">
            <v>5350</v>
          </cell>
          <cell r="L219">
            <v>5417</v>
          </cell>
          <cell r="M219">
            <v>5421</v>
          </cell>
          <cell r="N219">
            <v>5436</v>
          </cell>
          <cell r="O219">
            <v>5439</v>
          </cell>
          <cell r="P219">
            <v>5452</v>
          </cell>
          <cell r="Q219">
            <v>5457</v>
          </cell>
          <cell r="R219">
            <v>5458</v>
          </cell>
          <cell r="S219">
            <v>5490</v>
          </cell>
          <cell r="T219">
            <v>5496</v>
          </cell>
          <cell r="U219">
            <v>5859</v>
          </cell>
          <cell r="V219">
            <v>5929</v>
          </cell>
          <cell r="W219">
            <v>5941</v>
          </cell>
          <cell r="X219">
            <v>5972</v>
          </cell>
          <cell r="Y219">
            <v>6057</v>
          </cell>
          <cell r="Z219">
            <v>6059</v>
          </cell>
          <cell r="AA219">
            <v>6062</v>
          </cell>
          <cell r="AB219">
            <v>3396</v>
          </cell>
          <cell r="AC219">
            <v>3382</v>
          </cell>
          <cell r="AD219">
            <v>5318</v>
          </cell>
        </row>
        <row r="220">
          <cell r="B220" t="str">
            <v>Comanche</v>
          </cell>
          <cell r="C220">
            <v>20033</v>
          </cell>
          <cell r="D220">
            <v>4</v>
          </cell>
          <cell r="I220">
            <v>22</v>
          </cell>
          <cell r="J220">
            <v>5416</v>
          </cell>
          <cell r="K220">
            <v>5428</v>
          </cell>
          <cell r="L220">
            <v>5670</v>
          </cell>
          <cell r="M220">
            <v>5874</v>
          </cell>
        </row>
        <row r="221">
          <cell r="B221" t="str">
            <v>Comanche</v>
          </cell>
          <cell r="C221">
            <v>20033</v>
          </cell>
          <cell r="D221">
            <v>8</v>
          </cell>
          <cell r="I221">
            <v>24</v>
          </cell>
          <cell r="J221">
            <v>5414</v>
          </cell>
          <cell r="K221">
            <v>5427</v>
          </cell>
          <cell r="L221">
            <v>5853</v>
          </cell>
          <cell r="M221">
            <v>5873</v>
          </cell>
          <cell r="N221">
            <v>5920</v>
          </cell>
          <cell r="O221">
            <v>5928</v>
          </cell>
          <cell r="P221">
            <v>5957</v>
          </cell>
          <cell r="Q221">
            <v>2152</v>
          </cell>
        </row>
        <row r="222">
          <cell r="B222" t="str">
            <v>Comanche</v>
          </cell>
          <cell r="C222">
            <v>20033</v>
          </cell>
          <cell r="D222">
            <v>5</v>
          </cell>
          <cell r="I222">
            <v>27</v>
          </cell>
          <cell r="J222">
            <v>5336</v>
          </cell>
          <cell r="K222">
            <v>5403</v>
          </cell>
          <cell r="L222">
            <v>5690</v>
          </cell>
          <cell r="M222">
            <v>6324</v>
          </cell>
          <cell r="N222">
            <v>5413</v>
          </cell>
        </row>
        <row r="223">
          <cell r="B223" t="str">
            <v>Comanche</v>
          </cell>
          <cell r="C223">
            <v>20033</v>
          </cell>
          <cell r="D223">
            <v>13</v>
          </cell>
          <cell r="I223">
            <v>29</v>
          </cell>
          <cell r="J223">
            <v>5401</v>
          </cell>
          <cell r="K223">
            <v>5411</v>
          </cell>
          <cell r="L223">
            <v>5412</v>
          </cell>
          <cell r="M223">
            <v>5461</v>
          </cell>
          <cell r="N223">
            <v>5872</v>
          </cell>
          <cell r="O223">
            <v>5893</v>
          </cell>
          <cell r="P223">
            <v>5952</v>
          </cell>
          <cell r="Q223">
            <v>5956</v>
          </cell>
          <cell r="R223">
            <v>6050</v>
          </cell>
          <cell r="S223">
            <v>2613</v>
          </cell>
          <cell r="T223">
            <v>2668</v>
          </cell>
          <cell r="U223">
            <v>5310</v>
          </cell>
          <cell r="V223">
            <v>5312</v>
          </cell>
        </row>
        <row r="224">
          <cell r="B224" t="str">
            <v>Comanche</v>
          </cell>
          <cell r="C224">
            <v>20033</v>
          </cell>
          <cell r="D224">
            <v>5</v>
          </cell>
          <cell r="I224">
            <v>32</v>
          </cell>
          <cell r="J224">
            <v>5892</v>
          </cell>
          <cell r="K224">
            <v>5955</v>
          </cell>
          <cell r="L224">
            <v>6052</v>
          </cell>
          <cell r="M224">
            <v>6224</v>
          </cell>
          <cell r="N224">
            <v>6323</v>
          </cell>
        </row>
        <row r="225">
          <cell r="B225" t="str">
            <v>Comanche</v>
          </cell>
          <cell r="C225">
            <v>20033</v>
          </cell>
          <cell r="D225">
            <v>6</v>
          </cell>
          <cell r="I225">
            <v>34</v>
          </cell>
          <cell r="J225">
            <v>5334</v>
          </cell>
          <cell r="K225">
            <v>5460</v>
          </cell>
          <cell r="L225">
            <v>6341</v>
          </cell>
          <cell r="M225">
            <v>6409</v>
          </cell>
          <cell r="N225">
            <v>2236</v>
          </cell>
          <cell r="O225">
            <v>2710</v>
          </cell>
        </row>
        <row r="226">
          <cell r="B226" t="str">
            <v>Comanche</v>
          </cell>
          <cell r="C226">
            <v>20033</v>
          </cell>
          <cell r="D226">
            <v>4</v>
          </cell>
          <cell r="I226">
            <v>37</v>
          </cell>
          <cell r="J226">
            <v>5355</v>
          </cell>
          <cell r="K226">
            <v>5467</v>
          </cell>
          <cell r="L226">
            <v>6240</v>
          </cell>
          <cell r="M226">
            <v>6408</v>
          </cell>
        </row>
        <row r="227">
          <cell r="B227" t="str">
            <v>Comanche</v>
          </cell>
          <cell r="C227">
            <v>20033</v>
          </cell>
          <cell r="D227" t="str">
            <v>na</v>
          </cell>
        </row>
        <row r="228">
          <cell r="B228" t="str">
            <v>Comanche</v>
          </cell>
          <cell r="C228">
            <v>20033</v>
          </cell>
          <cell r="D228" t="str">
            <v>na</v>
          </cell>
        </row>
        <row r="229">
          <cell r="B229" t="str">
            <v>Comanche</v>
          </cell>
          <cell r="C229">
            <v>20033</v>
          </cell>
          <cell r="D229" t="str">
            <v>na</v>
          </cell>
          <cell r="I229">
            <v>30</v>
          </cell>
          <cell r="J229" t="str">
            <v>MPLSEA</v>
          </cell>
        </row>
        <row r="230">
          <cell r="B230" t="str">
            <v>Comanche</v>
          </cell>
          <cell r="C230">
            <v>20033</v>
          </cell>
          <cell r="D230">
            <v>66</v>
          </cell>
          <cell r="E230">
            <v>25.803030303030305</v>
          </cell>
          <cell r="F230">
            <v>28</v>
          </cell>
          <cell r="I230">
            <v>40</v>
          </cell>
          <cell r="J230" t="str">
            <v>MPLPER</v>
          </cell>
        </row>
        <row r="231">
          <cell r="B231" t="str">
            <v>Cowley</v>
          </cell>
          <cell r="C231">
            <v>20035</v>
          </cell>
          <cell r="D231" t="str">
            <v>na</v>
          </cell>
          <cell r="G231">
            <v>34.76</v>
          </cell>
          <cell r="H231">
            <v>39</v>
          </cell>
        </row>
        <row r="232">
          <cell r="B232" t="str">
            <v>Cowley</v>
          </cell>
          <cell r="C232">
            <v>20035</v>
          </cell>
          <cell r="D232">
            <v>17</v>
          </cell>
          <cell r="I232">
            <v>27</v>
          </cell>
          <cell r="J232">
            <v>3908</v>
          </cell>
          <cell r="K232">
            <v>3909</v>
          </cell>
          <cell r="L232">
            <v>3912</v>
          </cell>
          <cell r="M232">
            <v>4580</v>
          </cell>
          <cell r="N232">
            <v>4660</v>
          </cell>
          <cell r="O232">
            <v>4743</v>
          </cell>
          <cell r="P232">
            <v>4747</v>
          </cell>
          <cell r="Q232">
            <v>4750</v>
          </cell>
          <cell r="R232">
            <v>5866</v>
          </cell>
          <cell r="S232">
            <v>5972</v>
          </cell>
          <cell r="T232">
            <v>6063</v>
          </cell>
          <cell r="U232">
            <v>6382</v>
          </cell>
          <cell r="V232">
            <v>8849</v>
          </cell>
          <cell r="W232">
            <v>8859</v>
          </cell>
          <cell r="X232">
            <v>9998</v>
          </cell>
          <cell r="Y232">
            <v>4590</v>
          </cell>
          <cell r="Z232">
            <v>4645</v>
          </cell>
        </row>
        <row r="233">
          <cell r="B233" t="str">
            <v>Cowley</v>
          </cell>
          <cell r="C233">
            <v>20035</v>
          </cell>
          <cell r="D233">
            <v>8</v>
          </cell>
          <cell r="I233">
            <v>30</v>
          </cell>
          <cell r="J233">
            <v>3923</v>
          </cell>
          <cell r="K233">
            <v>4051</v>
          </cell>
          <cell r="L233">
            <v>4600</v>
          </cell>
          <cell r="M233">
            <v>4744</v>
          </cell>
          <cell r="N233">
            <v>5929</v>
          </cell>
          <cell r="O233">
            <v>7312</v>
          </cell>
          <cell r="P233">
            <v>8303</v>
          </cell>
          <cell r="Q233">
            <v>4742</v>
          </cell>
        </row>
        <row r="234">
          <cell r="B234" t="str">
            <v>Cowley</v>
          </cell>
          <cell r="C234">
            <v>20035</v>
          </cell>
          <cell r="D234">
            <v>9</v>
          </cell>
          <cell r="I234">
            <v>34</v>
          </cell>
          <cell r="J234">
            <v>3911</v>
          </cell>
          <cell r="K234">
            <v>3922</v>
          </cell>
          <cell r="L234">
            <v>4740</v>
          </cell>
          <cell r="M234">
            <v>5864</v>
          </cell>
          <cell r="N234">
            <v>6370</v>
          </cell>
          <cell r="O234">
            <v>6380</v>
          </cell>
          <cell r="P234">
            <v>7302</v>
          </cell>
          <cell r="Q234">
            <v>7303</v>
          </cell>
          <cell r="R234">
            <v>8203</v>
          </cell>
        </row>
        <row r="235">
          <cell r="B235" t="str">
            <v>Cowley</v>
          </cell>
          <cell r="C235">
            <v>20035</v>
          </cell>
          <cell r="D235">
            <v>9</v>
          </cell>
          <cell r="I235">
            <v>37</v>
          </cell>
          <cell r="J235">
            <v>2152</v>
          </cell>
          <cell r="K235">
            <v>3890</v>
          </cell>
          <cell r="L235">
            <v>4671</v>
          </cell>
          <cell r="M235">
            <v>5967</v>
          </cell>
          <cell r="N235">
            <v>5968</v>
          </cell>
          <cell r="O235">
            <v>5978</v>
          </cell>
          <cell r="P235">
            <v>6369</v>
          </cell>
          <cell r="Q235">
            <v>6403</v>
          </cell>
          <cell r="R235">
            <v>6402</v>
          </cell>
        </row>
        <row r="236">
          <cell r="B236" t="str">
            <v>Cowley</v>
          </cell>
          <cell r="C236">
            <v>20035</v>
          </cell>
          <cell r="D236">
            <v>5</v>
          </cell>
          <cell r="I236">
            <v>41</v>
          </cell>
          <cell r="J236">
            <v>3921</v>
          </cell>
          <cell r="K236">
            <v>5977</v>
          </cell>
          <cell r="L236">
            <v>6321</v>
          </cell>
          <cell r="M236">
            <v>6366</v>
          </cell>
          <cell r="N236">
            <v>6401</v>
          </cell>
        </row>
        <row r="237">
          <cell r="B237" t="str">
            <v>Cowley</v>
          </cell>
          <cell r="C237">
            <v>20035</v>
          </cell>
          <cell r="D237">
            <v>4</v>
          </cell>
          <cell r="I237">
            <v>44</v>
          </cell>
          <cell r="J237">
            <v>4052</v>
          </cell>
          <cell r="K237">
            <v>6224</v>
          </cell>
          <cell r="L237">
            <v>6254</v>
          </cell>
          <cell r="M237">
            <v>7301</v>
          </cell>
        </row>
        <row r="238">
          <cell r="B238" t="str">
            <v>Cowley</v>
          </cell>
          <cell r="C238">
            <v>20035</v>
          </cell>
          <cell r="D238">
            <v>3</v>
          </cell>
          <cell r="I238">
            <v>48</v>
          </cell>
          <cell r="J238">
            <v>5976</v>
          </cell>
          <cell r="K238">
            <v>6320</v>
          </cell>
          <cell r="L238">
            <v>8302</v>
          </cell>
        </row>
        <row r="239">
          <cell r="B239" t="str">
            <v>Cowley</v>
          </cell>
          <cell r="C239">
            <v>20035</v>
          </cell>
          <cell r="D239">
            <v>3</v>
          </cell>
          <cell r="I239">
            <v>51</v>
          </cell>
          <cell r="J239">
            <v>6220</v>
          </cell>
          <cell r="K239">
            <v>6240</v>
          </cell>
          <cell r="L239">
            <v>7170</v>
          </cell>
        </row>
        <row r="240">
          <cell r="B240" t="str">
            <v>Cowley</v>
          </cell>
          <cell r="C240">
            <v>20035</v>
          </cell>
          <cell r="D240" t="str">
            <v>na</v>
          </cell>
        </row>
        <row r="241">
          <cell r="B241" t="str">
            <v>Cowley</v>
          </cell>
          <cell r="C241">
            <v>20035</v>
          </cell>
          <cell r="D241" t="str">
            <v>na</v>
          </cell>
        </row>
        <row r="242">
          <cell r="B242" t="str">
            <v>Cowley</v>
          </cell>
          <cell r="C242">
            <v>20035</v>
          </cell>
          <cell r="D242" t="str">
            <v>na</v>
          </cell>
          <cell r="I242">
            <v>44</v>
          </cell>
          <cell r="J242" t="str">
            <v>MPLSEA</v>
          </cell>
        </row>
        <row r="243">
          <cell r="B243" t="str">
            <v>Cowley</v>
          </cell>
          <cell r="C243">
            <v>20035</v>
          </cell>
          <cell r="D243">
            <v>58</v>
          </cell>
          <cell r="E243">
            <v>34.758620689655174</v>
          </cell>
          <cell r="F243">
            <v>39</v>
          </cell>
          <cell r="I243">
            <v>52</v>
          </cell>
          <cell r="J243" t="str">
            <v>MPLPER</v>
          </cell>
        </row>
        <row r="244">
          <cell r="B244" t="str">
            <v>Crawford</v>
          </cell>
          <cell r="C244">
            <v>20037</v>
          </cell>
          <cell r="D244" t="str">
            <v>na</v>
          </cell>
          <cell r="G244">
            <v>42.42</v>
          </cell>
          <cell r="H244">
            <v>44.86</v>
          </cell>
        </row>
        <row r="245">
          <cell r="B245" t="str">
            <v>Crawford</v>
          </cell>
          <cell r="C245">
            <v>20037</v>
          </cell>
          <cell r="D245">
            <v>13</v>
          </cell>
          <cell r="I245">
            <v>30</v>
          </cell>
          <cell r="J245">
            <v>8693</v>
          </cell>
          <cell r="K245">
            <v>8755</v>
          </cell>
          <cell r="L245">
            <v>8761</v>
          </cell>
          <cell r="M245">
            <v>8771</v>
          </cell>
          <cell r="N245">
            <v>8801</v>
          </cell>
          <cell r="O245">
            <v>8870</v>
          </cell>
          <cell r="P245">
            <v>8873</v>
          </cell>
          <cell r="Q245">
            <v>8874</v>
          </cell>
          <cell r="R245">
            <v>9211</v>
          </cell>
          <cell r="S245">
            <v>8885</v>
          </cell>
          <cell r="T245">
            <v>8050</v>
          </cell>
          <cell r="U245">
            <v>8241</v>
          </cell>
          <cell r="V245">
            <v>8657</v>
          </cell>
        </row>
        <row r="246">
          <cell r="B246" t="str">
            <v>Crawford</v>
          </cell>
          <cell r="C246">
            <v>20037</v>
          </cell>
          <cell r="D246">
            <v>5</v>
          </cell>
          <cell r="I246">
            <v>34</v>
          </cell>
          <cell r="J246">
            <v>8735</v>
          </cell>
          <cell r="K246">
            <v>8749</v>
          </cell>
          <cell r="L246">
            <v>8875</v>
          </cell>
          <cell r="M246">
            <v>8100</v>
          </cell>
          <cell r="N246">
            <v>8300</v>
          </cell>
        </row>
        <row r="247">
          <cell r="B247" t="str">
            <v>Crawford</v>
          </cell>
          <cell r="C247">
            <v>20037</v>
          </cell>
          <cell r="D247">
            <v>9</v>
          </cell>
          <cell r="I247">
            <v>42</v>
          </cell>
          <cell r="J247">
            <v>8685</v>
          </cell>
          <cell r="K247">
            <v>8733</v>
          </cell>
          <cell r="L247">
            <v>8991</v>
          </cell>
          <cell r="M247">
            <v>8992</v>
          </cell>
          <cell r="N247">
            <v>8630</v>
          </cell>
          <cell r="O247">
            <v>8622</v>
          </cell>
          <cell r="P247">
            <v>8623</v>
          </cell>
          <cell r="Q247">
            <v>8624</v>
          </cell>
          <cell r="R247">
            <v>8670</v>
          </cell>
        </row>
        <row r="248">
          <cell r="B248" t="str">
            <v>Crawford</v>
          </cell>
          <cell r="C248">
            <v>20037</v>
          </cell>
          <cell r="D248">
            <v>5</v>
          </cell>
          <cell r="I248">
            <v>46</v>
          </cell>
          <cell r="J248">
            <v>8681</v>
          </cell>
          <cell r="K248">
            <v>8683</v>
          </cell>
          <cell r="L248">
            <v>8799</v>
          </cell>
          <cell r="M248">
            <v>8864</v>
          </cell>
          <cell r="N248">
            <v>8621</v>
          </cell>
        </row>
        <row r="249">
          <cell r="B249" t="str">
            <v>Crawford</v>
          </cell>
          <cell r="C249">
            <v>20037</v>
          </cell>
          <cell r="D249">
            <v>3</v>
          </cell>
          <cell r="I249">
            <v>50</v>
          </cell>
          <cell r="J249">
            <v>8863</v>
          </cell>
          <cell r="K249">
            <v>8200</v>
          </cell>
          <cell r="L249">
            <v>8460</v>
          </cell>
        </row>
        <row r="250">
          <cell r="B250" t="str">
            <v>Crawford</v>
          </cell>
          <cell r="C250">
            <v>20037</v>
          </cell>
          <cell r="D250">
            <v>9</v>
          </cell>
          <cell r="I250">
            <v>54</v>
          </cell>
          <cell r="J250">
            <v>8705</v>
          </cell>
          <cell r="K250">
            <v>8775</v>
          </cell>
          <cell r="L250">
            <v>8797</v>
          </cell>
          <cell r="M250">
            <v>8865</v>
          </cell>
          <cell r="N250">
            <v>8990</v>
          </cell>
          <cell r="O250">
            <v>8160</v>
          </cell>
          <cell r="P250">
            <v>8302</v>
          </cell>
          <cell r="Q250">
            <v>8643</v>
          </cell>
          <cell r="R250">
            <v>8679</v>
          </cell>
        </row>
        <row r="251">
          <cell r="B251" t="str">
            <v>Crawford</v>
          </cell>
          <cell r="C251">
            <v>20037</v>
          </cell>
          <cell r="D251">
            <v>4</v>
          </cell>
          <cell r="I251">
            <v>58</v>
          </cell>
          <cell r="J251">
            <v>8101</v>
          </cell>
          <cell r="K251">
            <v>8150</v>
          </cell>
          <cell r="L251">
            <v>8180</v>
          </cell>
          <cell r="M251">
            <v>8240</v>
          </cell>
        </row>
        <row r="252">
          <cell r="B252" t="str">
            <v>Crawford</v>
          </cell>
          <cell r="C252">
            <v>20037</v>
          </cell>
          <cell r="D252" t="str">
            <v>na</v>
          </cell>
        </row>
        <row r="253">
          <cell r="B253" t="str">
            <v>Crawford</v>
          </cell>
          <cell r="C253">
            <v>20037</v>
          </cell>
          <cell r="D253" t="str">
            <v>na</v>
          </cell>
        </row>
        <row r="254">
          <cell r="B254" t="str">
            <v>Crawford</v>
          </cell>
          <cell r="C254">
            <v>20037</v>
          </cell>
          <cell r="D254" t="str">
            <v>na</v>
          </cell>
        </row>
        <row r="255">
          <cell r="B255" t="str">
            <v>Crawford</v>
          </cell>
          <cell r="C255">
            <v>20037</v>
          </cell>
          <cell r="D255" t="str">
            <v>na</v>
          </cell>
          <cell r="I255">
            <v>48</v>
          </cell>
          <cell r="J255" t="str">
            <v>MPLSEA</v>
          </cell>
        </row>
        <row r="256">
          <cell r="B256" t="str">
            <v>Crawford</v>
          </cell>
          <cell r="C256">
            <v>20037</v>
          </cell>
          <cell r="D256">
            <v>48</v>
          </cell>
          <cell r="E256">
            <v>42.416666666666664</v>
          </cell>
          <cell r="F256">
            <v>44.857142857142854</v>
          </cell>
          <cell r="I256">
            <v>52</v>
          </cell>
          <cell r="J256" t="str">
            <v>MPLPER</v>
          </cell>
        </row>
        <row r="257">
          <cell r="B257" t="str">
            <v>Decatur</v>
          </cell>
          <cell r="C257">
            <v>20039</v>
          </cell>
          <cell r="D257" t="str">
            <v>na</v>
          </cell>
          <cell r="G257">
            <v>32.08</v>
          </cell>
          <cell r="H257">
            <v>32.71</v>
          </cell>
        </row>
        <row r="258">
          <cell r="B258" t="str">
            <v>Decatur</v>
          </cell>
          <cell r="C258">
            <v>20039</v>
          </cell>
          <cell r="D258">
            <v>7</v>
          </cell>
          <cell r="I258">
            <v>26</v>
          </cell>
          <cell r="J258">
            <v>1581</v>
          </cell>
          <cell r="K258">
            <v>2562</v>
          </cell>
          <cell r="L258">
            <v>2578</v>
          </cell>
          <cell r="M258">
            <v>2760</v>
          </cell>
          <cell r="N258">
            <v>2812</v>
          </cell>
          <cell r="O258">
            <v>2819</v>
          </cell>
          <cell r="P258">
            <v>2828</v>
          </cell>
        </row>
        <row r="259">
          <cell r="B259" t="str">
            <v>Decatur</v>
          </cell>
          <cell r="C259">
            <v>20039</v>
          </cell>
          <cell r="D259">
            <v>3</v>
          </cell>
          <cell r="I259">
            <v>28</v>
          </cell>
          <cell r="J259">
            <v>1580</v>
          </cell>
          <cell r="K259">
            <v>1741</v>
          </cell>
          <cell r="L259">
            <v>2582</v>
          </cell>
        </row>
        <row r="260">
          <cell r="B260" t="str">
            <v>Decatur</v>
          </cell>
          <cell r="C260">
            <v>20039</v>
          </cell>
          <cell r="D260">
            <v>1</v>
          </cell>
          <cell r="I260">
            <v>30</v>
          </cell>
          <cell r="J260">
            <v>2820</v>
          </cell>
        </row>
        <row r="261">
          <cell r="B261" t="str">
            <v>Decatur</v>
          </cell>
          <cell r="C261">
            <v>20039</v>
          </cell>
          <cell r="D261">
            <v>5</v>
          </cell>
          <cell r="I261">
            <v>32</v>
          </cell>
          <cell r="J261">
            <v>1141</v>
          </cell>
          <cell r="K261">
            <v>2177</v>
          </cell>
          <cell r="L261">
            <v>2202</v>
          </cell>
          <cell r="M261">
            <v>2817</v>
          </cell>
          <cell r="N261">
            <v>1859</v>
          </cell>
        </row>
        <row r="262">
          <cell r="B262" t="str">
            <v>Decatur</v>
          </cell>
          <cell r="C262">
            <v>20039</v>
          </cell>
          <cell r="D262">
            <v>2</v>
          </cell>
          <cell r="I262">
            <v>35</v>
          </cell>
          <cell r="J262">
            <v>2668</v>
          </cell>
          <cell r="K262">
            <v>2669</v>
          </cell>
        </row>
        <row r="263">
          <cell r="B263" t="str">
            <v>Decatur</v>
          </cell>
          <cell r="C263">
            <v>20039</v>
          </cell>
          <cell r="D263">
            <v>6</v>
          </cell>
          <cell r="I263">
            <v>38</v>
          </cell>
          <cell r="J263">
            <v>1125</v>
          </cell>
          <cell r="K263">
            <v>1560</v>
          </cell>
          <cell r="L263">
            <v>1620</v>
          </cell>
          <cell r="M263">
            <v>2236</v>
          </cell>
          <cell r="N263">
            <v>3561</v>
          </cell>
          <cell r="O263">
            <v>3755</v>
          </cell>
        </row>
        <row r="264">
          <cell r="B264" t="str">
            <v>Decatur</v>
          </cell>
          <cell r="C264">
            <v>20039</v>
          </cell>
          <cell r="D264">
            <v>2</v>
          </cell>
          <cell r="I264">
            <v>40</v>
          </cell>
          <cell r="J264">
            <v>2310</v>
          </cell>
          <cell r="K264">
            <v>2667</v>
          </cell>
        </row>
        <row r="265">
          <cell r="B265" t="str">
            <v>Decatur</v>
          </cell>
          <cell r="C265">
            <v>20039</v>
          </cell>
          <cell r="D265" t="str">
            <v>na</v>
          </cell>
        </row>
        <row r="266">
          <cell r="B266" t="str">
            <v>Decatur</v>
          </cell>
          <cell r="C266">
            <v>20039</v>
          </cell>
          <cell r="D266" t="str">
            <v>na</v>
          </cell>
        </row>
        <row r="267">
          <cell r="B267" t="str">
            <v>Decatur</v>
          </cell>
          <cell r="C267">
            <v>20039</v>
          </cell>
          <cell r="D267" t="str">
            <v>na</v>
          </cell>
        </row>
        <row r="268">
          <cell r="B268" t="str">
            <v>Decatur</v>
          </cell>
          <cell r="C268">
            <v>20039</v>
          </cell>
          <cell r="D268" t="str">
            <v>na</v>
          </cell>
          <cell r="I268">
            <v>32</v>
          </cell>
          <cell r="J268" t="str">
            <v>MPLSEA</v>
          </cell>
        </row>
        <row r="269">
          <cell r="B269" t="str">
            <v>Decatur</v>
          </cell>
          <cell r="C269">
            <v>20039</v>
          </cell>
          <cell r="D269">
            <v>26</v>
          </cell>
          <cell r="E269">
            <v>32.07692307692308</v>
          </cell>
          <cell r="F269">
            <v>32.714285714285715</v>
          </cell>
          <cell r="I269">
            <v>42</v>
          </cell>
          <cell r="J269" t="str">
            <v>MPLPER</v>
          </cell>
        </row>
        <row r="270">
          <cell r="B270" t="str">
            <v>Dickinson</v>
          </cell>
          <cell r="C270">
            <v>20041</v>
          </cell>
          <cell r="D270" t="str">
            <v>na</v>
          </cell>
          <cell r="G270">
            <v>44.45</v>
          </cell>
          <cell r="H270">
            <v>43.43</v>
          </cell>
        </row>
        <row r="271">
          <cell r="B271" t="str">
            <v>Dickinson</v>
          </cell>
          <cell r="C271">
            <v>20041</v>
          </cell>
          <cell r="D271">
            <v>9</v>
          </cell>
          <cell r="I271">
            <v>29</v>
          </cell>
          <cell r="J271">
            <v>3934</v>
          </cell>
          <cell r="K271">
            <v>4540</v>
          </cell>
          <cell r="L271">
            <v>4560</v>
          </cell>
          <cell r="M271">
            <v>4720</v>
          </cell>
          <cell r="N271">
            <v>4725</v>
          </cell>
          <cell r="O271">
            <v>7740</v>
          </cell>
          <cell r="P271">
            <v>9978</v>
          </cell>
          <cell r="Q271">
            <v>3396</v>
          </cell>
          <cell r="R271">
            <v>4590</v>
          </cell>
        </row>
        <row r="272">
          <cell r="B272" t="str">
            <v>Dickinson</v>
          </cell>
          <cell r="C272">
            <v>20041</v>
          </cell>
          <cell r="D272">
            <v>4</v>
          </cell>
          <cell r="I272">
            <v>36</v>
          </cell>
          <cell r="J272">
            <v>3900</v>
          </cell>
          <cell r="K272">
            <v>4555</v>
          </cell>
          <cell r="L272">
            <v>3545</v>
          </cell>
          <cell r="M272">
            <v>3617</v>
          </cell>
        </row>
        <row r="273">
          <cell r="B273" t="str">
            <v>Dickinson</v>
          </cell>
          <cell r="C273">
            <v>20041</v>
          </cell>
          <cell r="D273">
            <v>1</v>
          </cell>
          <cell r="I273">
            <v>40</v>
          </cell>
          <cell r="J273">
            <v>3932</v>
          </cell>
        </row>
        <row r="274">
          <cell r="B274" t="str">
            <v>Dickinson</v>
          </cell>
          <cell r="C274">
            <v>20041</v>
          </cell>
          <cell r="D274">
            <v>1</v>
          </cell>
          <cell r="I274">
            <v>44</v>
          </cell>
          <cell r="J274">
            <v>4673</v>
          </cell>
        </row>
        <row r="275">
          <cell r="B275" t="str">
            <v>Dickinson</v>
          </cell>
          <cell r="C275">
            <v>20041</v>
          </cell>
          <cell r="D275">
            <v>8</v>
          </cell>
          <cell r="I275">
            <v>48</v>
          </cell>
          <cell r="J275">
            <v>3824</v>
          </cell>
          <cell r="K275">
            <v>3830</v>
          </cell>
          <cell r="L275">
            <v>3890</v>
          </cell>
          <cell r="M275">
            <v>3906</v>
          </cell>
          <cell r="N275">
            <v>3936</v>
          </cell>
          <cell r="O275">
            <v>4735</v>
          </cell>
          <cell r="P275">
            <v>4783</v>
          </cell>
          <cell r="Q275">
            <v>3633</v>
          </cell>
        </row>
        <row r="276">
          <cell r="B276" t="str">
            <v>Dickinson</v>
          </cell>
          <cell r="C276">
            <v>20041</v>
          </cell>
          <cell r="D276">
            <v>10</v>
          </cell>
          <cell r="I276">
            <v>52</v>
          </cell>
          <cell r="J276">
            <v>3826</v>
          </cell>
          <cell r="K276">
            <v>3828</v>
          </cell>
          <cell r="L276">
            <v>3844</v>
          </cell>
          <cell r="M276">
            <v>4671</v>
          </cell>
          <cell r="N276">
            <v>4781</v>
          </cell>
          <cell r="O276">
            <v>6332</v>
          </cell>
          <cell r="P276">
            <v>2266</v>
          </cell>
          <cell r="Q276">
            <v>3492</v>
          </cell>
          <cell r="R276">
            <v>3625</v>
          </cell>
          <cell r="S276">
            <v>3735</v>
          </cell>
        </row>
        <row r="277">
          <cell r="B277" t="str">
            <v>Dickinson</v>
          </cell>
          <cell r="C277">
            <v>20041</v>
          </cell>
          <cell r="D277">
            <v>7</v>
          </cell>
          <cell r="I277">
            <v>55</v>
          </cell>
          <cell r="J277">
            <v>3775</v>
          </cell>
          <cell r="K277">
            <v>3827</v>
          </cell>
          <cell r="L277">
            <v>2177</v>
          </cell>
          <cell r="M277">
            <v>2181</v>
          </cell>
          <cell r="N277">
            <v>3561</v>
          </cell>
          <cell r="O277">
            <v>3720</v>
          </cell>
          <cell r="P277">
            <v>3725</v>
          </cell>
        </row>
        <row r="278">
          <cell r="B278" t="str">
            <v>Dickinson</v>
          </cell>
          <cell r="C278">
            <v>20041</v>
          </cell>
          <cell r="D278" t="str">
            <v>na</v>
          </cell>
        </row>
        <row r="279">
          <cell r="B279" t="str">
            <v>Dickinson</v>
          </cell>
          <cell r="C279">
            <v>20041</v>
          </cell>
          <cell r="D279" t="str">
            <v>na</v>
          </cell>
        </row>
        <row r="280">
          <cell r="B280" t="str">
            <v>Dickinson</v>
          </cell>
          <cell r="C280">
            <v>20041</v>
          </cell>
          <cell r="D280" t="str">
            <v>na</v>
          </cell>
        </row>
        <row r="281">
          <cell r="B281" t="str">
            <v>Dickinson</v>
          </cell>
          <cell r="C281">
            <v>20041</v>
          </cell>
          <cell r="D281" t="str">
            <v>na</v>
          </cell>
          <cell r="I281">
            <v>50</v>
          </cell>
          <cell r="J281" t="str">
            <v>MPLSEA</v>
          </cell>
        </row>
        <row r="282">
          <cell r="B282" t="str">
            <v>Dickinson</v>
          </cell>
          <cell r="C282">
            <v>20041</v>
          </cell>
          <cell r="D282">
            <v>40</v>
          </cell>
          <cell r="E282">
            <v>44.45</v>
          </cell>
          <cell r="F282">
            <v>43.428571428571431</v>
          </cell>
          <cell r="I282">
            <v>56</v>
          </cell>
          <cell r="J282" t="str">
            <v>MPLPER</v>
          </cell>
        </row>
        <row r="283">
          <cell r="B283" t="str">
            <v>Doniphan</v>
          </cell>
          <cell r="C283">
            <v>20043</v>
          </cell>
          <cell r="D283" t="str">
            <v>na</v>
          </cell>
          <cell r="G283">
            <v>77.95</v>
          </cell>
          <cell r="H283">
            <v>82.29</v>
          </cell>
        </row>
        <row r="284">
          <cell r="B284" t="str">
            <v>Doniphan</v>
          </cell>
          <cell r="C284">
            <v>20043</v>
          </cell>
          <cell r="D284">
            <v>12</v>
          </cell>
          <cell r="I284">
            <v>65</v>
          </cell>
          <cell r="J284">
            <v>4834</v>
          </cell>
          <cell r="K284">
            <v>7304</v>
          </cell>
          <cell r="L284">
            <v>7439</v>
          </cell>
          <cell r="M284">
            <v>7504</v>
          </cell>
          <cell r="N284">
            <v>7913</v>
          </cell>
          <cell r="O284">
            <v>7930</v>
          </cell>
          <cell r="P284">
            <v>7952</v>
          </cell>
          <cell r="Q284">
            <v>7970</v>
          </cell>
          <cell r="R284">
            <v>7982</v>
          </cell>
          <cell r="S284">
            <v>7216</v>
          </cell>
          <cell r="T284">
            <v>7215</v>
          </cell>
          <cell r="U284">
            <v>7080</v>
          </cell>
        </row>
        <row r="285">
          <cell r="B285" t="str">
            <v>Doniphan</v>
          </cell>
          <cell r="C285">
            <v>20043</v>
          </cell>
          <cell r="D285">
            <v>8</v>
          </cell>
          <cell r="I285">
            <v>70</v>
          </cell>
          <cell r="J285">
            <v>7303</v>
          </cell>
          <cell r="K285">
            <v>7436</v>
          </cell>
          <cell r="L285">
            <v>7710</v>
          </cell>
          <cell r="M285">
            <v>7765</v>
          </cell>
          <cell r="N285">
            <v>7911</v>
          </cell>
          <cell r="O285">
            <v>7925</v>
          </cell>
          <cell r="P285">
            <v>7971</v>
          </cell>
          <cell r="Q285">
            <v>7981</v>
          </cell>
        </row>
        <row r="286">
          <cell r="B286" t="str">
            <v>Doniphan</v>
          </cell>
          <cell r="C286">
            <v>20043</v>
          </cell>
          <cell r="D286">
            <v>6</v>
          </cell>
          <cell r="I286">
            <v>75</v>
          </cell>
          <cell r="J286">
            <v>7743</v>
          </cell>
          <cell r="K286">
            <v>7760</v>
          </cell>
          <cell r="L286">
            <v>7762</v>
          </cell>
          <cell r="M286">
            <v>7790</v>
          </cell>
          <cell r="N286">
            <v>7954</v>
          </cell>
          <cell r="O286">
            <v>7953</v>
          </cell>
        </row>
        <row r="287">
          <cell r="B287" t="str">
            <v>Doniphan</v>
          </cell>
          <cell r="C287">
            <v>20043</v>
          </cell>
          <cell r="D287">
            <v>4</v>
          </cell>
          <cell r="I287">
            <v>80</v>
          </cell>
          <cell r="J287">
            <v>7681</v>
          </cell>
          <cell r="K287">
            <v>7434</v>
          </cell>
          <cell r="L287">
            <v>7770</v>
          </cell>
          <cell r="M287">
            <v>7683</v>
          </cell>
        </row>
        <row r="288">
          <cell r="B288" t="str">
            <v>Doniphan</v>
          </cell>
          <cell r="C288">
            <v>20043</v>
          </cell>
          <cell r="D288">
            <v>5</v>
          </cell>
          <cell r="I288">
            <v>90</v>
          </cell>
          <cell r="J288">
            <v>7051</v>
          </cell>
          <cell r="K288">
            <v>7060</v>
          </cell>
          <cell r="L288">
            <v>7207</v>
          </cell>
          <cell r="M288">
            <v>7741</v>
          </cell>
          <cell r="N288">
            <v>7750</v>
          </cell>
        </row>
        <row r="289">
          <cell r="B289" t="str">
            <v>Doniphan</v>
          </cell>
          <cell r="C289">
            <v>20043</v>
          </cell>
          <cell r="D289">
            <v>6</v>
          </cell>
          <cell r="I289">
            <v>94</v>
          </cell>
          <cell r="J289">
            <v>7170</v>
          </cell>
          <cell r="K289">
            <v>7206</v>
          </cell>
          <cell r="L289">
            <v>7293</v>
          </cell>
          <cell r="M289">
            <v>7963</v>
          </cell>
          <cell r="N289">
            <v>7964</v>
          </cell>
          <cell r="O289">
            <v>7966</v>
          </cell>
        </row>
        <row r="290">
          <cell r="B290" t="str">
            <v>Doniphan</v>
          </cell>
          <cell r="C290">
            <v>20043</v>
          </cell>
          <cell r="D290">
            <v>3</v>
          </cell>
          <cell r="I290">
            <v>102</v>
          </cell>
          <cell r="J290">
            <v>7050</v>
          </cell>
          <cell r="K290">
            <v>7290</v>
          </cell>
          <cell r="L290">
            <v>7851</v>
          </cell>
        </row>
        <row r="291">
          <cell r="B291" t="str">
            <v>Doniphan</v>
          </cell>
          <cell r="C291">
            <v>20043</v>
          </cell>
          <cell r="D291" t="str">
            <v>na</v>
          </cell>
        </row>
        <row r="292">
          <cell r="B292" t="str">
            <v>Doniphan</v>
          </cell>
          <cell r="C292">
            <v>20043</v>
          </cell>
          <cell r="D292" t="str">
            <v>na</v>
          </cell>
        </row>
        <row r="293">
          <cell r="B293" t="str">
            <v>Doniphan</v>
          </cell>
          <cell r="C293">
            <v>20043</v>
          </cell>
          <cell r="D293" t="str">
            <v>na</v>
          </cell>
        </row>
        <row r="294">
          <cell r="B294" t="str">
            <v>Doniphan</v>
          </cell>
          <cell r="C294">
            <v>20043</v>
          </cell>
          <cell r="D294" t="str">
            <v>na</v>
          </cell>
          <cell r="I294">
            <v>62</v>
          </cell>
          <cell r="J294" t="str">
            <v>MPLSEA</v>
          </cell>
        </row>
        <row r="295">
          <cell r="B295" t="str">
            <v>Doniphan</v>
          </cell>
          <cell r="C295">
            <v>20043</v>
          </cell>
          <cell r="D295">
            <v>44</v>
          </cell>
          <cell r="E295">
            <v>77.954545454545453</v>
          </cell>
          <cell r="F295">
            <v>82.285714285714292</v>
          </cell>
          <cell r="I295">
            <v>66</v>
          </cell>
          <cell r="J295" t="str">
            <v>MPLPER</v>
          </cell>
        </row>
        <row r="296">
          <cell r="B296" t="str">
            <v>Douglas</v>
          </cell>
          <cell r="C296">
            <v>20045</v>
          </cell>
          <cell r="D296" t="str">
            <v>na</v>
          </cell>
          <cell r="G296">
            <v>60.86</v>
          </cell>
          <cell r="H296">
            <v>61.29</v>
          </cell>
        </row>
        <row r="297">
          <cell r="B297" t="str">
            <v>Douglas</v>
          </cell>
          <cell r="C297">
            <v>20045</v>
          </cell>
          <cell r="D297">
            <v>19</v>
          </cell>
          <cell r="I297">
            <v>44</v>
          </cell>
          <cell r="J297">
            <v>7658</v>
          </cell>
          <cell r="K297">
            <v>4752</v>
          </cell>
          <cell r="L297">
            <v>7089</v>
          </cell>
          <cell r="M297">
            <v>7210</v>
          </cell>
          <cell r="N297">
            <v>7441</v>
          </cell>
          <cell r="O297">
            <v>7602</v>
          </cell>
          <cell r="P297">
            <v>7649</v>
          </cell>
          <cell r="Q297">
            <v>7651</v>
          </cell>
          <cell r="R297">
            <v>7652</v>
          </cell>
          <cell r="S297">
            <v>7657</v>
          </cell>
          <cell r="T297">
            <v>8626</v>
          </cell>
          <cell r="U297">
            <v>8627</v>
          </cell>
          <cell r="V297">
            <v>8659</v>
          </cell>
          <cell r="W297">
            <v>8661</v>
          </cell>
          <cell r="X297">
            <v>8755</v>
          </cell>
          <cell r="Y297">
            <v>8791</v>
          </cell>
          <cell r="Z297">
            <v>8911</v>
          </cell>
          <cell r="AA297">
            <v>9211</v>
          </cell>
          <cell r="AB297">
            <v>7607</v>
          </cell>
        </row>
        <row r="298">
          <cell r="B298" t="str">
            <v>Douglas</v>
          </cell>
          <cell r="C298">
            <v>20045</v>
          </cell>
          <cell r="D298">
            <v>6</v>
          </cell>
          <cell r="I298">
            <v>50</v>
          </cell>
          <cell r="J298">
            <v>7280</v>
          </cell>
          <cell r="K298">
            <v>7282</v>
          </cell>
          <cell r="L298">
            <v>7304</v>
          </cell>
          <cell r="M298">
            <v>8757</v>
          </cell>
          <cell r="N298">
            <v>8775</v>
          </cell>
          <cell r="O298">
            <v>8964</v>
          </cell>
        </row>
        <row r="299">
          <cell r="B299" t="str">
            <v>Douglas</v>
          </cell>
          <cell r="C299">
            <v>20045</v>
          </cell>
          <cell r="D299">
            <v>8</v>
          </cell>
          <cell r="I299">
            <v>55</v>
          </cell>
          <cell r="J299">
            <v>7088</v>
          </cell>
          <cell r="K299">
            <v>7230</v>
          </cell>
          <cell r="L299">
            <v>7307</v>
          </cell>
          <cell r="M299">
            <v>7433</v>
          </cell>
          <cell r="N299">
            <v>7601</v>
          </cell>
          <cell r="O299">
            <v>8301</v>
          </cell>
          <cell r="P299">
            <v>8695</v>
          </cell>
          <cell r="Q299">
            <v>7604</v>
          </cell>
        </row>
        <row r="300">
          <cell r="B300" t="str">
            <v>Douglas</v>
          </cell>
          <cell r="C300">
            <v>20045</v>
          </cell>
          <cell r="D300">
            <v>9</v>
          </cell>
          <cell r="I300">
            <v>61</v>
          </cell>
          <cell r="J300">
            <v>7302</v>
          </cell>
          <cell r="K300">
            <v>7325</v>
          </cell>
          <cell r="L300">
            <v>7460</v>
          </cell>
          <cell r="M300">
            <v>7502</v>
          </cell>
          <cell r="N300">
            <v>7503</v>
          </cell>
          <cell r="O300">
            <v>7600</v>
          </cell>
          <cell r="P300">
            <v>8300</v>
          </cell>
          <cell r="Q300">
            <v>8621</v>
          </cell>
          <cell r="R300">
            <v>8912</v>
          </cell>
        </row>
        <row r="301">
          <cell r="B301" t="str">
            <v>Douglas</v>
          </cell>
          <cell r="C301">
            <v>20045</v>
          </cell>
          <cell r="D301">
            <v>13</v>
          </cell>
          <cell r="I301">
            <v>67</v>
          </cell>
          <cell r="J301">
            <v>7055</v>
          </cell>
          <cell r="K301">
            <v>7105</v>
          </cell>
          <cell r="L301">
            <v>7208</v>
          </cell>
          <cell r="M301">
            <v>7301</v>
          </cell>
          <cell r="N301">
            <v>7425</v>
          </cell>
          <cell r="O301">
            <v>7500</v>
          </cell>
          <cell r="P301">
            <v>7535</v>
          </cell>
          <cell r="Q301">
            <v>8201</v>
          </cell>
          <cell r="R301">
            <v>8961</v>
          </cell>
          <cell r="S301">
            <v>7090</v>
          </cell>
          <cell r="T301">
            <v>7091</v>
          </cell>
          <cell r="U301">
            <v>7603</v>
          </cell>
          <cell r="V301">
            <v>8962</v>
          </cell>
        </row>
        <row r="302">
          <cell r="B302" t="str">
            <v>Douglas</v>
          </cell>
          <cell r="C302">
            <v>20045</v>
          </cell>
          <cell r="D302">
            <v>14</v>
          </cell>
          <cell r="I302">
            <v>73</v>
          </cell>
          <cell r="J302">
            <v>7031</v>
          </cell>
          <cell r="K302">
            <v>7036</v>
          </cell>
          <cell r="L302">
            <v>7107</v>
          </cell>
          <cell r="M302">
            <v>7260</v>
          </cell>
          <cell r="N302">
            <v>7261</v>
          </cell>
          <cell r="O302">
            <v>7423</v>
          </cell>
          <cell r="P302">
            <v>7530</v>
          </cell>
          <cell r="Q302">
            <v>8302</v>
          </cell>
          <cell r="R302">
            <v>8501</v>
          </cell>
          <cell r="S302">
            <v>7051</v>
          </cell>
          <cell r="T302">
            <v>7127</v>
          </cell>
          <cell r="U302">
            <v>7128</v>
          </cell>
          <cell r="V302">
            <v>7155</v>
          </cell>
          <cell r="W302">
            <v>8160</v>
          </cell>
        </row>
        <row r="303">
          <cell r="B303" t="str">
            <v>Douglas</v>
          </cell>
          <cell r="C303">
            <v>20045</v>
          </cell>
          <cell r="D303">
            <v>10</v>
          </cell>
          <cell r="I303">
            <v>79</v>
          </cell>
          <cell r="J303">
            <v>7050</v>
          </cell>
          <cell r="K303">
            <v>7035</v>
          </cell>
          <cell r="L303">
            <v>7106</v>
          </cell>
          <cell r="M303">
            <v>7123</v>
          </cell>
          <cell r="N303">
            <v>7176</v>
          </cell>
          <cell r="O303">
            <v>7213</v>
          </cell>
          <cell r="P303">
            <v>7214</v>
          </cell>
          <cell r="Q303">
            <v>7170</v>
          </cell>
          <cell r="R303">
            <v>7173</v>
          </cell>
          <cell r="S303">
            <v>7852</v>
          </cell>
        </row>
        <row r="304">
          <cell r="B304" t="str">
            <v>Douglas</v>
          </cell>
          <cell r="C304">
            <v>20045</v>
          </cell>
          <cell r="D304" t="str">
            <v>na</v>
          </cell>
        </row>
        <row r="305">
          <cell r="B305" t="str">
            <v>Douglas</v>
          </cell>
          <cell r="C305">
            <v>20045</v>
          </cell>
          <cell r="D305" t="str">
            <v>na</v>
          </cell>
        </row>
        <row r="306">
          <cell r="B306" t="str">
            <v>Douglas</v>
          </cell>
          <cell r="C306">
            <v>20045</v>
          </cell>
          <cell r="D306" t="str">
            <v>na</v>
          </cell>
        </row>
        <row r="307">
          <cell r="B307" t="str">
            <v>Douglas</v>
          </cell>
          <cell r="C307">
            <v>20045</v>
          </cell>
          <cell r="D307" t="str">
            <v>na</v>
          </cell>
          <cell r="I307">
            <v>62</v>
          </cell>
          <cell r="J307" t="str">
            <v>MPLSEA</v>
          </cell>
        </row>
        <row r="308">
          <cell r="B308" t="str">
            <v>Douglas</v>
          </cell>
          <cell r="C308">
            <v>20045</v>
          </cell>
          <cell r="D308">
            <v>79</v>
          </cell>
          <cell r="E308">
            <v>60.860759493670884</v>
          </cell>
          <cell r="F308">
            <v>61.285714285714285</v>
          </cell>
          <cell r="I308">
            <v>66</v>
          </cell>
          <cell r="J308" t="str">
            <v>MPLPER</v>
          </cell>
        </row>
        <row r="309">
          <cell r="B309" t="str">
            <v>Edwards</v>
          </cell>
          <cell r="C309">
            <v>20047</v>
          </cell>
          <cell r="D309" t="str">
            <v>na</v>
          </cell>
          <cell r="G309">
            <v>27.86</v>
          </cell>
          <cell r="H309">
            <v>30</v>
          </cell>
        </row>
        <row r="310">
          <cell r="B310" t="str">
            <v>Edwards</v>
          </cell>
          <cell r="C310">
            <v>20047</v>
          </cell>
          <cell r="D310">
            <v>10</v>
          </cell>
          <cell r="I310">
            <v>21</v>
          </cell>
          <cell r="J310">
            <v>2714</v>
          </cell>
          <cell r="K310">
            <v>5632</v>
          </cell>
          <cell r="L310">
            <v>5941</v>
          </cell>
          <cell r="M310">
            <v>5972</v>
          </cell>
          <cell r="N310">
            <v>1183</v>
          </cell>
          <cell r="O310">
            <v>1187</v>
          </cell>
          <cell r="P310">
            <v>2153</v>
          </cell>
          <cell r="Q310">
            <v>2234</v>
          </cell>
          <cell r="R310">
            <v>2562</v>
          </cell>
          <cell r="S310">
            <v>2586</v>
          </cell>
        </row>
        <row r="311">
          <cell r="B311" t="str">
            <v>Edwards</v>
          </cell>
          <cell r="C311">
            <v>20047</v>
          </cell>
          <cell r="D311">
            <v>8</v>
          </cell>
          <cell r="I311">
            <v>23</v>
          </cell>
          <cell r="J311">
            <v>5561</v>
          </cell>
          <cell r="K311">
            <v>5633</v>
          </cell>
          <cell r="L311">
            <v>5670</v>
          </cell>
          <cell r="M311">
            <v>5671</v>
          </cell>
          <cell r="N311">
            <v>5863</v>
          </cell>
          <cell r="O311">
            <v>5929</v>
          </cell>
          <cell r="P311">
            <v>5938</v>
          </cell>
          <cell r="Q311">
            <v>5928</v>
          </cell>
        </row>
        <row r="312">
          <cell r="B312" t="str">
            <v>Edwards</v>
          </cell>
          <cell r="C312">
            <v>20047</v>
          </cell>
          <cell r="D312">
            <v>6</v>
          </cell>
          <cell r="I312">
            <v>26</v>
          </cell>
          <cell r="J312">
            <v>5693</v>
          </cell>
          <cell r="K312">
            <v>5935</v>
          </cell>
          <cell r="L312">
            <v>5969</v>
          </cell>
          <cell r="M312">
            <v>6333</v>
          </cell>
          <cell r="N312">
            <v>1185</v>
          </cell>
          <cell r="O312">
            <v>2152</v>
          </cell>
        </row>
        <row r="313">
          <cell r="B313" t="str">
            <v>Edwards</v>
          </cell>
          <cell r="C313">
            <v>20047</v>
          </cell>
          <cell r="D313">
            <v>10</v>
          </cell>
          <cell r="I313">
            <v>29</v>
          </cell>
          <cell r="J313">
            <v>2630</v>
          </cell>
          <cell r="K313">
            <v>2670</v>
          </cell>
          <cell r="L313">
            <v>2817</v>
          </cell>
          <cell r="M313">
            <v>5690</v>
          </cell>
          <cell r="N313">
            <v>5861</v>
          </cell>
          <cell r="O313">
            <v>6330</v>
          </cell>
          <cell r="P313">
            <v>5865</v>
          </cell>
          <cell r="Q313">
            <v>2614</v>
          </cell>
          <cell r="R313">
            <v>2615</v>
          </cell>
          <cell r="S313">
            <v>2629</v>
          </cell>
        </row>
        <row r="314">
          <cell r="B314" t="str">
            <v>Edwards</v>
          </cell>
          <cell r="C314">
            <v>20047</v>
          </cell>
          <cell r="D314">
            <v>7</v>
          </cell>
          <cell r="I314">
            <v>31</v>
          </cell>
          <cell r="J314">
            <v>5732</v>
          </cell>
          <cell r="K314">
            <v>5860</v>
          </cell>
          <cell r="L314">
            <v>5910</v>
          </cell>
          <cell r="M314">
            <v>5964</v>
          </cell>
          <cell r="N314">
            <v>2235</v>
          </cell>
          <cell r="O314">
            <v>2613</v>
          </cell>
          <cell r="P314">
            <v>2628</v>
          </cell>
        </row>
        <row r="315">
          <cell r="B315" t="str">
            <v>Edwards</v>
          </cell>
          <cell r="C315">
            <v>20047</v>
          </cell>
          <cell r="D315">
            <v>4</v>
          </cell>
          <cell r="I315">
            <v>34</v>
          </cell>
          <cell r="J315">
            <v>2668</v>
          </cell>
          <cell r="K315">
            <v>5893</v>
          </cell>
          <cell r="L315">
            <v>5916</v>
          </cell>
          <cell r="M315">
            <v>6224</v>
          </cell>
        </row>
        <row r="316">
          <cell r="B316" t="str">
            <v>Edwards</v>
          </cell>
          <cell r="C316">
            <v>20047</v>
          </cell>
          <cell r="D316">
            <v>3</v>
          </cell>
          <cell r="I316">
            <v>37</v>
          </cell>
          <cell r="J316">
            <v>2684</v>
          </cell>
          <cell r="K316">
            <v>5909</v>
          </cell>
          <cell r="L316">
            <v>2612</v>
          </cell>
        </row>
        <row r="317">
          <cell r="B317" t="str">
            <v>Edwards</v>
          </cell>
          <cell r="C317">
            <v>20047</v>
          </cell>
          <cell r="D317">
            <v>3</v>
          </cell>
          <cell r="I317">
            <v>39</v>
          </cell>
          <cell r="J317">
            <v>3755</v>
          </cell>
          <cell r="K317">
            <v>5892</v>
          </cell>
          <cell r="L317">
            <v>2266</v>
          </cell>
        </row>
        <row r="318">
          <cell r="B318" t="str">
            <v>Edwards</v>
          </cell>
          <cell r="C318">
            <v>20047</v>
          </cell>
          <cell r="D318" t="str">
            <v>na</v>
          </cell>
        </row>
        <row r="319">
          <cell r="B319" t="str">
            <v>Edwards</v>
          </cell>
          <cell r="C319">
            <v>20047</v>
          </cell>
          <cell r="D319" t="str">
            <v>na</v>
          </cell>
        </row>
        <row r="320">
          <cell r="B320" t="str">
            <v>Edwards</v>
          </cell>
          <cell r="C320">
            <v>20047</v>
          </cell>
          <cell r="D320" t="str">
            <v>na</v>
          </cell>
          <cell r="I320">
            <v>34</v>
          </cell>
          <cell r="J320" t="str">
            <v>MPLSEA</v>
          </cell>
        </row>
        <row r="321">
          <cell r="B321" t="str">
            <v>Edwards</v>
          </cell>
          <cell r="C321">
            <v>20047</v>
          </cell>
          <cell r="D321">
            <v>51</v>
          </cell>
          <cell r="E321">
            <v>27.862745098039216</v>
          </cell>
          <cell r="F321">
            <v>30</v>
          </cell>
          <cell r="I321">
            <v>42</v>
          </cell>
          <cell r="J321" t="str">
            <v>MPLPER</v>
          </cell>
        </row>
        <row r="322">
          <cell r="B322" t="str">
            <v>Elk</v>
          </cell>
          <cell r="C322">
            <v>20049</v>
          </cell>
          <cell r="D322" t="str">
            <v>na</v>
          </cell>
          <cell r="G322">
            <v>34.15</v>
          </cell>
          <cell r="H322">
            <v>35</v>
          </cell>
        </row>
        <row r="323">
          <cell r="B323" t="str">
            <v>Elk</v>
          </cell>
          <cell r="C323">
            <v>20049</v>
          </cell>
          <cell r="D323">
            <v>8</v>
          </cell>
          <cell r="I323">
            <v>24</v>
          </cell>
          <cell r="J323">
            <v>4520</v>
          </cell>
          <cell r="K323">
            <v>4570</v>
          </cell>
          <cell r="L323">
            <v>4580</v>
          </cell>
          <cell r="M323">
            <v>4660</v>
          </cell>
          <cell r="N323">
            <v>4746</v>
          </cell>
          <cell r="O323">
            <v>6930</v>
          </cell>
          <cell r="P323">
            <v>6972</v>
          </cell>
          <cell r="Q323">
            <v>8649</v>
          </cell>
        </row>
        <row r="324">
          <cell r="B324" t="str">
            <v>Elk</v>
          </cell>
          <cell r="C324">
            <v>20049</v>
          </cell>
          <cell r="D324">
            <v>9</v>
          </cell>
          <cell r="I324">
            <v>27</v>
          </cell>
          <cell r="J324">
            <v>4590</v>
          </cell>
          <cell r="K324">
            <v>4645</v>
          </cell>
          <cell r="L324">
            <v>4750</v>
          </cell>
          <cell r="M324">
            <v>6951</v>
          </cell>
          <cell r="N324">
            <v>6970</v>
          </cell>
          <cell r="O324">
            <v>6981</v>
          </cell>
          <cell r="P324">
            <v>7306</v>
          </cell>
          <cell r="Q324">
            <v>8737</v>
          </cell>
          <cell r="R324">
            <v>8885</v>
          </cell>
        </row>
        <row r="325">
          <cell r="B325" t="str">
            <v>Elk</v>
          </cell>
          <cell r="C325">
            <v>20049</v>
          </cell>
          <cell r="D325">
            <v>9</v>
          </cell>
          <cell r="I325">
            <v>30</v>
          </cell>
          <cell r="J325">
            <v>4051</v>
          </cell>
          <cell r="K325">
            <v>4600</v>
          </cell>
          <cell r="L325">
            <v>8201</v>
          </cell>
          <cell r="M325">
            <v>8203</v>
          </cell>
          <cell r="N325">
            <v>8300</v>
          </cell>
          <cell r="O325">
            <v>8691</v>
          </cell>
          <cell r="P325">
            <v>8735</v>
          </cell>
          <cell r="Q325">
            <v>8751</v>
          </cell>
          <cell r="R325">
            <v>8763</v>
          </cell>
        </row>
        <row r="326">
          <cell r="B326" t="str">
            <v>Elk</v>
          </cell>
          <cell r="C326">
            <v>20049</v>
          </cell>
          <cell r="D326">
            <v>5</v>
          </cell>
          <cell r="I326">
            <v>33</v>
          </cell>
          <cell r="J326">
            <v>4640</v>
          </cell>
          <cell r="K326">
            <v>8623</v>
          </cell>
          <cell r="L326">
            <v>8625</v>
          </cell>
          <cell r="M326">
            <v>8729</v>
          </cell>
          <cell r="N326">
            <v>8733</v>
          </cell>
        </row>
        <row r="327">
          <cell r="B327" t="str">
            <v>Elk</v>
          </cell>
          <cell r="C327">
            <v>20049</v>
          </cell>
          <cell r="D327">
            <v>3</v>
          </cell>
          <cell r="I327">
            <v>37</v>
          </cell>
          <cell r="J327">
            <v>4740</v>
          </cell>
          <cell r="K327">
            <v>7302</v>
          </cell>
          <cell r="L327">
            <v>8683</v>
          </cell>
        </row>
        <row r="328">
          <cell r="B328" t="str">
            <v>Elk</v>
          </cell>
          <cell r="C328">
            <v>20049</v>
          </cell>
          <cell r="D328">
            <v>4</v>
          </cell>
          <cell r="I328">
            <v>40</v>
          </cell>
          <cell r="J328">
            <v>6980</v>
          </cell>
          <cell r="K328">
            <v>8620</v>
          </cell>
          <cell r="L328">
            <v>8621</v>
          </cell>
          <cell r="M328">
            <v>4744</v>
          </cell>
        </row>
        <row r="329">
          <cell r="B329" t="str">
            <v>Elk</v>
          </cell>
          <cell r="C329">
            <v>20049</v>
          </cell>
          <cell r="D329">
            <v>7</v>
          </cell>
          <cell r="I329">
            <v>43</v>
          </cell>
          <cell r="J329">
            <v>3890</v>
          </cell>
          <cell r="K329">
            <v>6960</v>
          </cell>
          <cell r="L329">
            <v>6961</v>
          </cell>
          <cell r="M329">
            <v>7301</v>
          </cell>
          <cell r="N329">
            <v>8679</v>
          </cell>
          <cell r="O329">
            <v>8775</v>
          </cell>
          <cell r="P329">
            <v>8961</v>
          </cell>
        </row>
        <row r="330">
          <cell r="B330" t="str">
            <v>Elk</v>
          </cell>
          <cell r="C330">
            <v>20049</v>
          </cell>
          <cell r="D330">
            <v>8</v>
          </cell>
          <cell r="I330">
            <v>46</v>
          </cell>
          <cell r="J330">
            <v>4020</v>
          </cell>
          <cell r="K330">
            <v>4052</v>
          </cell>
          <cell r="L330">
            <v>7170</v>
          </cell>
          <cell r="M330">
            <v>8151</v>
          </cell>
          <cell r="N330">
            <v>8302</v>
          </cell>
          <cell r="O330">
            <v>8643</v>
          </cell>
          <cell r="P330">
            <v>8838</v>
          </cell>
          <cell r="Q330">
            <v>8501</v>
          </cell>
        </row>
        <row r="331">
          <cell r="B331" t="str">
            <v>Elk</v>
          </cell>
          <cell r="C331">
            <v>20049</v>
          </cell>
          <cell r="D331" t="str">
            <v>na</v>
          </cell>
        </row>
        <row r="332">
          <cell r="B332" t="str">
            <v>Elk</v>
          </cell>
          <cell r="C332">
            <v>20049</v>
          </cell>
          <cell r="D332" t="str">
            <v>na</v>
          </cell>
        </row>
        <row r="333">
          <cell r="B333" t="str">
            <v>Elk</v>
          </cell>
          <cell r="C333">
            <v>20049</v>
          </cell>
          <cell r="D333" t="str">
            <v>na</v>
          </cell>
          <cell r="I333">
            <v>46</v>
          </cell>
          <cell r="J333" t="str">
            <v>MPLSEA</v>
          </cell>
        </row>
        <row r="334">
          <cell r="B334" t="str">
            <v>Elk</v>
          </cell>
          <cell r="C334">
            <v>20049</v>
          </cell>
          <cell r="D334">
            <v>53</v>
          </cell>
          <cell r="E334">
            <v>34.150943396226417</v>
          </cell>
          <cell r="F334">
            <v>35</v>
          </cell>
          <cell r="I334">
            <v>50</v>
          </cell>
          <cell r="J334" t="str">
            <v>MPLPER</v>
          </cell>
        </row>
        <row r="335">
          <cell r="B335" t="str">
            <v>Ellis</v>
          </cell>
          <cell r="C335">
            <v>20051</v>
          </cell>
          <cell r="D335" t="str">
            <v>na</v>
          </cell>
          <cell r="G335">
            <v>28.37</v>
          </cell>
          <cell r="H335">
            <v>30</v>
          </cell>
        </row>
        <row r="336">
          <cell r="B336" t="str">
            <v>Ellis</v>
          </cell>
          <cell r="C336">
            <v>20051</v>
          </cell>
          <cell r="D336">
            <v>24</v>
          </cell>
          <cell r="I336">
            <v>21</v>
          </cell>
          <cell r="J336">
            <v>1520</v>
          </cell>
          <cell r="K336">
            <v>2112</v>
          </cell>
          <cell r="L336">
            <v>2113</v>
          </cell>
          <cell r="M336">
            <v>2521</v>
          </cell>
          <cell r="N336">
            <v>2540</v>
          </cell>
          <cell r="O336">
            <v>2546</v>
          </cell>
          <cell r="P336">
            <v>2562</v>
          </cell>
          <cell r="Q336">
            <v>2564</v>
          </cell>
          <cell r="R336">
            <v>2566</v>
          </cell>
          <cell r="S336">
            <v>2568</v>
          </cell>
          <cell r="T336">
            <v>2590</v>
          </cell>
          <cell r="U336">
            <v>2592</v>
          </cell>
          <cell r="V336">
            <v>2594</v>
          </cell>
          <cell r="W336">
            <v>2598</v>
          </cell>
          <cell r="X336">
            <v>2601</v>
          </cell>
          <cell r="Y336">
            <v>2607</v>
          </cell>
          <cell r="Z336">
            <v>2658</v>
          </cell>
          <cell r="AA336">
            <v>2702</v>
          </cell>
          <cell r="AB336">
            <v>2703</v>
          </cell>
          <cell r="AC336">
            <v>2720</v>
          </cell>
          <cell r="AD336">
            <v>2754</v>
          </cell>
          <cell r="AE336">
            <v>2954</v>
          </cell>
          <cell r="AF336">
            <v>9982</v>
          </cell>
          <cell r="AG336">
            <v>2660</v>
          </cell>
        </row>
        <row r="337">
          <cell r="B337" t="str">
            <v>Ellis</v>
          </cell>
          <cell r="C337">
            <v>20051</v>
          </cell>
          <cell r="D337">
            <v>9</v>
          </cell>
          <cell r="I337">
            <v>23</v>
          </cell>
          <cell r="J337">
            <v>2100</v>
          </cell>
          <cell r="K337">
            <v>2107</v>
          </cell>
          <cell r="L337">
            <v>2524</v>
          </cell>
          <cell r="M337">
            <v>2537</v>
          </cell>
          <cell r="N337">
            <v>2726</v>
          </cell>
          <cell r="O337">
            <v>2952</v>
          </cell>
          <cell r="P337">
            <v>2953</v>
          </cell>
          <cell r="Q337">
            <v>2955</v>
          </cell>
          <cell r="R337">
            <v>3765</v>
          </cell>
        </row>
        <row r="338">
          <cell r="B338" t="str">
            <v>Ellis</v>
          </cell>
          <cell r="C338">
            <v>20051</v>
          </cell>
          <cell r="D338">
            <v>4</v>
          </cell>
          <cell r="I338">
            <v>26</v>
          </cell>
          <cell r="J338">
            <v>2225</v>
          </cell>
          <cell r="K338">
            <v>2288</v>
          </cell>
          <cell r="L338">
            <v>2520</v>
          </cell>
          <cell r="M338">
            <v>2618</v>
          </cell>
        </row>
        <row r="339">
          <cell r="B339" t="str">
            <v>Ellis</v>
          </cell>
          <cell r="C339">
            <v>20051</v>
          </cell>
          <cell r="D339">
            <v>9</v>
          </cell>
          <cell r="I339">
            <v>29</v>
          </cell>
          <cell r="J339">
            <v>2201</v>
          </cell>
          <cell r="K339">
            <v>2234</v>
          </cell>
          <cell r="L339">
            <v>2511</v>
          </cell>
          <cell r="M339">
            <v>2617</v>
          </cell>
          <cell r="N339">
            <v>2701</v>
          </cell>
          <cell r="O339">
            <v>2747</v>
          </cell>
          <cell r="P339">
            <v>2951</v>
          </cell>
          <cell r="Q339">
            <v>2957</v>
          </cell>
          <cell r="R339">
            <v>2202</v>
          </cell>
        </row>
        <row r="340">
          <cell r="B340" t="str">
            <v>Ellis</v>
          </cell>
          <cell r="C340">
            <v>20051</v>
          </cell>
          <cell r="D340">
            <v>8</v>
          </cell>
          <cell r="I340">
            <v>31</v>
          </cell>
          <cell r="J340">
            <v>2366</v>
          </cell>
          <cell r="K340">
            <v>2519</v>
          </cell>
          <cell r="L340">
            <v>2606</v>
          </cell>
          <cell r="M340">
            <v>2614</v>
          </cell>
          <cell r="N340">
            <v>2622</v>
          </cell>
          <cell r="O340">
            <v>2632</v>
          </cell>
          <cell r="P340">
            <v>2700</v>
          </cell>
          <cell r="Q340">
            <v>3827</v>
          </cell>
        </row>
        <row r="341">
          <cell r="B341" t="str">
            <v>Ellis</v>
          </cell>
          <cell r="C341">
            <v>20051</v>
          </cell>
          <cell r="D341">
            <v>7</v>
          </cell>
          <cell r="I341">
            <v>34</v>
          </cell>
          <cell r="J341">
            <v>2518</v>
          </cell>
          <cell r="K341">
            <v>2574</v>
          </cell>
          <cell r="L341">
            <v>2620</v>
          </cell>
          <cell r="M341">
            <v>2623</v>
          </cell>
          <cell r="N341">
            <v>2817</v>
          </cell>
          <cell r="O341">
            <v>2829</v>
          </cell>
          <cell r="P341">
            <v>9979</v>
          </cell>
        </row>
        <row r="342">
          <cell r="B342" t="str">
            <v>Ellis</v>
          </cell>
          <cell r="C342">
            <v>20051</v>
          </cell>
          <cell r="D342">
            <v>6</v>
          </cell>
          <cell r="I342">
            <v>37</v>
          </cell>
          <cell r="J342">
            <v>2345</v>
          </cell>
          <cell r="K342">
            <v>2605</v>
          </cell>
          <cell r="L342">
            <v>2613</v>
          </cell>
          <cell r="M342">
            <v>2631</v>
          </cell>
          <cell r="N342">
            <v>2668</v>
          </cell>
          <cell r="O342">
            <v>2815</v>
          </cell>
        </row>
        <row r="343">
          <cell r="B343" t="str">
            <v>Ellis</v>
          </cell>
          <cell r="C343">
            <v>20051</v>
          </cell>
          <cell r="D343">
            <v>11</v>
          </cell>
          <cell r="I343">
            <v>39</v>
          </cell>
          <cell r="J343">
            <v>2235</v>
          </cell>
          <cell r="K343">
            <v>2236</v>
          </cell>
          <cell r="L343">
            <v>2347</v>
          </cell>
          <cell r="M343">
            <v>2375</v>
          </cell>
          <cell r="N343">
            <v>2604</v>
          </cell>
          <cell r="O343">
            <v>2612</v>
          </cell>
          <cell r="P343">
            <v>2619</v>
          </cell>
          <cell r="Q343">
            <v>2667</v>
          </cell>
          <cell r="R343">
            <v>3720</v>
          </cell>
          <cell r="S343">
            <v>3755</v>
          </cell>
          <cell r="T343">
            <v>3824</v>
          </cell>
        </row>
        <row r="344">
          <cell r="B344" t="str">
            <v>Ellis</v>
          </cell>
          <cell r="C344">
            <v>20051</v>
          </cell>
          <cell r="D344" t="str">
            <v>na</v>
          </cell>
        </row>
        <row r="345">
          <cell r="B345" t="str">
            <v>Ellis</v>
          </cell>
          <cell r="C345">
            <v>20051</v>
          </cell>
          <cell r="D345" t="str">
            <v>na</v>
          </cell>
        </row>
        <row r="346">
          <cell r="B346" t="str">
            <v>Ellis</v>
          </cell>
          <cell r="C346">
            <v>20051</v>
          </cell>
          <cell r="D346" t="str">
            <v>na</v>
          </cell>
          <cell r="I346">
            <v>36</v>
          </cell>
          <cell r="J346" t="str">
            <v>MPLSEA</v>
          </cell>
        </row>
        <row r="347">
          <cell r="B347" t="str">
            <v>Ellis</v>
          </cell>
          <cell r="C347">
            <v>20051</v>
          </cell>
          <cell r="D347">
            <v>78</v>
          </cell>
          <cell r="E347">
            <v>28.371794871794872</v>
          </cell>
          <cell r="F347">
            <v>30</v>
          </cell>
          <cell r="I347">
            <v>44</v>
          </cell>
          <cell r="J347" t="str">
            <v>MPLPER</v>
          </cell>
        </row>
        <row r="348">
          <cell r="B348" t="str">
            <v>Ellsworth</v>
          </cell>
          <cell r="C348">
            <v>20053</v>
          </cell>
          <cell r="D348" t="str">
            <v>na</v>
          </cell>
          <cell r="G348">
            <v>39.65</v>
          </cell>
          <cell r="H348">
            <v>39.43</v>
          </cell>
        </row>
        <row r="349">
          <cell r="B349" t="str">
            <v>Ellsworth</v>
          </cell>
          <cell r="C349">
            <v>20053</v>
          </cell>
          <cell r="D349">
            <v>5</v>
          </cell>
          <cell r="I349">
            <v>26</v>
          </cell>
          <cell r="J349">
            <v>2521</v>
          </cell>
          <cell r="K349">
            <v>2726</v>
          </cell>
          <cell r="L349">
            <v>3365</v>
          </cell>
          <cell r="M349">
            <v>3366</v>
          </cell>
          <cell r="N349">
            <v>3898</v>
          </cell>
        </row>
        <row r="350">
          <cell r="B350" t="str">
            <v>Ellsworth</v>
          </cell>
          <cell r="C350">
            <v>20053</v>
          </cell>
          <cell r="D350">
            <v>4</v>
          </cell>
          <cell r="I350">
            <v>29</v>
          </cell>
          <cell r="J350">
            <v>2953</v>
          </cell>
          <cell r="K350">
            <v>3352</v>
          </cell>
          <cell r="L350">
            <v>3392</v>
          </cell>
          <cell r="M350">
            <v>3396</v>
          </cell>
        </row>
        <row r="351">
          <cell r="B351" t="str">
            <v>Ellsworth</v>
          </cell>
          <cell r="C351">
            <v>20053</v>
          </cell>
          <cell r="D351">
            <v>2</v>
          </cell>
          <cell r="I351">
            <v>35</v>
          </cell>
          <cell r="J351">
            <v>2178</v>
          </cell>
          <cell r="K351">
            <v>3390</v>
          </cell>
        </row>
        <row r="352">
          <cell r="B352" t="str">
            <v>Ellsworth</v>
          </cell>
          <cell r="C352">
            <v>20053</v>
          </cell>
          <cell r="D352">
            <v>9</v>
          </cell>
          <cell r="I352">
            <v>42</v>
          </cell>
          <cell r="J352">
            <v>2519</v>
          </cell>
          <cell r="K352">
            <v>2616</v>
          </cell>
          <cell r="L352">
            <v>2633</v>
          </cell>
          <cell r="M352">
            <v>2634</v>
          </cell>
          <cell r="N352">
            <v>3492</v>
          </cell>
          <cell r="O352">
            <v>3601</v>
          </cell>
          <cell r="P352">
            <v>3832</v>
          </cell>
          <cell r="Q352">
            <v>3844</v>
          </cell>
          <cell r="R352">
            <v>3921</v>
          </cell>
        </row>
        <row r="353">
          <cell r="B353" t="str">
            <v>Ellsworth</v>
          </cell>
          <cell r="C353">
            <v>20053</v>
          </cell>
          <cell r="D353">
            <v>8</v>
          </cell>
          <cell r="I353">
            <v>45</v>
          </cell>
          <cell r="J353">
            <v>2176</v>
          </cell>
          <cell r="K353">
            <v>2613</v>
          </cell>
          <cell r="L353">
            <v>3491</v>
          </cell>
          <cell r="M353">
            <v>3521</v>
          </cell>
          <cell r="N353">
            <v>3824</v>
          </cell>
          <cell r="O353">
            <v>3825</v>
          </cell>
          <cell r="P353">
            <v>3833</v>
          </cell>
          <cell r="Q353">
            <v>3843</v>
          </cell>
        </row>
        <row r="354">
          <cell r="B354" t="str">
            <v>Ellsworth</v>
          </cell>
          <cell r="C354">
            <v>20053</v>
          </cell>
          <cell r="D354">
            <v>4</v>
          </cell>
          <cell r="I354">
            <v>48</v>
          </cell>
          <cell r="J354">
            <v>2236</v>
          </cell>
          <cell r="K354">
            <v>2347</v>
          </cell>
          <cell r="L354">
            <v>2375</v>
          </cell>
          <cell r="M354">
            <v>3750</v>
          </cell>
        </row>
        <row r="355">
          <cell r="B355" t="str">
            <v>Ellsworth</v>
          </cell>
          <cell r="C355">
            <v>20053</v>
          </cell>
          <cell r="D355">
            <v>2</v>
          </cell>
          <cell r="I355">
            <v>51</v>
          </cell>
          <cell r="J355">
            <v>2266</v>
          </cell>
          <cell r="K355">
            <v>3755</v>
          </cell>
        </row>
        <row r="356">
          <cell r="B356" t="str">
            <v>Ellsworth</v>
          </cell>
          <cell r="C356">
            <v>20053</v>
          </cell>
          <cell r="D356" t="str">
            <v>na</v>
          </cell>
        </row>
        <row r="357">
          <cell r="B357" t="str">
            <v>Ellsworth</v>
          </cell>
          <cell r="C357">
            <v>20053</v>
          </cell>
          <cell r="D357" t="str">
            <v>na</v>
          </cell>
        </row>
        <row r="358">
          <cell r="B358" t="str">
            <v>Ellsworth</v>
          </cell>
          <cell r="C358">
            <v>20053</v>
          </cell>
          <cell r="D358" t="str">
            <v>na</v>
          </cell>
        </row>
        <row r="359">
          <cell r="B359" t="str">
            <v>Ellsworth</v>
          </cell>
          <cell r="C359">
            <v>20053</v>
          </cell>
          <cell r="D359" t="str">
            <v>na</v>
          </cell>
          <cell r="I359">
            <v>44</v>
          </cell>
          <cell r="J359" t="str">
            <v>MPLSEA</v>
          </cell>
        </row>
        <row r="360">
          <cell r="B360" t="str">
            <v>Ellsworth</v>
          </cell>
          <cell r="C360">
            <v>20053</v>
          </cell>
          <cell r="D360">
            <v>34</v>
          </cell>
          <cell r="E360">
            <v>39.647058823529413</v>
          </cell>
          <cell r="F360">
            <v>39.428571428571431</v>
          </cell>
          <cell r="I360">
            <v>52</v>
          </cell>
          <cell r="J360" t="str">
            <v>MPLPER</v>
          </cell>
        </row>
        <row r="361">
          <cell r="B361" t="str">
            <v>Finney</v>
          </cell>
          <cell r="C361">
            <v>20055</v>
          </cell>
          <cell r="D361" t="str">
            <v>na</v>
          </cell>
          <cell r="G361">
            <v>29.2</v>
          </cell>
          <cell r="H361">
            <v>29.33</v>
          </cell>
        </row>
        <row r="362">
          <cell r="B362" t="str">
            <v>Finney</v>
          </cell>
          <cell r="C362">
            <v>20055</v>
          </cell>
          <cell r="D362">
            <v>19</v>
          </cell>
          <cell r="I362">
            <v>21</v>
          </cell>
          <cell r="J362">
            <v>1190</v>
          </cell>
          <cell r="K362">
            <v>1258</v>
          </cell>
          <cell r="L362">
            <v>1692</v>
          </cell>
          <cell r="M362">
            <v>1706</v>
          </cell>
          <cell r="N362">
            <v>1707</v>
          </cell>
          <cell r="O362">
            <v>1712</v>
          </cell>
          <cell r="P362">
            <v>1713</v>
          </cell>
          <cell r="Q362">
            <v>1981</v>
          </cell>
          <cell r="R362">
            <v>1982</v>
          </cell>
          <cell r="S362">
            <v>1984</v>
          </cell>
          <cell r="T362">
            <v>1985</v>
          </cell>
          <cell r="U362">
            <v>1986</v>
          </cell>
          <cell r="V362">
            <v>2562</v>
          </cell>
          <cell r="W362">
            <v>2570</v>
          </cell>
          <cell r="X362">
            <v>2765</v>
          </cell>
          <cell r="Y362">
            <v>2794</v>
          </cell>
          <cell r="Z362">
            <v>9982</v>
          </cell>
          <cell r="AA362">
            <v>6061</v>
          </cell>
          <cell r="AB362">
            <v>1122</v>
          </cell>
        </row>
        <row r="363">
          <cell r="B363" t="str">
            <v>Finney</v>
          </cell>
          <cell r="C363">
            <v>20055</v>
          </cell>
          <cell r="D363">
            <v>5</v>
          </cell>
          <cell r="I363">
            <v>23</v>
          </cell>
          <cell r="J363">
            <v>1184</v>
          </cell>
          <cell r="K363">
            <v>1185</v>
          </cell>
          <cell r="L363">
            <v>1188</v>
          </cell>
          <cell r="M363">
            <v>1705</v>
          </cell>
          <cell r="N363">
            <v>2714</v>
          </cell>
        </row>
        <row r="364">
          <cell r="B364" t="str">
            <v>Finney</v>
          </cell>
          <cell r="C364">
            <v>20055</v>
          </cell>
          <cell r="D364">
            <v>1</v>
          </cell>
          <cell r="I364">
            <v>24</v>
          </cell>
          <cell r="J364">
            <v>2750</v>
          </cell>
        </row>
        <row r="365">
          <cell r="B365" t="str">
            <v>Finney</v>
          </cell>
          <cell r="C365">
            <v>20055</v>
          </cell>
          <cell r="D365">
            <v>5</v>
          </cell>
          <cell r="I365">
            <v>26</v>
          </cell>
          <cell r="J365">
            <v>1213</v>
          </cell>
          <cell r="K365">
            <v>1661</v>
          </cell>
          <cell r="L365">
            <v>1868</v>
          </cell>
          <cell r="M365">
            <v>1987</v>
          </cell>
          <cell r="N365">
            <v>6336</v>
          </cell>
        </row>
        <row r="366">
          <cell r="B366" t="str">
            <v>Finney</v>
          </cell>
          <cell r="C366">
            <v>20055</v>
          </cell>
          <cell r="D366">
            <v>5</v>
          </cell>
          <cell r="I366">
            <v>29</v>
          </cell>
          <cell r="J366">
            <v>1254</v>
          </cell>
          <cell r="K366">
            <v>1664</v>
          </cell>
          <cell r="L366">
            <v>1867</v>
          </cell>
          <cell r="M366">
            <v>2800</v>
          </cell>
          <cell r="N366">
            <v>2822</v>
          </cell>
        </row>
        <row r="367">
          <cell r="B367" t="str">
            <v>Finney</v>
          </cell>
          <cell r="C367">
            <v>20055</v>
          </cell>
          <cell r="D367">
            <v>9</v>
          </cell>
          <cell r="I367">
            <v>31</v>
          </cell>
          <cell r="J367">
            <v>1234</v>
          </cell>
          <cell r="K367">
            <v>1235</v>
          </cell>
          <cell r="L367">
            <v>1327</v>
          </cell>
          <cell r="M367">
            <v>1741</v>
          </cell>
          <cell r="N367">
            <v>1762</v>
          </cell>
          <cell r="O367">
            <v>1763</v>
          </cell>
          <cell r="P367">
            <v>1859</v>
          </cell>
          <cell r="Q367">
            <v>1862</v>
          </cell>
          <cell r="R367">
            <v>1214</v>
          </cell>
        </row>
        <row r="368">
          <cell r="B368" t="str">
            <v>Finney</v>
          </cell>
          <cell r="C368">
            <v>20055</v>
          </cell>
          <cell r="D368">
            <v>6</v>
          </cell>
          <cell r="I368">
            <v>34</v>
          </cell>
          <cell r="J368">
            <v>1672</v>
          </cell>
          <cell r="K368">
            <v>1844</v>
          </cell>
          <cell r="L368">
            <v>1855</v>
          </cell>
          <cell r="M368">
            <v>1861</v>
          </cell>
          <cell r="N368">
            <v>2152</v>
          </cell>
          <cell r="O368">
            <v>2817</v>
          </cell>
        </row>
        <row r="369">
          <cell r="B369" t="str">
            <v>Finney</v>
          </cell>
          <cell r="C369">
            <v>20055</v>
          </cell>
          <cell r="D369">
            <v>16</v>
          </cell>
          <cell r="I369">
            <v>37</v>
          </cell>
          <cell r="J369">
            <v>1125</v>
          </cell>
          <cell r="K369">
            <v>1343</v>
          </cell>
          <cell r="L369">
            <v>1667</v>
          </cell>
          <cell r="M369">
            <v>1668</v>
          </cell>
          <cell r="N369">
            <v>1754</v>
          </cell>
          <cell r="O369">
            <v>1761</v>
          </cell>
          <cell r="P369">
            <v>1766</v>
          </cell>
          <cell r="Q369">
            <v>1768</v>
          </cell>
          <cell r="R369">
            <v>1847</v>
          </cell>
          <cell r="S369">
            <v>1854</v>
          </cell>
          <cell r="T369">
            <v>1856</v>
          </cell>
          <cell r="U369">
            <v>1857</v>
          </cell>
          <cell r="V369">
            <v>2612</v>
          </cell>
          <cell r="W369">
            <v>2801</v>
          </cell>
          <cell r="X369">
            <v>2814</v>
          </cell>
          <cell r="Y369">
            <v>2815</v>
          </cell>
        </row>
        <row r="370">
          <cell r="B370" t="str">
            <v>Finney</v>
          </cell>
          <cell r="C370">
            <v>20055</v>
          </cell>
          <cell r="D370">
            <v>4</v>
          </cell>
          <cell r="I370">
            <v>39</v>
          </cell>
          <cell r="J370">
            <v>1342</v>
          </cell>
          <cell r="K370">
            <v>1810</v>
          </cell>
          <cell r="L370">
            <v>2310</v>
          </cell>
          <cell r="M370">
            <v>2375</v>
          </cell>
        </row>
        <row r="371">
          <cell r="B371" t="str">
            <v>Finney</v>
          </cell>
          <cell r="C371">
            <v>20055</v>
          </cell>
          <cell r="D371" t="str">
            <v>na</v>
          </cell>
        </row>
        <row r="372">
          <cell r="B372" t="str">
            <v>Finney</v>
          </cell>
          <cell r="C372">
            <v>20055</v>
          </cell>
          <cell r="D372" t="str">
            <v>na</v>
          </cell>
          <cell r="I372">
            <v>28</v>
          </cell>
          <cell r="J372" t="str">
            <v>MPLSEA</v>
          </cell>
        </row>
        <row r="373">
          <cell r="B373" t="str">
            <v>Finney</v>
          </cell>
          <cell r="C373">
            <v>20055</v>
          </cell>
          <cell r="D373">
            <v>70</v>
          </cell>
          <cell r="E373">
            <v>29.2</v>
          </cell>
          <cell r="F373">
            <v>29.333333333333332</v>
          </cell>
          <cell r="I373">
            <v>38</v>
          </cell>
          <cell r="J373" t="str">
            <v>MPLPER</v>
          </cell>
        </row>
        <row r="374">
          <cell r="B374" t="str">
            <v>Ford</v>
          </cell>
          <cell r="C374">
            <v>20057</v>
          </cell>
          <cell r="D374" t="str">
            <v>na</v>
          </cell>
          <cell r="G374">
            <v>27.69</v>
          </cell>
          <cell r="H374">
            <v>30</v>
          </cell>
        </row>
        <row r="375">
          <cell r="B375" t="str">
            <v>Ford</v>
          </cell>
          <cell r="C375">
            <v>20057</v>
          </cell>
          <cell r="D375">
            <v>22</v>
          </cell>
          <cell r="I375">
            <v>21</v>
          </cell>
          <cell r="J375">
            <v>1124</v>
          </cell>
          <cell r="K375">
            <v>1187</v>
          </cell>
          <cell r="L375">
            <v>1189</v>
          </cell>
          <cell r="M375">
            <v>2153</v>
          </cell>
          <cell r="N375">
            <v>2156</v>
          </cell>
          <cell r="O375">
            <v>2234</v>
          </cell>
          <cell r="P375">
            <v>2562</v>
          </cell>
          <cell r="Q375">
            <v>2568</v>
          </cell>
          <cell r="R375">
            <v>2582</v>
          </cell>
          <cell r="S375">
            <v>2742</v>
          </cell>
          <cell r="T375">
            <v>2748</v>
          </cell>
          <cell r="U375">
            <v>2766</v>
          </cell>
          <cell r="V375">
            <v>2810</v>
          </cell>
          <cell r="W375">
            <v>5428</v>
          </cell>
          <cell r="X375">
            <v>5632</v>
          </cell>
          <cell r="Y375">
            <v>5937</v>
          </cell>
          <cell r="Z375">
            <v>5941</v>
          </cell>
          <cell r="AA375">
            <v>5972</v>
          </cell>
          <cell r="AB375">
            <v>6060</v>
          </cell>
          <cell r="AC375">
            <v>9982</v>
          </cell>
          <cell r="AD375">
            <v>2586</v>
          </cell>
          <cell r="AE375">
            <v>2750</v>
          </cell>
        </row>
        <row r="376">
          <cell r="B376" t="str">
            <v>Ford</v>
          </cell>
          <cell r="C376">
            <v>20057</v>
          </cell>
          <cell r="D376">
            <v>6</v>
          </cell>
          <cell r="I376">
            <v>23</v>
          </cell>
          <cell r="J376">
            <v>1705</v>
          </cell>
          <cell r="K376">
            <v>2714</v>
          </cell>
          <cell r="L376">
            <v>5863</v>
          </cell>
          <cell r="M376">
            <v>5928</v>
          </cell>
          <cell r="N376">
            <v>5929</v>
          </cell>
          <cell r="O376">
            <v>5933</v>
          </cell>
        </row>
        <row r="377">
          <cell r="B377" t="str">
            <v>Ford</v>
          </cell>
          <cell r="C377">
            <v>20057</v>
          </cell>
          <cell r="D377">
            <v>9</v>
          </cell>
          <cell r="I377">
            <v>26</v>
          </cell>
          <cell r="J377">
            <v>1185</v>
          </cell>
          <cell r="K377">
            <v>1186</v>
          </cell>
          <cell r="L377">
            <v>1710</v>
          </cell>
          <cell r="M377">
            <v>1859</v>
          </cell>
          <cell r="N377">
            <v>2152</v>
          </cell>
          <cell r="O377">
            <v>2554</v>
          </cell>
          <cell r="P377">
            <v>2746</v>
          </cell>
          <cell r="Q377">
            <v>2747</v>
          </cell>
          <cell r="R377">
            <v>2822</v>
          </cell>
        </row>
        <row r="378">
          <cell r="B378" t="str">
            <v>Ford</v>
          </cell>
          <cell r="C378">
            <v>20057</v>
          </cell>
          <cell r="D378">
            <v>7</v>
          </cell>
          <cell r="I378">
            <v>29</v>
          </cell>
          <cell r="J378">
            <v>1643</v>
          </cell>
          <cell r="K378">
            <v>1811</v>
          </cell>
          <cell r="L378">
            <v>2800</v>
          </cell>
          <cell r="M378">
            <v>2817</v>
          </cell>
          <cell r="N378">
            <v>2825</v>
          </cell>
          <cell r="O378">
            <v>5862</v>
          </cell>
          <cell r="P378">
            <v>5865</v>
          </cell>
        </row>
        <row r="379">
          <cell r="B379" t="str">
            <v>Ford</v>
          </cell>
          <cell r="C379">
            <v>20057</v>
          </cell>
          <cell r="D379">
            <v>9</v>
          </cell>
          <cell r="I379">
            <v>31</v>
          </cell>
          <cell r="J379">
            <v>2144</v>
          </cell>
          <cell r="K379">
            <v>2613</v>
          </cell>
          <cell r="L379">
            <v>2628</v>
          </cell>
          <cell r="M379">
            <v>2665</v>
          </cell>
          <cell r="N379">
            <v>2745</v>
          </cell>
          <cell r="O379">
            <v>2830</v>
          </cell>
          <cell r="P379">
            <v>5224</v>
          </cell>
          <cell r="Q379">
            <v>5860</v>
          </cell>
          <cell r="R379">
            <v>1810</v>
          </cell>
        </row>
        <row r="380">
          <cell r="B380" t="str">
            <v>Ford</v>
          </cell>
          <cell r="C380">
            <v>20057</v>
          </cell>
          <cell r="D380">
            <v>8</v>
          </cell>
          <cell r="I380">
            <v>34</v>
          </cell>
          <cell r="J380">
            <v>1762</v>
          </cell>
          <cell r="K380">
            <v>2236</v>
          </cell>
          <cell r="L380">
            <v>2668</v>
          </cell>
          <cell r="M380">
            <v>2744</v>
          </cell>
          <cell r="N380">
            <v>2815</v>
          </cell>
          <cell r="O380">
            <v>2826</v>
          </cell>
          <cell r="P380">
            <v>5409</v>
          </cell>
          <cell r="Q380">
            <v>6224</v>
          </cell>
        </row>
        <row r="381">
          <cell r="B381" t="str">
            <v>Ford</v>
          </cell>
          <cell r="C381">
            <v>20057</v>
          </cell>
          <cell r="D381">
            <v>6</v>
          </cell>
          <cell r="I381">
            <v>37</v>
          </cell>
          <cell r="J381">
            <v>1562</v>
          </cell>
          <cell r="K381">
            <v>2375</v>
          </cell>
          <cell r="L381">
            <v>2612</v>
          </cell>
          <cell r="M381">
            <v>2666</v>
          </cell>
          <cell r="N381">
            <v>2667</v>
          </cell>
          <cell r="O381">
            <v>2801</v>
          </cell>
        </row>
        <row r="382">
          <cell r="B382" t="str">
            <v>Ford</v>
          </cell>
          <cell r="C382">
            <v>20057</v>
          </cell>
          <cell r="D382">
            <v>4</v>
          </cell>
          <cell r="I382">
            <v>39</v>
          </cell>
          <cell r="J382">
            <v>2325</v>
          </cell>
          <cell r="K382">
            <v>3755</v>
          </cell>
          <cell r="L382">
            <v>3760</v>
          </cell>
          <cell r="M382">
            <v>6240</v>
          </cell>
        </row>
        <row r="383">
          <cell r="B383" t="str">
            <v>Ford</v>
          </cell>
          <cell r="C383">
            <v>20057</v>
          </cell>
          <cell r="D383" t="str">
            <v>na</v>
          </cell>
        </row>
        <row r="384">
          <cell r="B384" t="str">
            <v>Ford</v>
          </cell>
          <cell r="C384">
            <v>20057</v>
          </cell>
          <cell r="D384" t="str">
            <v>na</v>
          </cell>
        </row>
        <row r="385">
          <cell r="B385" t="str">
            <v>Ford</v>
          </cell>
          <cell r="C385">
            <v>20057</v>
          </cell>
          <cell r="D385" t="str">
            <v>na</v>
          </cell>
          <cell r="I385">
            <v>30</v>
          </cell>
          <cell r="J385" t="str">
            <v>MPLSEA</v>
          </cell>
        </row>
        <row r="386">
          <cell r="B386" t="str">
            <v>Ford</v>
          </cell>
          <cell r="C386">
            <v>20057</v>
          </cell>
          <cell r="D386">
            <v>71</v>
          </cell>
          <cell r="E386">
            <v>27.690140845070424</v>
          </cell>
          <cell r="F386">
            <v>30</v>
          </cell>
          <cell r="I386">
            <v>40</v>
          </cell>
          <cell r="J386" t="str">
            <v>MPLPER</v>
          </cell>
        </row>
        <row r="387">
          <cell r="B387" t="str">
            <v>Franklin</v>
          </cell>
          <cell r="C387">
            <v>20059</v>
          </cell>
          <cell r="D387" t="str">
            <v>na</v>
          </cell>
          <cell r="G387">
            <v>51.89</v>
          </cell>
          <cell r="H387">
            <v>55.5</v>
          </cell>
        </row>
        <row r="388">
          <cell r="B388" t="str">
            <v>Franklin</v>
          </cell>
          <cell r="C388">
            <v>20059</v>
          </cell>
          <cell r="D388">
            <v>8</v>
          </cell>
          <cell r="I388">
            <v>38</v>
          </cell>
          <cell r="J388">
            <v>8755</v>
          </cell>
          <cell r="K388">
            <v>8791</v>
          </cell>
          <cell r="L388">
            <v>9211</v>
          </cell>
          <cell r="M388">
            <v>8661</v>
          </cell>
          <cell r="N388">
            <v>8663</v>
          </cell>
          <cell r="O388">
            <v>8626</v>
          </cell>
          <cell r="P388">
            <v>8627</v>
          </cell>
          <cell r="Q388">
            <v>8659</v>
          </cell>
        </row>
        <row r="389">
          <cell r="B389" t="str">
            <v>Franklin</v>
          </cell>
          <cell r="C389">
            <v>20059</v>
          </cell>
          <cell r="D389">
            <v>4</v>
          </cell>
          <cell r="I389">
            <v>43</v>
          </cell>
          <cell r="J389">
            <v>8735</v>
          </cell>
          <cell r="K389">
            <v>8855</v>
          </cell>
          <cell r="L389">
            <v>9210</v>
          </cell>
          <cell r="M389">
            <v>8731</v>
          </cell>
        </row>
        <row r="390">
          <cell r="B390" t="str">
            <v>Franklin</v>
          </cell>
          <cell r="C390">
            <v>20059</v>
          </cell>
          <cell r="D390">
            <v>5</v>
          </cell>
          <cell r="I390">
            <v>48</v>
          </cell>
          <cell r="J390">
            <v>8757</v>
          </cell>
          <cell r="K390">
            <v>8912</v>
          </cell>
          <cell r="L390">
            <v>8203</v>
          </cell>
          <cell r="M390">
            <v>8645</v>
          </cell>
          <cell r="N390">
            <v>8697</v>
          </cell>
        </row>
        <row r="391">
          <cell r="B391" t="str">
            <v>Franklin</v>
          </cell>
          <cell r="C391">
            <v>20059</v>
          </cell>
          <cell r="D391">
            <v>4</v>
          </cell>
          <cell r="I391">
            <v>53</v>
          </cell>
          <cell r="J391">
            <v>8775</v>
          </cell>
          <cell r="K391">
            <v>8962</v>
          </cell>
          <cell r="L391">
            <v>8201</v>
          </cell>
          <cell r="M391">
            <v>8695</v>
          </cell>
        </row>
        <row r="392">
          <cell r="B392" t="str">
            <v>Franklin</v>
          </cell>
          <cell r="C392">
            <v>20059</v>
          </cell>
          <cell r="D392">
            <v>8</v>
          </cell>
          <cell r="I392">
            <v>58</v>
          </cell>
          <cell r="J392">
            <v>8911</v>
          </cell>
          <cell r="K392">
            <v>8961</v>
          </cell>
          <cell r="L392">
            <v>8301</v>
          </cell>
          <cell r="M392">
            <v>8150</v>
          </cell>
          <cell r="N392">
            <v>8151</v>
          </cell>
          <cell r="O392">
            <v>8621</v>
          </cell>
          <cell r="P392">
            <v>8679</v>
          </cell>
          <cell r="Q392">
            <v>8683</v>
          </cell>
        </row>
        <row r="393">
          <cell r="B393" t="str">
            <v>Franklin</v>
          </cell>
          <cell r="C393">
            <v>20059</v>
          </cell>
          <cell r="D393">
            <v>2</v>
          </cell>
          <cell r="I393">
            <v>63</v>
          </cell>
          <cell r="J393">
            <v>7677</v>
          </cell>
          <cell r="K393">
            <v>8300</v>
          </cell>
        </row>
        <row r="394">
          <cell r="B394" t="str">
            <v>Franklin</v>
          </cell>
          <cell r="C394">
            <v>20059</v>
          </cell>
          <cell r="D394">
            <v>3</v>
          </cell>
          <cell r="I394">
            <v>68</v>
          </cell>
          <cell r="J394">
            <v>8795</v>
          </cell>
          <cell r="K394">
            <v>8797</v>
          </cell>
          <cell r="L394">
            <v>8160</v>
          </cell>
        </row>
        <row r="395">
          <cell r="B395" t="str">
            <v>Franklin</v>
          </cell>
          <cell r="C395">
            <v>20059</v>
          </cell>
          <cell r="D395">
            <v>2</v>
          </cell>
          <cell r="I395">
            <v>73</v>
          </cell>
          <cell r="J395">
            <v>8302</v>
          </cell>
          <cell r="K395">
            <v>8501</v>
          </cell>
        </row>
        <row r="396">
          <cell r="B396" t="str">
            <v>Franklin</v>
          </cell>
          <cell r="C396">
            <v>20059</v>
          </cell>
          <cell r="D396" t="str">
            <v>na</v>
          </cell>
        </row>
        <row r="397">
          <cell r="B397" t="str">
            <v>Franklin</v>
          </cell>
          <cell r="C397">
            <v>20059</v>
          </cell>
          <cell r="D397" t="str">
            <v>na</v>
          </cell>
        </row>
        <row r="398">
          <cell r="B398" t="str">
            <v>Franklin</v>
          </cell>
          <cell r="C398">
            <v>20059</v>
          </cell>
          <cell r="D398" t="str">
            <v>na</v>
          </cell>
          <cell r="I398">
            <v>54</v>
          </cell>
          <cell r="J398" t="str">
            <v>MPLSEA</v>
          </cell>
        </row>
        <row r="399">
          <cell r="B399" t="str">
            <v>Franklin</v>
          </cell>
          <cell r="C399">
            <v>20059</v>
          </cell>
          <cell r="D399">
            <v>36</v>
          </cell>
          <cell r="E399">
            <v>51.888888888888886</v>
          </cell>
          <cell r="F399">
            <v>55.5</v>
          </cell>
          <cell r="I399">
            <v>60</v>
          </cell>
          <cell r="J399" t="str">
            <v>MPLPER</v>
          </cell>
        </row>
        <row r="400">
          <cell r="B400" t="str">
            <v>Geary</v>
          </cell>
          <cell r="C400">
            <v>20061</v>
          </cell>
          <cell r="D400" t="str">
            <v>na</v>
          </cell>
          <cell r="G400">
            <v>49.29</v>
          </cell>
          <cell r="H400">
            <v>50</v>
          </cell>
        </row>
        <row r="401">
          <cell r="B401" t="str">
            <v>Geary</v>
          </cell>
          <cell r="C401">
            <v>20061</v>
          </cell>
          <cell r="D401">
            <v>5</v>
          </cell>
          <cell r="I401">
            <v>34</v>
          </cell>
          <cell r="J401">
            <v>3934</v>
          </cell>
          <cell r="K401">
            <v>4530</v>
          </cell>
          <cell r="L401">
            <v>4550</v>
          </cell>
          <cell r="M401">
            <v>4590</v>
          </cell>
          <cell r="N401">
            <v>7082</v>
          </cell>
        </row>
        <row r="402">
          <cell r="B402" t="str">
            <v>Geary</v>
          </cell>
          <cell r="C402">
            <v>20061</v>
          </cell>
          <cell r="D402">
            <v>3</v>
          </cell>
          <cell r="I402">
            <v>39</v>
          </cell>
          <cell r="J402">
            <v>3617</v>
          </cell>
          <cell r="K402">
            <v>7081</v>
          </cell>
          <cell r="L402">
            <v>7740</v>
          </cell>
        </row>
        <row r="403">
          <cell r="B403" t="str">
            <v>Geary</v>
          </cell>
          <cell r="C403">
            <v>20061</v>
          </cell>
          <cell r="D403">
            <v>5</v>
          </cell>
          <cell r="I403">
            <v>43</v>
          </cell>
          <cell r="J403">
            <v>3545</v>
          </cell>
          <cell r="K403">
            <v>3830</v>
          </cell>
          <cell r="L403">
            <v>3845</v>
          </cell>
          <cell r="M403">
            <v>4673</v>
          </cell>
          <cell r="N403">
            <v>4735</v>
          </cell>
        </row>
        <row r="404">
          <cell r="B404" t="str">
            <v>Geary</v>
          </cell>
          <cell r="C404">
            <v>20061</v>
          </cell>
          <cell r="D404">
            <v>6</v>
          </cell>
          <cell r="I404">
            <v>48</v>
          </cell>
          <cell r="J404">
            <v>3633</v>
          </cell>
          <cell r="K404">
            <v>3844</v>
          </cell>
          <cell r="L404">
            <v>3882</v>
          </cell>
          <cell r="M404">
            <v>3938</v>
          </cell>
          <cell r="N404">
            <v>4150</v>
          </cell>
          <cell r="O404">
            <v>4783</v>
          </cell>
        </row>
        <row r="405">
          <cell r="B405" t="str">
            <v>Geary</v>
          </cell>
          <cell r="C405">
            <v>20061</v>
          </cell>
          <cell r="D405">
            <v>4</v>
          </cell>
          <cell r="I405">
            <v>52</v>
          </cell>
          <cell r="J405">
            <v>3400</v>
          </cell>
          <cell r="K405">
            <v>3827</v>
          </cell>
          <cell r="L405">
            <v>3828</v>
          </cell>
          <cell r="M405">
            <v>3890</v>
          </cell>
        </row>
        <row r="406">
          <cell r="B406" t="str">
            <v>Geary</v>
          </cell>
          <cell r="C406">
            <v>20061</v>
          </cell>
          <cell r="D406">
            <v>5</v>
          </cell>
          <cell r="I406">
            <v>57</v>
          </cell>
          <cell r="J406">
            <v>2177</v>
          </cell>
          <cell r="K406">
            <v>2181</v>
          </cell>
          <cell r="L406">
            <v>3880</v>
          </cell>
          <cell r="M406">
            <v>3936</v>
          </cell>
          <cell r="N406">
            <v>4781</v>
          </cell>
        </row>
        <row r="407">
          <cell r="B407" t="str">
            <v>Geary</v>
          </cell>
          <cell r="C407">
            <v>20061</v>
          </cell>
          <cell r="D407">
            <v>4</v>
          </cell>
          <cell r="I407">
            <v>61</v>
          </cell>
          <cell r="J407">
            <v>2347</v>
          </cell>
          <cell r="K407">
            <v>3561</v>
          </cell>
          <cell r="L407">
            <v>4151</v>
          </cell>
          <cell r="M407">
            <v>7031</v>
          </cell>
        </row>
        <row r="408">
          <cell r="B408" t="str">
            <v>Geary</v>
          </cell>
          <cell r="C408">
            <v>20061</v>
          </cell>
          <cell r="D408">
            <v>3</v>
          </cell>
          <cell r="I408">
            <v>66</v>
          </cell>
          <cell r="J408">
            <v>3775</v>
          </cell>
          <cell r="K408">
            <v>7170</v>
          </cell>
          <cell r="L408">
            <v>7173</v>
          </cell>
        </row>
        <row r="409">
          <cell r="B409" t="str">
            <v>Geary</v>
          </cell>
          <cell r="C409">
            <v>20061</v>
          </cell>
          <cell r="D409" t="str">
            <v>na</v>
          </cell>
        </row>
        <row r="410">
          <cell r="B410" t="str">
            <v>Geary</v>
          </cell>
          <cell r="C410">
            <v>20061</v>
          </cell>
          <cell r="D410" t="str">
            <v>na</v>
          </cell>
        </row>
        <row r="411">
          <cell r="B411" t="str">
            <v>Geary</v>
          </cell>
          <cell r="C411">
            <v>20061</v>
          </cell>
          <cell r="D411" t="str">
            <v>na</v>
          </cell>
          <cell r="I411">
            <v>54</v>
          </cell>
          <cell r="J411" t="str">
            <v>MPLSEA</v>
          </cell>
        </row>
        <row r="412">
          <cell r="B412" t="str">
            <v>Geary</v>
          </cell>
          <cell r="C412">
            <v>20061</v>
          </cell>
          <cell r="D412">
            <v>35</v>
          </cell>
          <cell r="E412">
            <v>49.285714285714285</v>
          </cell>
          <cell r="F412">
            <v>50</v>
          </cell>
          <cell r="I412">
            <v>60</v>
          </cell>
          <cell r="J412" t="str">
            <v>MPLPER</v>
          </cell>
        </row>
        <row r="413">
          <cell r="B413" t="str">
            <v>Gove</v>
          </cell>
          <cell r="C413">
            <v>20063</v>
          </cell>
          <cell r="D413" t="str">
            <v>na</v>
          </cell>
          <cell r="G413">
            <v>31.58</v>
          </cell>
          <cell r="H413">
            <v>33</v>
          </cell>
        </row>
        <row r="414">
          <cell r="B414" t="str">
            <v>Gove</v>
          </cell>
          <cell r="C414">
            <v>20063</v>
          </cell>
          <cell r="D414">
            <v>18</v>
          </cell>
          <cell r="I414">
            <v>22</v>
          </cell>
          <cell r="J414">
            <v>2113</v>
          </cell>
          <cell r="K414">
            <v>1595</v>
          </cell>
          <cell r="L414">
            <v>1603</v>
          </cell>
          <cell r="M414">
            <v>1637</v>
          </cell>
          <cell r="N414">
            <v>1688</v>
          </cell>
          <cell r="O414">
            <v>1691</v>
          </cell>
          <cell r="P414">
            <v>1704</v>
          </cell>
          <cell r="Q414">
            <v>1860</v>
          </cell>
          <cell r="R414">
            <v>1869</v>
          </cell>
          <cell r="S414">
            <v>2112</v>
          </cell>
          <cell r="T414">
            <v>2115</v>
          </cell>
          <cell r="U414">
            <v>2601</v>
          </cell>
          <cell r="V414">
            <v>2754</v>
          </cell>
          <cell r="W414">
            <v>2758</v>
          </cell>
          <cell r="X414">
            <v>2761</v>
          </cell>
          <cell r="Y414">
            <v>2767</v>
          </cell>
          <cell r="Z414">
            <v>1580</v>
          </cell>
          <cell r="AA414">
            <v>2562</v>
          </cell>
        </row>
        <row r="415">
          <cell r="B415" t="str">
            <v>Gove</v>
          </cell>
          <cell r="C415">
            <v>20063</v>
          </cell>
          <cell r="D415">
            <v>5</v>
          </cell>
          <cell r="I415">
            <v>28</v>
          </cell>
          <cell r="J415">
            <v>1866</v>
          </cell>
          <cell r="K415">
            <v>1867</v>
          </cell>
          <cell r="L415">
            <v>2202</v>
          </cell>
          <cell r="M415">
            <v>2204</v>
          </cell>
          <cell r="N415">
            <v>2768</v>
          </cell>
        </row>
        <row r="416">
          <cell r="B416" t="str">
            <v>Gove</v>
          </cell>
          <cell r="C416">
            <v>20063</v>
          </cell>
          <cell r="D416">
            <v>4</v>
          </cell>
          <cell r="I416">
            <v>31</v>
          </cell>
          <cell r="J416">
            <v>1606</v>
          </cell>
          <cell r="K416">
            <v>1741</v>
          </cell>
          <cell r="L416">
            <v>1868</v>
          </cell>
          <cell r="M416">
            <v>3593</v>
          </cell>
        </row>
        <row r="417">
          <cell r="B417" t="str">
            <v>Gove</v>
          </cell>
          <cell r="C417">
            <v>20063</v>
          </cell>
          <cell r="D417">
            <v>3</v>
          </cell>
          <cell r="I417">
            <v>33</v>
          </cell>
          <cell r="J417">
            <v>2234</v>
          </cell>
          <cell r="K417">
            <v>3765</v>
          </cell>
          <cell r="L417">
            <v>2747</v>
          </cell>
        </row>
        <row r="418">
          <cell r="B418" t="str">
            <v>Gove</v>
          </cell>
          <cell r="C418">
            <v>20063</v>
          </cell>
          <cell r="D418">
            <v>9</v>
          </cell>
          <cell r="I418">
            <v>36</v>
          </cell>
          <cell r="J418">
            <v>1138</v>
          </cell>
          <cell r="K418">
            <v>1605</v>
          </cell>
          <cell r="L418">
            <v>1762</v>
          </cell>
          <cell r="M418">
            <v>2203</v>
          </cell>
          <cell r="N418">
            <v>2574</v>
          </cell>
          <cell r="O418">
            <v>2576</v>
          </cell>
          <cell r="P418">
            <v>2684</v>
          </cell>
          <cell r="Q418">
            <v>1859</v>
          </cell>
          <cell r="R418">
            <v>2817</v>
          </cell>
        </row>
        <row r="419">
          <cell r="B419" t="str">
            <v>Gove</v>
          </cell>
          <cell r="C419">
            <v>20063</v>
          </cell>
          <cell r="D419">
            <v>6</v>
          </cell>
          <cell r="I419">
            <v>39</v>
          </cell>
          <cell r="J419">
            <v>1110</v>
          </cell>
          <cell r="K419">
            <v>1857</v>
          </cell>
          <cell r="L419">
            <v>2236</v>
          </cell>
          <cell r="M419">
            <v>2613</v>
          </cell>
          <cell r="N419">
            <v>2668</v>
          </cell>
          <cell r="O419">
            <v>2815</v>
          </cell>
        </row>
        <row r="420">
          <cell r="B420" t="str">
            <v>Gove</v>
          </cell>
          <cell r="C420">
            <v>20063</v>
          </cell>
          <cell r="D420">
            <v>10</v>
          </cell>
          <cell r="I420">
            <v>42</v>
          </cell>
          <cell r="J420">
            <v>1125</v>
          </cell>
          <cell r="K420">
            <v>1345</v>
          </cell>
          <cell r="L420">
            <v>1619</v>
          </cell>
          <cell r="M420">
            <v>1620</v>
          </cell>
          <cell r="N420">
            <v>1652</v>
          </cell>
          <cell r="O420">
            <v>1856</v>
          </cell>
          <cell r="P420">
            <v>2235</v>
          </cell>
          <cell r="Q420">
            <v>2375</v>
          </cell>
          <cell r="R420">
            <v>2612</v>
          </cell>
          <cell r="S420">
            <v>3755</v>
          </cell>
        </row>
        <row r="421">
          <cell r="B421" t="str">
            <v>Gove</v>
          </cell>
          <cell r="C421">
            <v>20063</v>
          </cell>
          <cell r="D421" t="str">
            <v>na</v>
          </cell>
        </row>
        <row r="422">
          <cell r="B422" t="str">
            <v>Gove</v>
          </cell>
          <cell r="C422">
            <v>20063</v>
          </cell>
          <cell r="D422" t="str">
            <v>na</v>
          </cell>
        </row>
        <row r="423">
          <cell r="B423" t="str">
            <v>Gove</v>
          </cell>
          <cell r="C423">
            <v>20063</v>
          </cell>
          <cell r="D423" t="str">
            <v>na</v>
          </cell>
        </row>
        <row r="424">
          <cell r="B424" t="str">
            <v>Gove</v>
          </cell>
          <cell r="C424">
            <v>20063</v>
          </cell>
          <cell r="D424" t="str">
            <v>na</v>
          </cell>
          <cell r="I424">
            <v>32</v>
          </cell>
          <cell r="J424" t="str">
            <v>MPLSEA</v>
          </cell>
        </row>
        <row r="425">
          <cell r="B425" t="str">
            <v>Gove</v>
          </cell>
          <cell r="C425">
            <v>20063</v>
          </cell>
          <cell r="D425">
            <v>55</v>
          </cell>
          <cell r="E425">
            <v>31.581818181818182</v>
          </cell>
          <cell r="F425">
            <v>33</v>
          </cell>
          <cell r="I425">
            <v>42</v>
          </cell>
          <cell r="J425" t="str">
            <v>MPLPER</v>
          </cell>
        </row>
        <row r="426">
          <cell r="B426" t="str">
            <v>Graham</v>
          </cell>
          <cell r="C426">
            <v>20065</v>
          </cell>
          <cell r="D426" t="str">
            <v>na</v>
          </cell>
          <cell r="G426">
            <v>30.02</v>
          </cell>
          <cell r="H426">
            <v>29.75</v>
          </cell>
        </row>
        <row r="427">
          <cell r="B427" t="str">
            <v>Graham</v>
          </cell>
          <cell r="C427">
            <v>20065</v>
          </cell>
          <cell r="D427">
            <v>3</v>
          </cell>
          <cell r="I427">
            <v>20</v>
          </cell>
          <cell r="J427">
            <v>2959</v>
          </cell>
          <cell r="K427">
            <v>2960</v>
          </cell>
          <cell r="L427">
            <v>2562</v>
          </cell>
        </row>
        <row r="428">
          <cell r="B428" t="str">
            <v>Graham</v>
          </cell>
          <cell r="C428">
            <v>20065</v>
          </cell>
          <cell r="D428">
            <v>4</v>
          </cell>
          <cell r="I428">
            <v>22</v>
          </cell>
          <cell r="J428">
            <v>2850</v>
          </cell>
          <cell r="K428">
            <v>2112</v>
          </cell>
          <cell r="L428">
            <v>2114</v>
          </cell>
          <cell r="M428">
            <v>2760</v>
          </cell>
        </row>
        <row r="429">
          <cell r="B429" t="str">
            <v>Graham</v>
          </cell>
          <cell r="C429">
            <v>20065</v>
          </cell>
          <cell r="D429">
            <v>6</v>
          </cell>
          <cell r="I429">
            <v>26</v>
          </cell>
          <cell r="J429">
            <v>2767</v>
          </cell>
          <cell r="K429">
            <v>2828</v>
          </cell>
          <cell r="L429">
            <v>2113</v>
          </cell>
          <cell r="M429">
            <v>2333</v>
          </cell>
          <cell r="N429">
            <v>2748</v>
          </cell>
          <cell r="O429">
            <v>2753</v>
          </cell>
        </row>
        <row r="430">
          <cell r="B430" t="str">
            <v>Graham</v>
          </cell>
          <cell r="C430">
            <v>20065</v>
          </cell>
          <cell r="D430">
            <v>5</v>
          </cell>
          <cell r="I430">
            <v>29</v>
          </cell>
          <cell r="J430">
            <v>3765</v>
          </cell>
          <cell r="K430">
            <v>2202</v>
          </cell>
          <cell r="L430">
            <v>2513</v>
          </cell>
          <cell r="M430">
            <v>2578</v>
          </cell>
          <cell r="N430">
            <v>2582</v>
          </cell>
        </row>
        <row r="431">
          <cell r="B431" t="str">
            <v>Graham</v>
          </cell>
          <cell r="C431">
            <v>20065</v>
          </cell>
          <cell r="D431">
            <v>9</v>
          </cell>
          <cell r="I431">
            <v>31</v>
          </cell>
          <cell r="J431">
            <v>2812</v>
          </cell>
          <cell r="K431">
            <v>2820</v>
          </cell>
          <cell r="L431">
            <v>3593</v>
          </cell>
          <cell r="M431">
            <v>1142</v>
          </cell>
          <cell r="N431">
            <v>1859</v>
          </cell>
          <cell r="O431">
            <v>2511</v>
          </cell>
          <cell r="P431">
            <v>2519</v>
          </cell>
          <cell r="Q431">
            <v>2580</v>
          </cell>
          <cell r="R431">
            <v>2605</v>
          </cell>
        </row>
        <row r="432">
          <cell r="B432" t="str">
            <v>Graham</v>
          </cell>
          <cell r="C432">
            <v>20065</v>
          </cell>
          <cell r="D432">
            <v>5</v>
          </cell>
          <cell r="I432">
            <v>33</v>
          </cell>
          <cell r="J432">
            <v>2236</v>
          </cell>
          <cell r="K432">
            <v>2310</v>
          </cell>
          <cell r="L432">
            <v>2347</v>
          </cell>
          <cell r="M432">
            <v>2669</v>
          </cell>
          <cell r="N432">
            <v>2671</v>
          </cell>
        </row>
        <row r="433">
          <cell r="B433" t="str">
            <v>Graham</v>
          </cell>
          <cell r="C433">
            <v>20065</v>
          </cell>
          <cell r="D433">
            <v>4</v>
          </cell>
          <cell r="I433">
            <v>37</v>
          </cell>
          <cell r="J433">
            <v>2817</v>
          </cell>
          <cell r="K433">
            <v>2819</v>
          </cell>
          <cell r="L433">
            <v>1620</v>
          </cell>
          <cell r="M433">
            <v>2670</v>
          </cell>
        </row>
        <row r="434">
          <cell r="B434" t="str">
            <v>Graham</v>
          </cell>
          <cell r="C434">
            <v>20065</v>
          </cell>
          <cell r="D434">
            <v>4</v>
          </cell>
          <cell r="I434">
            <v>40</v>
          </cell>
          <cell r="J434">
            <v>3755</v>
          </cell>
          <cell r="K434">
            <v>2612</v>
          </cell>
          <cell r="L434">
            <v>2667</v>
          </cell>
          <cell r="M434">
            <v>2668</v>
          </cell>
        </row>
        <row r="435">
          <cell r="B435" t="str">
            <v>Graham</v>
          </cell>
          <cell r="C435">
            <v>20065</v>
          </cell>
          <cell r="D435" t="str">
            <v>na</v>
          </cell>
        </row>
        <row r="436">
          <cell r="B436" t="str">
            <v>Graham</v>
          </cell>
          <cell r="C436">
            <v>20065</v>
          </cell>
          <cell r="D436" t="str">
            <v>na</v>
          </cell>
        </row>
        <row r="437">
          <cell r="B437" t="str">
            <v>Graham</v>
          </cell>
          <cell r="C437">
            <v>20065</v>
          </cell>
          <cell r="D437" t="str">
            <v>na</v>
          </cell>
          <cell r="I437">
            <v>34</v>
          </cell>
          <cell r="J437" t="str">
            <v>MPLSEA</v>
          </cell>
        </row>
        <row r="438">
          <cell r="B438" t="str">
            <v>Graham</v>
          </cell>
          <cell r="C438">
            <v>20065</v>
          </cell>
          <cell r="D438">
            <v>40</v>
          </cell>
          <cell r="E438">
            <v>30.024999999999999</v>
          </cell>
          <cell r="F438">
            <v>29.75</v>
          </cell>
          <cell r="I438">
            <v>44</v>
          </cell>
          <cell r="J438" t="str">
            <v>MPLPER</v>
          </cell>
        </row>
        <row r="439">
          <cell r="B439" t="str">
            <v>Grant</v>
          </cell>
          <cell r="C439">
            <v>20067</v>
          </cell>
          <cell r="D439" t="str">
            <v>na</v>
          </cell>
          <cell r="G439">
            <v>28.24</v>
          </cell>
          <cell r="H439">
            <v>29</v>
          </cell>
        </row>
        <row r="440">
          <cell r="B440" t="str">
            <v>Grant</v>
          </cell>
          <cell r="C440">
            <v>20067</v>
          </cell>
          <cell r="D440">
            <v>9</v>
          </cell>
          <cell r="I440">
            <v>21</v>
          </cell>
          <cell r="J440">
            <v>1159</v>
          </cell>
          <cell r="K440">
            <v>1592</v>
          </cell>
          <cell r="L440">
            <v>1706</v>
          </cell>
          <cell r="M440">
            <v>1712</v>
          </cell>
          <cell r="N440">
            <v>1982</v>
          </cell>
          <cell r="O440">
            <v>1983</v>
          </cell>
          <cell r="P440">
            <v>1986</v>
          </cell>
          <cell r="Q440">
            <v>6060</v>
          </cell>
          <cell r="R440">
            <v>9982</v>
          </cell>
        </row>
        <row r="441">
          <cell r="B441" t="str">
            <v>Grant</v>
          </cell>
          <cell r="C441">
            <v>20067</v>
          </cell>
          <cell r="D441">
            <v>3</v>
          </cell>
          <cell r="I441">
            <v>23</v>
          </cell>
          <cell r="J441">
            <v>1572</v>
          </cell>
          <cell r="K441">
            <v>1987</v>
          </cell>
          <cell r="L441">
            <v>2714</v>
          </cell>
        </row>
        <row r="442">
          <cell r="B442" t="str">
            <v>Grant</v>
          </cell>
          <cell r="C442">
            <v>20067</v>
          </cell>
          <cell r="D442">
            <v>4</v>
          </cell>
          <cell r="I442">
            <v>25</v>
          </cell>
          <cell r="J442">
            <v>1390</v>
          </cell>
          <cell r="K442">
            <v>1579</v>
          </cell>
          <cell r="L442">
            <v>1709</v>
          </cell>
          <cell r="M442">
            <v>2155</v>
          </cell>
        </row>
        <row r="443">
          <cell r="B443" t="str">
            <v>Grant</v>
          </cell>
          <cell r="C443">
            <v>20067</v>
          </cell>
          <cell r="D443">
            <v>2</v>
          </cell>
          <cell r="I443">
            <v>28</v>
          </cell>
          <cell r="J443">
            <v>1327</v>
          </cell>
          <cell r="K443">
            <v>1867</v>
          </cell>
        </row>
        <row r="444">
          <cell r="B444" t="str">
            <v>Grant</v>
          </cell>
          <cell r="C444">
            <v>20067</v>
          </cell>
          <cell r="D444">
            <v>2</v>
          </cell>
          <cell r="I444">
            <v>30</v>
          </cell>
          <cell r="J444">
            <v>1741</v>
          </cell>
          <cell r="K444">
            <v>1809</v>
          </cell>
        </row>
        <row r="445">
          <cell r="B445" t="str">
            <v>Grant</v>
          </cell>
          <cell r="C445">
            <v>20067</v>
          </cell>
          <cell r="D445">
            <v>6</v>
          </cell>
          <cell r="I445">
            <v>33</v>
          </cell>
          <cell r="J445">
            <v>1667</v>
          </cell>
          <cell r="K445">
            <v>1668</v>
          </cell>
          <cell r="L445">
            <v>1808</v>
          </cell>
          <cell r="M445">
            <v>1854</v>
          </cell>
          <cell r="N445">
            <v>1857</v>
          </cell>
          <cell r="O445">
            <v>5219</v>
          </cell>
        </row>
        <row r="446">
          <cell r="B446" t="str">
            <v>Grant</v>
          </cell>
          <cell r="C446">
            <v>20067</v>
          </cell>
          <cell r="D446">
            <v>4</v>
          </cell>
          <cell r="I446">
            <v>35</v>
          </cell>
          <cell r="J446">
            <v>1761</v>
          </cell>
          <cell r="K446">
            <v>1810</v>
          </cell>
          <cell r="L446">
            <v>1856</v>
          </cell>
          <cell r="M446">
            <v>3593</v>
          </cell>
        </row>
        <row r="447">
          <cell r="B447" t="str">
            <v>Grant</v>
          </cell>
          <cell r="C447">
            <v>20067</v>
          </cell>
          <cell r="D447">
            <v>4</v>
          </cell>
          <cell r="I447">
            <v>37</v>
          </cell>
          <cell r="J447">
            <v>1344</v>
          </cell>
          <cell r="K447">
            <v>1349</v>
          </cell>
          <cell r="L447">
            <v>1422</v>
          </cell>
          <cell r="M447">
            <v>1454</v>
          </cell>
        </row>
        <row r="448">
          <cell r="B448" t="str">
            <v>Grant</v>
          </cell>
          <cell r="C448">
            <v>20067</v>
          </cell>
          <cell r="D448" t="str">
            <v>na</v>
          </cell>
        </row>
        <row r="449">
          <cell r="B449" t="str">
            <v>Grant</v>
          </cell>
          <cell r="C449">
            <v>20067</v>
          </cell>
          <cell r="D449" t="str">
            <v>na</v>
          </cell>
        </row>
        <row r="450">
          <cell r="B450" t="str">
            <v>Grant</v>
          </cell>
          <cell r="C450">
            <v>20067</v>
          </cell>
          <cell r="D450" t="str">
            <v>na</v>
          </cell>
          <cell r="I450">
            <v>24</v>
          </cell>
          <cell r="J450" t="str">
            <v>MPLSEA</v>
          </cell>
        </row>
        <row r="451">
          <cell r="B451" t="str">
            <v>Grant</v>
          </cell>
          <cell r="C451">
            <v>20067</v>
          </cell>
          <cell r="D451">
            <v>34</v>
          </cell>
          <cell r="E451">
            <v>28.235294117647058</v>
          </cell>
          <cell r="F451">
            <v>29</v>
          </cell>
          <cell r="I451">
            <v>36</v>
          </cell>
          <cell r="J451" t="str">
            <v>MPLPER</v>
          </cell>
        </row>
        <row r="452">
          <cell r="B452" t="str">
            <v>Gray</v>
          </cell>
          <cell r="C452">
            <v>20069</v>
          </cell>
          <cell r="D452" t="str">
            <v>na</v>
          </cell>
          <cell r="G452">
            <v>30.89</v>
          </cell>
          <cell r="H452">
            <v>31</v>
          </cell>
        </row>
        <row r="453">
          <cell r="B453" t="str">
            <v>Gray</v>
          </cell>
          <cell r="C453">
            <v>20069</v>
          </cell>
          <cell r="D453">
            <v>14</v>
          </cell>
          <cell r="I453">
            <v>21</v>
          </cell>
          <cell r="J453">
            <v>1258</v>
          </cell>
          <cell r="K453">
            <v>1820</v>
          </cell>
          <cell r="L453">
            <v>1986</v>
          </cell>
          <cell r="M453">
            <v>2157</v>
          </cell>
          <cell r="N453">
            <v>2562</v>
          </cell>
          <cell r="O453">
            <v>2750</v>
          </cell>
          <cell r="P453">
            <v>2751</v>
          </cell>
          <cell r="Q453">
            <v>5248</v>
          </cell>
          <cell r="R453">
            <v>5941</v>
          </cell>
          <cell r="S453">
            <v>6060</v>
          </cell>
          <cell r="T453">
            <v>1982</v>
          </cell>
          <cell r="U453">
            <v>2152</v>
          </cell>
          <cell r="V453">
            <v>1124</v>
          </cell>
          <cell r="W453">
            <v>1190</v>
          </cell>
        </row>
        <row r="454">
          <cell r="B454" t="str">
            <v>Gray</v>
          </cell>
          <cell r="C454">
            <v>20069</v>
          </cell>
          <cell r="D454">
            <v>3</v>
          </cell>
          <cell r="I454">
            <v>24</v>
          </cell>
          <cell r="J454">
            <v>2714</v>
          </cell>
          <cell r="K454">
            <v>5930</v>
          </cell>
          <cell r="L454">
            <v>1186</v>
          </cell>
        </row>
        <row r="455">
          <cell r="B455" t="str">
            <v>Gray</v>
          </cell>
          <cell r="C455">
            <v>20069</v>
          </cell>
          <cell r="D455">
            <v>4</v>
          </cell>
          <cell r="I455">
            <v>27</v>
          </cell>
          <cell r="J455">
            <v>1987</v>
          </cell>
          <cell r="K455">
            <v>2748</v>
          </cell>
          <cell r="L455">
            <v>2818</v>
          </cell>
          <cell r="M455">
            <v>1185</v>
          </cell>
        </row>
        <row r="456">
          <cell r="B456" t="str">
            <v>Gray</v>
          </cell>
          <cell r="C456">
            <v>20069</v>
          </cell>
          <cell r="D456">
            <v>3</v>
          </cell>
          <cell r="I456">
            <v>30</v>
          </cell>
          <cell r="J456">
            <v>1674</v>
          </cell>
          <cell r="K456">
            <v>2615</v>
          </cell>
          <cell r="L456">
            <v>2822</v>
          </cell>
        </row>
        <row r="457">
          <cell r="B457" t="str">
            <v>Gray</v>
          </cell>
          <cell r="C457">
            <v>20069</v>
          </cell>
          <cell r="D457">
            <v>9</v>
          </cell>
          <cell r="I457">
            <v>32</v>
          </cell>
          <cell r="J457">
            <v>1235</v>
          </cell>
          <cell r="K457">
            <v>1665</v>
          </cell>
          <cell r="L457">
            <v>1765</v>
          </cell>
          <cell r="M457">
            <v>1859</v>
          </cell>
          <cell r="N457">
            <v>1868</v>
          </cell>
          <cell r="O457">
            <v>2747</v>
          </cell>
          <cell r="P457">
            <v>2800</v>
          </cell>
          <cell r="Q457">
            <v>2817</v>
          </cell>
          <cell r="R457">
            <v>5928</v>
          </cell>
        </row>
        <row r="458">
          <cell r="B458" t="str">
            <v>Gray</v>
          </cell>
          <cell r="C458">
            <v>20069</v>
          </cell>
          <cell r="D458">
            <v>4</v>
          </cell>
          <cell r="I458">
            <v>35</v>
          </cell>
          <cell r="J458">
            <v>1668</v>
          </cell>
          <cell r="K458">
            <v>1675</v>
          </cell>
          <cell r="L458">
            <v>1762</v>
          </cell>
          <cell r="M458">
            <v>1214</v>
          </cell>
        </row>
        <row r="459">
          <cell r="B459" t="str">
            <v>Gray</v>
          </cell>
          <cell r="C459">
            <v>20069</v>
          </cell>
          <cell r="D459">
            <v>7</v>
          </cell>
          <cell r="I459">
            <v>38</v>
          </cell>
          <cell r="J459">
            <v>1761</v>
          </cell>
          <cell r="K459">
            <v>1768</v>
          </cell>
          <cell r="L459">
            <v>1811</v>
          </cell>
          <cell r="M459">
            <v>2613</v>
          </cell>
          <cell r="N459">
            <v>2682</v>
          </cell>
          <cell r="O459">
            <v>2686</v>
          </cell>
          <cell r="P459">
            <v>2815</v>
          </cell>
        </row>
        <row r="460">
          <cell r="B460" t="str">
            <v>Gray</v>
          </cell>
          <cell r="C460">
            <v>20069</v>
          </cell>
          <cell r="D460">
            <v>10</v>
          </cell>
          <cell r="I460">
            <v>41</v>
          </cell>
          <cell r="J460">
            <v>1342</v>
          </cell>
          <cell r="K460">
            <v>1349</v>
          </cell>
          <cell r="L460">
            <v>1350</v>
          </cell>
          <cell r="M460">
            <v>1667</v>
          </cell>
          <cell r="N460">
            <v>1810</v>
          </cell>
          <cell r="O460">
            <v>2375</v>
          </cell>
          <cell r="P460">
            <v>2612</v>
          </cell>
          <cell r="Q460">
            <v>2801</v>
          </cell>
          <cell r="R460">
            <v>2814</v>
          </cell>
          <cell r="S460">
            <v>6240</v>
          </cell>
        </row>
        <row r="461">
          <cell r="B461" t="str">
            <v>Gray</v>
          </cell>
          <cell r="C461">
            <v>20069</v>
          </cell>
          <cell r="D461" t="str">
            <v>na</v>
          </cell>
        </row>
        <row r="462">
          <cell r="B462" t="str">
            <v>Gray</v>
          </cell>
          <cell r="C462">
            <v>20069</v>
          </cell>
          <cell r="D462" t="str">
            <v>na</v>
          </cell>
        </row>
        <row r="463">
          <cell r="B463" t="str">
            <v>Gray</v>
          </cell>
          <cell r="C463">
            <v>20069</v>
          </cell>
          <cell r="D463" t="str">
            <v>na</v>
          </cell>
          <cell r="I463">
            <v>28</v>
          </cell>
          <cell r="J463" t="str">
            <v>MPLSEA</v>
          </cell>
        </row>
        <row r="464">
          <cell r="B464" t="str">
            <v>Gray</v>
          </cell>
          <cell r="C464">
            <v>20069</v>
          </cell>
          <cell r="D464">
            <v>54</v>
          </cell>
          <cell r="E464">
            <v>30.888888888888889</v>
          </cell>
          <cell r="F464">
            <v>31</v>
          </cell>
          <cell r="I464">
            <v>38</v>
          </cell>
          <cell r="J464" t="str">
            <v>MPLPER</v>
          </cell>
        </row>
        <row r="465">
          <cell r="B465" t="str">
            <v>Greeley</v>
          </cell>
          <cell r="C465">
            <v>20071</v>
          </cell>
          <cell r="D465" t="str">
            <v>na</v>
          </cell>
          <cell r="G465">
            <v>28.21</v>
          </cell>
          <cell r="H465">
            <v>29.14</v>
          </cell>
        </row>
        <row r="466">
          <cell r="B466" t="str">
            <v>Greeley</v>
          </cell>
          <cell r="C466">
            <v>20071</v>
          </cell>
          <cell r="D466">
            <v>5</v>
          </cell>
          <cell r="I466">
            <v>21</v>
          </cell>
          <cell r="J466">
            <v>1565</v>
          </cell>
          <cell r="K466">
            <v>1671</v>
          </cell>
          <cell r="L466">
            <v>6055</v>
          </cell>
          <cell r="M466">
            <v>1580</v>
          </cell>
          <cell r="N466">
            <v>2562</v>
          </cell>
        </row>
        <row r="467">
          <cell r="B467" t="str">
            <v>Greeley</v>
          </cell>
          <cell r="C467">
            <v>20071</v>
          </cell>
          <cell r="D467">
            <v>2</v>
          </cell>
          <cell r="I467">
            <v>25</v>
          </cell>
          <cell r="J467">
            <v>1579</v>
          </cell>
          <cell r="K467">
            <v>1739</v>
          </cell>
        </row>
        <row r="468">
          <cell r="B468" t="str">
            <v>Greeley</v>
          </cell>
          <cell r="C468">
            <v>20071</v>
          </cell>
          <cell r="D468">
            <v>2</v>
          </cell>
          <cell r="I468">
            <v>27</v>
          </cell>
          <cell r="J468">
            <v>1578</v>
          </cell>
          <cell r="K468">
            <v>1670</v>
          </cell>
        </row>
        <row r="469">
          <cell r="B469" t="str">
            <v>Greeley</v>
          </cell>
          <cell r="C469">
            <v>20071</v>
          </cell>
          <cell r="D469">
            <v>3</v>
          </cell>
          <cell r="I469">
            <v>29</v>
          </cell>
          <cell r="J469">
            <v>1850</v>
          </cell>
          <cell r="K469">
            <v>1859</v>
          </cell>
          <cell r="L469">
            <v>1864</v>
          </cell>
        </row>
        <row r="470">
          <cell r="B470" t="str">
            <v>Greeley</v>
          </cell>
          <cell r="C470">
            <v>20071</v>
          </cell>
          <cell r="D470">
            <v>2</v>
          </cell>
          <cell r="I470">
            <v>32</v>
          </cell>
          <cell r="J470">
            <v>1854</v>
          </cell>
          <cell r="K470">
            <v>1857</v>
          </cell>
        </row>
        <row r="471">
          <cell r="B471" t="str">
            <v>Greeley</v>
          </cell>
          <cell r="C471">
            <v>20071</v>
          </cell>
          <cell r="D471">
            <v>2</v>
          </cell>
          <cell r="I471">
            <v>34</v>
          </cell>
          <cell r="J471">
            <v>1761</v>
          </cell>
          <cell r="K471">
            <v>1856</v>
          </cell>
        </row>
        <row r="472">
          <cell r="B472" t="str">
            <v>Greeley</v>
          </cell>
          <cell r="C472">
            <v>20071</v>
          </cell>
          <cell r="D472">
            <v>3</v>
          </cell>
          <cell r="I472">
            <v>36</v>
          </cell>
          <cell r="J472">
            <v>1422</v>
          </cell>
          <cell r="K472">
            <v>1619</v>
          </cell>
          <cell r="L472">
            <v>2310</v>
          </cell>
        </row>
        <row r="473">
          <cell r="B473" t="str">
            <v>Greeley</v>
          </cell>
          <cell r="C473">
            <v>20071</v>
          </cell>
          <cell r="D473" t="str">
            <v>na</v>
          </cell>
        </row>
        <row r="474">
          <cell r="B474" t="str">
            <v>Greeley</v>
          </cell>
          <cell r="C474">
            <v>20071</v>
          </cell>
          <cell r="D474" t="str">
            <v>na</v>
          </cell>
        </row>
        <row r="475">
          <cell r="B475" t="str">
            <v>Greeley</v>
          </cell>
          <cell r="C475">
            <v>20071</v>
          </cell>
          <cell r="D475" t="str">
            <v>na</v>
          </cell>
        </row>
        <row r="476">
          <cell r="B476" t="str">
            <v>Greeley</v>
          </cell>
          <cell r="C476">
            <v>20071</v>
          </cell>
          <cell r="D476" t="str">
            <v>na</v>
          </cell>
          <cell r="I476">
            <v>24</v>
          </cell>
          <cell r="J476" t="str">
            <v>MPLSEA</v>
          </cell>
        </row>
        <row r="477">
          <cell r="B477" t="str">
            <v>Greeley</v>
          </cell>
          <cell r="C477">
            <v>20071</v>
          </cell>
          <cell r="D477">
            <v>19</v>
          </cell>
          <cell r="E477">
            <v>28.210526315789473</v>
          </cell>
          <cell r="F477">
            <v>29.142857142857142</v>
          </cell>
          <cell r="I477">
            <v>36</v>
          </cell>
          <cell r="J477" t="str">
            <v>MPLPER</v>
          </cell>
        </row>
        <row r="478">
          <cell r="B478" t="str">
            <v>Greenwood</v>
          </cell>
          <cell r="C478">
            <v>20073</v>
          </cell>
          <cell r="D478" t="str">
            <v>na</v>
          </cell>
          <cell r="G478">
            <v>38.54</v>
          </cell>
          <cell r="H478">
            <v>44.22</v>
          </cell>
        </row>
        <row r="479">
          <cell r="B479" t="str">
            <v>Greenwood</v>
          </cell>
          <cell r="C479">
            <v>20073</v>
          </cell>
          <cell r="D479">
            <v>13</v>
          </cell>
          <cell r="I479">
            <v>29</v>
          </cell>
          <cell r="J479">
            <v>6951</v>
          </cell>
          <cell r="K479">
            <v>4570</v>
          </cell>
          <cell r="L479">
            <v>4580</v>
          </cell>
          <cell r="M479">
            <v>4655</v>
          </cell>
          <cell r="N479">
            <v>4660</v>
          </cell>
          <cell r="O479">
            <v>4746</v>
          </cell>
          <cell r="P479">
            <v>6950</v>
          </cell>
          <cell r="Q479">
            <v>6970</v>
          </cell>
          <cell r="R479">
            <v>6981</v>
          </cell>
          <cell r="S479">
            <v>8737</v>
          </cell>
          <cell r="T479">
            <v>8849</v>
          </cell>
          <cell r="U479">
            <v>6972</v>
          </cell>
          <cell r="V479">
            <v>4590</v>
          </cell>
        </row>
        <row r="480">
          <cell r="B480" t="str">
            <v>Greenwood</v>
          </cell>
          <cell r="C480">
            <v>20073</v>
          </cell>
          <cell r="D480">
            <v>10</v>
          </cell>
          <cell r="I480">
            <v>33</v>
          </cell>
          <cell r="J480">
            <v>4051</v>
          </cell>
          <cell r="K480">
            <v>4600</v>
          </cell>
          <cell r="L480">
            <v>7654</v>
          </cell>
          <cell r="M480">
            <v>8729</v>
          </cell>
          <cell r="N480">
            <v>8731</v>
          </cell>
          <cell r="O480">
            <v>8735</v>
          </cell>
          <cell r="P480">
            <v>8749</v>
          </cell>
          <cell r="Q480">
            <v>8761</v>
          </cell>
          <cell r="R480">
            <v>8780</v>
          </cell>
          <cell r="S480">
            <v>8857</v>
          </cell>
        </row>
        <row r="481">
          <cell r="B481" t="str">
            <v>Greenwood</v>
          </cell>
          <cell r="C481">
            <v>20073</v>
          </cell>
          <cell r="D481">
            <v>5</v>
          </cell>
          <cell r="I481">
            <v>36</v>
          </cell>
          <cell r="J481">
            <v>7306</v>
          </cell>
          <cell r="K481">
            <v>8627</v>
          </cell>
          <cell r="L481">
            <v>8733</v>
          </cell>
          <cell r="M481">
            <v>8778</v>
          </cell>
          <cell r="N481">
            <v>8300</v>
          </cell>
        </row>
        <row r="482">
          <cell r="B482" t="str">
            <v>Greenwood</v>
          </cell>
          <cell r="C482">
            <v>20073</v>
          </cell>
          <cell r="D482">
            <v>4</v>
          </cell>
          <cell r="I482">
            <v>40</v>
          </cell>
          <cell r="J482">
            <v>4744</v>
          </cell>
          <cell r="K482">
            <v>8691</v>
          </cell>
          <cell r="L482">
            <v>8990</v>
          </cell>
          <cell r="M482">
            <v>8991</v>
          </cell>
        </row>
        <row r="483">
          <cell r="B483" t="str">
            <v>Greenwood</v>
          </cell>
          <cell r="C483">
            <v>20073</v>
          </cell>
          <cell r="D483">
            <v>9</v>
          </cell>
          <cell r="I483">
            <v>44</v>
          </cell>
          <cell r="J483">
            <v>4671</v>
          </cell>
          <cell r="K483">
            <v>4672</v>
          </cell>
          <cell r="L483">
            <v>7301</v>
          </cell>
          <cell r="M483">
            <v>7302</v>
          </cell>
          <cell r="N483">
            <v>8643</v>
          </cell>
          <cell r="O483">
            <v>8683</v>
          </cell>
          <cell r="P483">
            <v>8203</v>
          </cell>
          <cell r="Q483">
            <v>8775</v>
          </cell>
          <cell r="R483">
            <v>4740</v>
          </cell>
        </row>
        <row r="484">
          <cell r="B484" t="str">
            <v>Greenwood</v>
          </cell>
          <cell r="C484">
            <v>20073</v>
          </cell>
          <cell r="D484">
            <v>2</v>
          </cell>
          <cell r="I484">
            <v>48</v>
          </cell>
          <cell r="J484">
            <v>8961</v>
          </cell>
          <cell r="K484">
            <v>8679</v>
          </cell>
        </row>
        <row r="485">
          <cell r="B485" t="str">
            <v>Greenwood</v>
          </cell>
          <cell r="C485">
            <v>20073</v>
          </cell>
          <cell r="D485">
            <v>1</v>
          </cell>
          <cell r="I485">
            <v>52</v>
          </cell>
          <cell r="J485">
            <v>4020</v>
          </cell>
        </row>
        <row r="486">
          <cell r="B486" t="str">
            <v>Greenwood</v>
          </cell>
          <cell r="C486">
            <v>20073</v>
          </cell>
          <cell r="D486">
            <v>5</v>
          </cell>
          <cell r="I486">
            <v>55</v>
          </cell>
          <cell r="J486">
            <v>4052</v>
          </cell>
          <cell r="K486">
            <v>8501</v>
          </cell>
          <cell r="L486">
            <v>8837</v>
          </cell>
          <cell r="M486">
            <v>8911</v>
          </cell>
          <cell r="N486">
            <v>7170</v>
          </cell>
        </row>
        <row r="487">
          <cell r="B487" t="str">
            <v>Greenwood</v>
          </cell>
          <cell r="C487">
            <v>20073</v>
          </cell>
          <cell r="D487">
            <v>1</v>
          </cell>
          <cell r="I487">
            <v>61</v>
          </cell>
          <cell r="J487">
            <v>8795</v>
          </cell>
        </row>
        <row r="488">
          <cell r="B488" t="str">
            <v>Greenwood</v>
          </cell>
          <cell r="C488">
            <v>20073</v>
          </cell>
          <cell r="D488" t="str">
            <v>na</v>
          </cell>
        </row>
        <row r="489">
          <cell r="B489" t="str">
            <v>Greenwood</v>
          </cell>
          <cell r="C489">
            <v>20073</v>
          </cell>
          <cell r="D489" t="str">
            <v>na</v>
          </cell>
          <cell r="I489">
            <v>50</v>
          </cell>
          <cell r="J489" t="str">
            <v>MPLSEA</v>
          </cell>
        </row>
        <row r="490">
          <cell r="B490" t="str">
            <v>Greenwood</v>
          </cell>
          <cell r="C490">
            <v>20073</v>
          </cell>
          <cell r="D490">
            <v>50</v>
          </cell>
          <cell r="E490">
            <v>38.54</v>
          </cell>
          <cell r="F490">
            <v>44.222222222222221</v>
          </cell>
          <cell r="I490">
            <v>54</v>
          </cell>
          <cell r="J490" t="str">
            <v>MPLPER</v>
          </cell>
        </row>
        <row r="491">
          <cell r="B491" t="str">
            <v>Hamilton</v>
          </cell>
          <cell r="C491">
            <v>20075</v>
          </cell>
          <cell r="D491" t="str">
            <v>na</v>
          </cell>
          <cell r="G491">
            <v>25.39</v>
          </cell>
          <cell r="H491">
            <v>27.12</v>
          </cell>
        </row>
        <row r="492">
          <cell r="B492" t="str">
            <v>Hamilton</v>
          </cell>
          <cell r="C492">
            <v>20075</v>
          </cell>
          <cell r="D492">
            <v>17</v>
          </cell>
          <cell r="I492">
            <v>20</v>
          </cell>
          <cell r="J492">
            <v>2568</v>
          </cell>
          <cell r="K492">
            <v>1124</v>
          </cell>
          <cell r="L492">
            <v>1184</v>
          </cell>
          <cell r="M492">
            <v>1231</v>
          </cell>
          <cell r="N492">
            <v>1232</v>
          </cell>
          <cell r="O492">
            <v>1233</v>
          </cell>
          <cell r="P492">
            <v>1258</v>
          </cell>
          <cell r="Q492">
            <v>1580</v>
          </cell>
          <cell r="R492">
            <v>1709</v>
          </cell>
          <cell r="S492">
            <v>1714</v>
          </cell>
          <cell r="T492">
            <v>1982</v>
          </cell>
          <cell r="U492">
            <v>1983</v>
          </cell>
          <cell r="V492">
            <v>1984</v>
          </cell>
          <cell r="W492">
            <v>1985</v>
          </cell>
          <cell r="X492">
            <v>1986</v>
          </cell>
          <cell r="Y492">
            <v>1988</v>
          </cell>
          <cell r="Z492">
            <v>6061</v>
          </cell>
        </row>
        <row r="493">
          <cell r="B493" t="str">
            <v>Hamilton</v>
          </cell>
          <cell r="C493">
            <v>20075</v>
          </cell>
          <cell r="D493">
            <v>4</v>
          </cell>
          <cell r="I493">
            <v>22</v>
          </cell>
          <cell r="J493">
            <v>1185</v>
          </cell>
          <cell r="K493">
            <v>1230</v>
          </cell>
          <cell r="L493">
            <v>1579</v>
          </cell>
          <cell r="M493">
            <v>1987</v>
          </cell>
        </row>
        <row r="494">
          <cell r="B494" t="str">
            <v>Hamilton</v>
          </cell>
          <cell r="C494">
            <v>20075</v>
          </cell>
          <cell r="D494">
            <v>2</v>
          </cell>
          <cell r="I494">
            <v>24</v>
          </cell>
          <cell r="J494">
            <v>1213</v>
          </cell>
          <cell r="K494">
            <v>1704</v>
          </cell>
        </row>
        <row r="495">
          <cell r="B495" t="str">
            <v>Hamilton</v>
          </cell>
          <cell r="C495">
            <v>20075</v>
          </cell>
          <cell r="D495">
            <v>2</v>
          </cell>
          <cell r="I495">
            <v>26</v>
          </cell>
          <cell r="J495">
            <v>1739</v>
          </cell>
          <cell r="K495">
            <v>1865</v>
          </cell>
        </row>
        <row r="496">
          <cell r="B496" t="str">
            <v>Hamilton</v>
          </cell>
          <cell r="C496">
            <v>20075</v>
          </cell>
          <cell r="D496">
            <v>2</v>
          </cell>
          <cell r="I496">
            <v>28</v>
          </cell>
          <cell r="J496">
            <v>1326</v>
          </cell>
          <cell r="K496">
            <v>1578</v>
          </cell>
        </row>
        <row r="497">
          <cell r="B497" t="str">
            <v>Hamilton</v>
          </cell>
          <cell r="C497">
            <v>20075</v>
          </cell>
          <cell r="D497">
            <v>3</v>
          </cell>
          <cell r="I497">
            <v>30</v>
          </cell>
          <cell r="J497">
            <v>1214</v>
          </cell>
          <cell r="K497">
            <v>1577</v>
          </cell>
          <cell r="L497">
            <v>1741</v>
          </cell>
        </row>
        <row r="498">
          <cell r="B498" t="str">
            <v>Hamilton</v>
          </cell>
          <cell r="C498">
            <v>20075</v>
          </cell>
          <cell r="D498">
            <v>6</v>
          </cell>
          <cell r="I498">
            <v>32</v>
          </cell>
          <cell r="J498">
            <v>1342</v>
          </cell>
          <cell r="K498">
            <v>1667</v>
          </cell>
          <cell r="L498">
            <v>1668</v>
          </cell>
          <cell r="M498">
            <v>1762</v>
          </cell>
          <cell r="N498">
            <v>1854</v>
          </cell>
          <cell r="O498">
            <v>1857</v>
          </cell>
        </row>
        <row r="499">
          <cell r="B499" t="str">
            <v>Hamilton</v>
          </cell>
          <cell r="C499">
            <v>20075</v>
          </cell>
          <cell r="D499">
            <v>5</v>
          </cell>
          <cell r="I499">
            <v>35</v>
          </cell>
          <cell r="J499">
            <v>1343</v>
          </cell>
          <cell r="K499">
            <v>1422</v>
          </cell>
          <cell r="L499">
            <v>1761</v>
          </cell>
          <cell r="M499">
            <v>1853</v>
          </cell>
          <cell r="N499">
            <v>1856</v>
          </cell>
        </row>
        <row r="500">
          <cell r="B500" t="str">
            <v>Hamilton</v>
          </cell>
          <cell r="C500">
            <v>20075</v>
          </cell>
          <cell r="D500" t="str">
            <v>na</v>
          </cell>
        </row>
        <row r="501">
          <cell r="B501" t="str">
            <v>Hamilton</v>
          </cell>
          <cell r="C501">
            <v>20075</v>
          </cell>
          <cell r="D501" t="str">
            <v>na</v>
          </cell>
        </row>
        <row r="502">
          <cell r="B502" t="str">
            <v>Hamilton</v>
          </cell>
          <cell r="C502">
            <v>20075</v>
          </cell>
          <cell r="D502" t="str">
            <v>na</v>
          </cell>
          <cell r="I502">
            <v>24</v>
          </cell>
          <cell r="J502" t="str">
            <v>MPLSEA</v>
          </cell>
        </row>
        <row r="503">
          <cell r="B503" t="str">
            <v>Hamilton</v>
          </cell>
          <cell r="C503">
            <v>20075</v>
          </cell>
          <cell r="D503">
            <v>41</v>
          </cell>
          <cell r="E503">
            <v>25.390243902439025</v>
          </cell>
          <cell r="F503">
            <v>27.125</v>
          </cell>
          <cell r="I503">
            <v>36</v>
          </cell>
          <cell r="J503" t="str">
            <v>MPLPER</v>
          </cell>
        </row>
        <row r="504">
          <cell r="B504" t="str">
            <v>Harper</v>
          </cell>
          <cell r="C504">
            <v>20077</v>
          </cell>
          <cell r="D504" t="str">
            <v>na</v>
          </cell>
          <cell r="G504">
            <v>33.520000000000003</v>
          </cell>
          <cell r="H504">
            <v>39</v>
          </cell>
        </row>
        <row r="505">
          <cell r="B505" t="str">
            <v>Harper</v>
          </cell>
          <cell r="C505">
            <v>20077</v>
          </cell>
          <cell r="D505">
            <v>29</v>
          </cell>
          <cell r="I505">
            <v>27</v>
          </cell>
          <cell r="J505">
            <v>2153</v>
          </cell>
          <cell r="K505">
            <v>5316</v>
          </cell>
          <cell r="L505">
            <v>5318</v>
          </cell>
          <cell r="M505">
            <v>5320</v>
          </cell>
          <cell r="N505">
            <v>5322</v>
          </cell>
          <cell r="O505">
            <v>5443</v>
          </cell>
          <cell r="P505">
            <v>5444</v>
          </cell>
          <cell r="Q505">
            <v>5456</v>
          </cell>
          <cell r="R505">
            <v>5492</v>
          </cell>
          <cell r="S505">
            <v>5495</v>
          </cell>
          <cell r="T505">
            <v>5496</v>
          </cell>
          <cell r="U505">
            <v>5563</v>
          </cell>
          <cell r="V505">
            <v>5850</v>
          </cell>
          <cell r="W505">
            <v>5856</v>
          </cell>
          <cell r="X505">
            <v>5931</v>
          </cell>
          <cell r="Y505">
            <v>5941</v>
          </cell>
          <cell r="Z505">
            <v>5946</v>
          </cell>
          <cell r="AA505">
            <v>5972</v>
          </cell>
          <cell r="AB505">
            <v>6054</v>
          </cell>
          <cell r="AC505">
            <v>6056</v>
          </cell>
          <cell r="AD505">
            <v>6060</v>
          </cell>
          <cell r="AE505">
            <v>6335</v>
          </cell>
          <cell r="AF505">
            <v>6362</v>
          </cell>
          <cell r="AG505">
            <v>6394</v>
          </cell>
          <cell r="AH505">
            <v>6421</v>
          </cell>
          <cell r="AI505">
            <v>6422</v>
          </cell>
          <cell r="AJ505">
            <v>6445</v>
          </cell>
          <cell r="AK505">
            <v>6493</v>
          </cell>
          <cell r="AL505">
            <v>9982</v>
          </cell>
        </row>
        <row r="506">
          <cell r="B506" t="str">
            <v>Harper</v>
          </cell>
          <cell r="C506">
            <v>20077</v>
          </cell>
          <cell r="D506">
            <v>16</v>
          </cell>
          <cell r="I506">
            <v>30</v>
          </cell>
          <cell r="J506">
            <v>5419</v>
          </cell>
          <cell r="K506">
            <v>5442</v>
          </cell>
          <cell r="L506">
            <v>5494</v>
          </cell>
          <cell r="M506">
            <v>5740</v>
          </cell>
          <cell r="N506">
            <v>5890</v>
          </cell>
          <cell r="O506">
            <v>5929</v>
          </cell>
          <cell r="P506">
            <v>5935</v>
          </cell>
          <cell r="Q506">
            <v>5951</v>
          </cell>
          <cell r="R506">
            <v>6380</v>
          </cell>
          <cell r="S506">
            <v>6392</v>
          </cell>
          <cell r="T506">
            <v>6393</v>
          </cell>
          <cell r="U506">
            <v>6411</v>
          </cell>
          <cell r="V506">
            <v>6412</v>
          </cell>
          <cell r="W506">
            <v>6436</v>
          </cell>
          <cell r="X506">
            <v>6491</v>
          </cell>
          <cell r="Y506">
            <v>6492</v>
          </cell>
        </row>
        <row r="507">
          <cell r="B507" t="str">
            <v>Harper</v>
          </cell>
          <cell r="C507">
            <v>20077</v>
          </cell>
          <cell r="D507">
            <v>16</v>
          </cell>
          <cell r="I507">
            <v>34</v>
          </cell>
          <cell r="J507">
            <v>5350</v>
          </cell>
          <cell r="K507">
            <v>5691</v>
          </cell>
          <cell r="L507">
            <v>5861</v>
          </cell>
          <cell r="M507">
            <v>5889</v>
          </cell>
          <cell r="N507">
            <v>5894</v>
          </cell>
          <cell r="O507">
            <v>5950</v>
          </cell>
          <cell r="P507">
            <v>5953</v>
          </cell>
          <cell r="Q507">
            <v>5958</v>
          </cell>
          <cell r="R507">
            <v>5967</v>
          </cell>
          <cell r="S507">
            <v>6330</v>
          </cell>
          <cell r="T507">
            <v>6342</v>
          </cell>
          <cell r="U507">
            <v>6360</v>
          </cell>
          <cell r="V507">
            <v>6378</v>
          </cell>
          <cell r="W507">
            <v>6391</v>
          </cell>
          <cell r="X507">
            <v>6410</v>
          </cell>
          <cell r="Y507">
            <v>6434</v>
          </cell>
        </row>
        <row r="508">
          <cell r="B508" t="str">
            <v>Harper</v>
          </cell>
          <cell r="C508">
            <v>20077</v>
          </cell>
          <cell r="D508">
            <v>9</v>
          </cell>
          <cell r="I508">
            <v>37</v>
          </cell>
          <cell r="J508">
            <v>5949</v>
          </cell>
          <cell r="K508">
            <v>5956</v>
          </cell>
          <cell r="L508">
            <v>5957</v>
          </cell>
          <cell r="M508">
            <v>5964</v>
          </cell>
          <cell r="N508">
            <v>6053</v>
          </cell>
          <cell r="O508">
            <v>6057</v>
          </cell>
          <cell r="P508">
            <v>6232</v>
          </cell>
          <cell r="Q508">
            <v>6321</v>
          </cell>
          <cell r="R508">
            <v>6432</v>
          </cell>
        </row>
        <row r="509">
          <cell r="B509" t="str">
            <v>Harper</v>
          </cell>
          <cell r="C509">
            <v>20077</v>
          </cell>
          <cell r="D509">
            <v>11</v>
          </cell>
          <cell r="I509">
            <v>41</v>
          </cell>
          <cell r="J509">
            <v>5893</v>
          </cell>
          <cell r="K509">
            <v>5954</v>
          </cell>
          <cell r="L509">
            <v>6051</v>
          </cell>
          <cell r="M509">
            <v>6224</v>
          </cell>
          <cell r="N509">
            <v>6234</v>
          </cell>
          <cell r="O509">
            <v>6341</v>
          </cell>
          <cell r="P509">
            <v>6354</v>
          </cell>
          <cell r="Q509">
            <v>6369</v>
          </cell>
          <cell r="R509">
            <v>6376</v>
          </cell>
          <cell r="S509">
            <v>6390</v>
          </cell>
          <cell r="T509">
            <v>6409</v>
          </cell>
        </row>
        <row r="510">
          <cell r="B510" t="str">
            <v>Harper</v>
          </cell>
          <cell r="C510">
            <v>20077</v>
          </cell>
          <cell r="D510">
            <v>6</v>
          </cell>
          <cell r="I510">
            <v>44</v>
          </cell>
          <cell r="J510">
            <v>5324</v>
          </cell>
          <cell r="K510">
            <v>5690</v>
          </cell>
          <cell r="L510">
            <v>5892</v>
          </cell>
          <cell r="M510">
            <v>5948</v>
          </cell>
          <cell r="N510">
            <v>6230</v>
          </cell>
          <cell r="O510">
            <v>6320</v>
          </cell>
        </row>
        <row r="511">
          <cell r="B511" t="str">
            <v>Harper</v>
          </cell>
          <cell r="C511">
            <v>20077</v>
          </cell>
          <cell r="D511">
            <v>3</v>
          </cell>
          <cell r="I511">
            <v>48</v>
          </cell>
          <cell r="J511">
            <v>6246</v>
          </cell>
          <cell r="K511">
            <v>6340</v>
          </cell>
          <cell r="L511">
            <v>6408</v>
          </cell>
        </row>
        <row r="512">
          <cell r="B512" t="str">
            <v>Harper</v>
          </cell>
          <cell r="C512">
            <v>20077</v>
          </cell>
          <cell r="D512">
            <v>1</v>
          </cell>
          <cell r="I512">
            <v>51</v>
          </cell>
          <cell r="J512">
            <v>6240</v>
          </cell>
        </row>
        <row r="513">
          <cell r="B513" t="str">
            <v>Harper</v>
          </cell>
          <cell r="C513">
            <v>20077</v>
          </cell>
          <cell r="D513" t="str">
            <v>na</v>
          </cell>
        </row>
        <row r="514">
          <cell r="B514" t="str">
            <v>Harper</v>
          </cell>
          <cell r="C514">
            <v>20077</v>
          </cell>
          <cell r="D514" t="str">
            <v>na</v>
          </cell>
        </row>
        <row r="515">
          <cell r="B515" t="str">
            <v>Harper</v>
          </cell>
          <cell r="C515">
            <v>20077</v>
          </cell>
          <cell r="D515" t="str">
            <v>na</v>
          </cell>
          <cell r="I515">
            <v>36</v>
          </cell>
          <cell r="J515" t="str">
            <v>MPLSEA</v>
          </cell>
        </row>
        <row r="516">
          <cell r="B516" t="str">
            <v>Harper</v>
          </cell>
          <cell r="C516">
            <v>20077</v>
          </cell>
          <cell r="D516">
            <v>91</v>
          </cell>
          <cell r="E516">
            <v>33.516483516483518</v>
          </cell>
          <cell r="F516">
            <v>39</v>
          </cell>
          <cell r="I516">
            <v>42</v>
          </cell>
          <cell r="J516" t="str">
            <v>MPLPER</v>
          </cell>
        </row>
        <row r="517">
          <cell r="B517" t="str">
            <v>Harvey</v>
          </cell>
          <cell r="C517">
            <v>20079</v>
          </cell>
          <cell r="D517" t="str">
            <v>na</v>
          </cell>
          <cell r="G517">
            <v>39.97</v>
          </cell>
          <cell r="H517">
            <v>40.799999999999997</v>
          </cell>
        </row>
        <row r="518">
          <cell r="B518" t="str">
            <v>Harvey</v>
          </cell>
          <cell r="C518">
            <v>20079</v>
          </cell>
          <cell r="D518">
            <v>21</v>
          </cell>
          <cell r="I518">
            <v>33</v>
          </cell>
          <cell r="J518">
            <v>3912</v>
          </cell>
          <cell r="K518">
            <v>4560</v>
          </cell>
          <cell r="L518">
            <v>4570</v>
          </cell>
          <cell r="M518">
            <v>4575</v>
          </cell>
          <cell r="N518">
            <v>4674</v>
          </cell>
          <cell r="O518">
            <v>5562</v>
          </cell>
          <cell r="P518">
            <v>5728</v>
          </cell>
          <cell r="Q518">
            <v>5741</v>
          </cell>
          <cell r="R518">
            <v>5751</v>
          </cell>
          <cell r="S518">
            <v>5832</v>
          </cell>
          <cell r="T518">
            <v>5844</v>
          </cell>
          <cell r="U518">
            <v>5881</v>
          </cell>
          <cell r="V518">
            <v>5883</v>
          </cell>
          <cell r="W518">
            <v>5884</v>
          </cell>
          <cell r="X518">
            <v>5907</v>
          </cell>
          <cell r="Y518">
            <v>5941</v>
          </cell>
          <cell r="Z518">
            <v>5971</v>
          </cell>
          <cell r="AA518">
            <v>5973</v>
          </cell>
          <cell r="AB518">
            <v>4585</v>
          </cell>
          <cell r="AC518">
            <v>5231</v>
          </cell>
          <cell r="AD518">
            <v>9982</v>
          </cell>
        </row>
        <row r="519">
          <cell r="B519" t="str">
            <v>Harvey</v>
          </cell>
          <cell r="C519">
            <v>20079</v>
          </cell>
          <cell r="D519">
            <v>12</v>
          </cell>
          <cell r="I519">
            <v>37</v>
          </cell>
          <cell r="J519">
            <v>3858</v>
          </cell>
          <cell r="K519">
            <v>2891</v>
          </cell>
          <cell r="L519">
            <v>3911</v>
          </cell>
          <cell r="M519">
            <v>4540</v>
          </cell>
          <cell r="N519">
            <v>4555</v>
          </cell>
          <cell r="O519">
            <v>4565</v>
          </cell>
          <cell r="P519">
            <v>4673</v>
          </cell>
          <cell r="Q519">
            <v>5550</v>
          </cell>
          <cell r="R519">
            <v>5873</v>
          </cell>
          <cell r="S519">
            <v>5928</v>
          </cell>
          <cell r="T519">
            <v>5935</v>
          </cell>
          <cell r="U519">
            <v>5942</v>
          </cell>
        </row>
        <row r="520">
          <cell r="B520" t="str">
            <v>Harvey</v>
          </cell>
          <cell r="C520">
            <v>20079</v>
          </cell>
          <cell r="D520">
            <v>12</v>
          </cell>
          <cell r="I520">
            <v>41</v>
          </cell>
          <cell r="J520">
            <v>3492</v>
          </cell>
          <cell r="K520">
            <v>3825</v>
          </cell>
          <cell r="L520">
            <v>3844</v>
          </cell>
          <cell r="M520">
            <v>3857</v>
          </cell>
          <cell r="N520">
            <v>4671</v>
          </cell>
          <cell r="O520">
            <v>5675</v>
          </cell>
          <cell r="P520">
            <v>5730</v>
          </cell>
          <cell r="Q520">
            <v>5800</v>
          </cell>
          <cell r="R520">
            <v>5870</v>
          </cell>
          <cell r="S520">
            <v>5871</v>
          </cell>
          <cell r="T520">
            <v>5894</v>
          </cell>
          <cell r="U520">
            <v>6330</v>
          </cell>
        </row>
        <row r="521">
          <cell r="B521" t="str">
            <v>Harvey</v>
          </cell>
          <cell r="C521">
            <v>20079</v>
          </cell>
          <cell r="D521">
            <v>13</v>
          </cell>
          <cell r="I521">
            <v>45</v>
          </cell>
          <cell r="J521">
            <v>3491</v>
          </cell>
          <cell r="K521">
            <v>3710</v>
          </cell>
          <cell r="L521">
            <v>3824</v>
          </cell>
          <cell r="M521">
            <v>3843</v>
          </cell>
          <cell r="N521">
            <v>3890</v>
          </cell>
          <cell r="O521">
            <v>3921</v>
          </cell>
          <cell r="P521">
            <v>5720</v>
          </cell>
          <cell r="Q521">
            <v>5822</v>
          </cell>
          <cell r="R521">
            <v>5893</v>
          </cell>
          <cell r="S521">
            <v>5910</v>
          </cell>
          <cell r="T521">
            <v>5970</v>
          </cell>
          <cell r="U521">
            <v>5977</v>
          </cell>
          <cell r="V521">
            <v>6051</v>
          </cell>
        </row>
        <row r="522">
          <cell r="B522" t="str">
            <v>Harvey</v>
          </cell>
          <cell r="C522">
            <v>20079</v>
          </cell>
          <cell r="D522">
            <v>13</v>
          </cell>
          <cell r="I522">
            <v>48</v>
          </cell>
          <cell r="J522">
            <v>2266</v>
          </cell>
          <cell r="K522">
            <v>3561</v>
          </cell>
          <cell r="L522">
            <v>3725</v>
          </cell>
          <cell r="M522">
            <v>3842</v>
          </cell>
          <cell r="N522">
            <v>5324</v>
          </cell>
          <cell r="O522">
            <v>5891</v>
          </cell>
          <cell r="P522">
            <v>5892</v>
          </cell>
          <cell r="Q522">
            <v>5909</v>
          </cell>
          <cell r="R522">
            <v>5943</v>
          </cell>
          <cell r="S522">
            <v>5961</v>
          </cell>
          <cell r="T522">
            <v>6052</v>
          </cell>
          <cell r="U522">
            <v>6244</v>
          </cell>
          <cell r="V522">
            <v>5896</v>
          </cell>
        </row>
        <row r="523">
          <cell r="B523" t="str">
            <v>Harvey</v>
          </cell>
          <cell r="C523">
            <v>20079</v>
          </cell>
          <cell r="D523" t="str">
            <v>na</v>
          </cell>
        </row>
        <row r="524">
          <cell r="B524" t="str">
            <v>Harvey</v>
          </cell>
          <cell r="C524">
            <v>20079</v>
          </cell>
          <cell r="D524" t="str">
            <v>na</v>
          </cell>
        </row>
        <row r="525">
          <cell r="B525" t="str">
            <v>Harvey</v>
          </cell>
          <cell r="C525">
            <v>20079</v>
          </cell>
          <cell r="D525" t="str">
            <v>na</v>
          </cell>
        </row>
        <row r="526">
          <cell r="B526" t="str">
            <v>Harvey</v>
          </cell>
          <cell r="C526">
            <v>20079</v>
          </cell>
          <cell r="D526" t="str">
            <v>na</v>
          </cell>
        </row>
        <row r="527">
          <cell r="B527" t="str">
            <v>Harvey</v>
          </cell>
          <cell r="C527">
            <v>20079</v>
          </cell>
          <cell r="D527" t="str">
            <v>na</v>
          </cell>
        </row>
        <row r="528">
          <cell r="B528" t="str">
            <v>Harvey</v>
          </cell>
          <cell r="C528">
            <v>20079</v>
          </cell>
          <cell r="D528" t="str">
            <v>na</v>
          </cell>
          <cell r="I528">
            <v>46</v>
          </cell>
          <cell r="J528" t="str">
            <v>MPLSEA</v>
          </cell>
        </row>
        <row r="529">
          <cell r="B529" t="str">
            <v>Harvey</v>
          </cell>
          <cell r="C529">
            <v>20079</v>
          </cell>
          <cell r="D529">
            <v>71</v>
          </cell>
          <cell r="E529">
            <v>39.971830985915496</v>
          </cell>
          <cell r="F529">
            <v>40.799999999999997</v>
          </cell>
          <cell r="I529">
            <v>52</v>
          </cell>
          <cell r="J529" t="str">
            <v>MPLPER</v>
          </cell>
        </row>
        <row r="530">
          <cell r="B530" t="str">
            <v>Haskell</v>
          </cell>
          <cell r="C530">
            <v>20081</v>
          </cell>
          <cell r="D530" t="str">
            <v>na</v>
          </cell>
          <cell r="G530">
            <v>31.24</v>
          </cell>
          <cell r="H530">
            <v>30</v>
          </cell>
        </row>
        <row r="531">
          <cell r="B531" t="str">
            <v>Haskell</v>
          </cell>
          <cell r="C531">
            <v>20081</v>
          </cell>
          <cell r="D531">
            <v>6</v>
          </cell>
          <cell r="I531">
            <v>21</v>
          </cell>
          <cell r="J531">
            <v>1159</v>
          </cell>
          <cell r="K531">
            <v>1610</v>
          </cell>
          <cell r="L531">
            <v>1712</v>
          </cell>
          <cell r="M531">
            <v>1985</v>
          </cell>
          <cell r="N531">
            <v>1986</v>
          </cell>
          <cell r="O531">
            <v>1982</v>
          </cell>
        </row>
        <row r="532">
          <cell r="B532" t="str">
            <v>Haskell</v>
          </cell>
          <cell r="C532">
            <v>20081</v>
          </cell>
          <cell r="D532">
            <v>5</v>
          </cell>
          <cell r="I532">
            <v>23</v>
          </cell>
          <cell r="J532">
            <v>1572</v>
          </cell>
          <cell r="K532">
            <v>1665</v>
          </cell>
          <cell r="L532">
            <v>2714</v>
          </cell>
          <cell r="M532">
            <v>2715</v>
          </cell>
          <cell r="N532">
            <v>5240</v>
          </cell>
        </row>
        <row r="533">
          <cell r="B533" t="str">
            <v>Haskell</v>
          </cell>
          <cell r="C533">
            <v>20081</v>
          </cell>
          <cell r="D533">
            <v>3</v>
          </cell>
          <cell r="I533">
            <v>26</v>
          </cell>
          <cell r="J533">
            <v>1327</v>
          </cell>
          <cell r="K533">
            <v>1608</v>
          </cell>
          <cell r="L533">
            <v>1987</v>
          </cell>
        </row>
        <row r="534">
          <cell r="B534" t="str">
            <v>Haskell</v>
          </cell>
          <cell r="C534">
            <v>20081</v>
          </cell>
          <cell r="D534">
            <v>1</v>
          </cell>
          <cell r="I534">
            <v>29</v>
          </cell>
          <cell r="J534">
            <v>1713</v>
          </cell>
        </row>
        <row r="535">
          <cell r="B535" t="str">
            <v>Haskell</v>
          </cell>
          <cell r="C535">
            <v>20081</v>
          </cell>
          <cell r="D535">
            <v>1</v>
          </cell>
          <cell r="I535">
            <v>31</v>
          </cell>
          <cell r="J535">
            <v>1868</v>
          </cell>
        </row>
        <row r="536">
          <cell r="B536" t="str">
            <v>Haskell</v>
          </cell>
          <cell r="C536">
            <v>20081</v>
          </cell>
          <cell r="D536">
            <v>1</v>
          </cell>
          <cell r="I536">
            <v>34</v>
          </cell>
          <cell r="J536">
            <v>1867</v>
          </cell>
        </row>
        <row r="537">
          <cell r="B537" t="str">
            <v>Haskell</v>
          </cell>
          <cell r="C537">
            <v>20081</v>
          </cell>
          <cell r="D537">
            <v>7</v>
          </cell>
          <cell r="I537">
            <v>37</v>
          </cell>
          <cell r="J537">
            <v>1668</v>
          </cell>
          <cell r="K537">
            <v>1762</v>
          </cell>
          <cell r="L537">
            <v>1809</v>
          </cell>
          <cell r="M537">
            <v>1854</v>
          </cell>
          <cell r="N537">
            <v>1857</v>
          </cell>
          <cell r="O537">
            <v>2612</v>
          </cell>
          <cell r="P537">
            <v>2822</v>
          </cell>
        </row>
        <row r="538">
          <cell r="B538" t="str">
            <v>Haskell</v>
          </cell>
          <cell r="C538">
            <v>20081</v>
          </cell>
          <cell r="D538">
            <v>10</v>
          </cell>
          <cell r="I538">
            <v>39</v>
          </cell>
          <cell r="J538">
            <v>1667</v>
          </cell>
          <cell r="K538">
            <v>1754</v>
          </cell>
          <cell r="L538">
            <v>1761</v>
          </cell>
          <cell r="M538">
            <v>1808</v>
          </cell>
          <cell r="N538">
            <v>1810</v>
          </cell>
          <cell r="O538">
            <v>1856</v>
          </cell>
          <cell r="P538">
            <v>2686</v>
          </cell>
          <cell r="Q538">
            <v>2801</v>
          </cell>
          <cell r="R538">
            <v>2814</v>
          </cell>
          <cell r="S538">
            <v>2815</v>
          </cell>
        </row>
        <row r="539">
          <cell r="B539" t="str">
            <v>Haskell</v>
          </cell>
          <cell r="C539">
            <v>20081</v>
          </cell>
          <cell r="D539" t="str">
            <v>na</v>
          </cell>
        </row>
        <row r="540">
          <cell r="B540" t="str">
            <v>Haskell</v>
          </cell>
          <cell r="C540">
            <v>20081</v>
          </cell>
          <cell r="D540" t="str">
            <v>na</v>
          </cell>
        </row>
        <row r="541">
          <cell r="B541" t="str">
            <v>Haskell</v>
          </cell>
          <cell r="C541">
            <v>20081</v>
          </cell>
          <cell r="D541" t="str">
            <v>na</v>
          </cell>
          <cell r="I541">
            <v>24</v>
          </cell>
          <cell r="J541" t="str">
            <v>MPLSEA</v>
          </cell>
        </row>
        <row r="542">
          <cell r="B542" t="str">
            <v>Haskell</v>
          </cell>
          <cell r="C542">
            <v>20081</v>
          </cell>
          <cell r="D542">
            <v>34</v>
          </cell>
          <cell r="E542">
            <v>31.235294117647058</v>
          </cell>
          <cell r="F542">
            <v>30</v>
          </cell>
          <cell r="I542">
            <v>36</v>
          </cell>
          <cell r="J542" t="str">
            <v>MPLPER</v>
          </cell>
        </row>
        <row r="543">
          <cell r="B543" t="str">
            <v>Hodgeman</v>
          </cell>
          <cell r="C543">
            <v>20083</v>
          </cell>
          <cell r="D543" t="str">
            <v>na</v>
          </cell>
          <cell r="G543">
            <v>29.36</v>
          </cell>
          <cell r="H543">
            <v>30.2</v>
          </cell>
        </row>
        <row r="544">
          <cell r="B544" t="str">
            <v>Hodgeman</v>
          </cell>
          <cell r="C544">
            <v>20083</v>
          </cell>
          <cell r="D544">
            <v>16</v>
          </cell>
          <cell r="I544">
            <v>21</v>
          </cell>
          <cell r="J544">
            <v>2722</v>
          </cell>
          <cell r="K544">
            <v>2724</v>
          </cell>
          <cell r="L544">
            <v>2742</v>
          </cell>
          <cell r="M544">
            <v>2750</v>
          </cell>
          <cell r="N544">
            <v>2761</v>
          </cell>
          <cell r="O544">
            <v>2762</v>
          </cell>
          <cell r="P544">
            <v>2765</v>
          </cell>
          <cell r="Q544">
            <v>2766</v>
          </cell>
          <cell r="R544">
            <v>2959</v>
          </cell>
          <cell r="S544">
            <v>9982</v>
          </cell>
          <cell r="T544">
            <v>1122</v>
          </cell>
          <cell r="U544">
            <v>1712</v>
          </cell>
          <cell r="V544">
            <v>2234</v>
          </cell>
          <cell r="W544">
            <v>2562</v>
          </cell>
          <cell r="X544">
            <v>2568</v>
          </cell>
          <cell r="Y544">
            <v>2586</v>
          </cell>
        </row>
        <row r="545">
          <cell r="B545" t="str">
            <v>Hodgeman</v>
          </cell>
          <cell r="C545">
            <v>20083</v>
          </cell>
          <cell r="D545">
            <v>1</v>
          </cell>
          <cell r="I545">
            <v>23</v>
          </cell>
          <cell r="J545">
            <v>2714</v>
          </cell>
        </row>
        <row r="546">
          <cell r="B546" t="str">
            <v>Hodgeman</v>
          </cell>
          <cell r="C546">
            <v>20083</v>
          </cell>
          <cell r="D546">
            <v>2</v>
          </cell>
          <cell r="I546">
            <v>26</v>
          </cell>
          <cell r="J546">
            <v>2759</v>
          </cell>
          <cell r="K546">
            <v>2953</v>
          </cell>
        </row>
        <row r="547">
          <cell r="B547" t="str">
            <v>Hodgeman</v>
          </cell>
          <cell r="C547">
            <v>20083</v>
          </cell>
          <cell r="D547">
            <v>1</v>
          </cell>
          <cell r="I547">
            <v>27</v>
          </cell>
          <cell r="J547">
            <v>2748</v>
          </cell>
        </row>
        <row r="548">
          <cell r="B548" t="str">
            <v>Hodgeman</v>
          </cell>
          <cell r="C548">
            <v>20083</v>
          </cell>
          <cell r="D548">
            <v>8</v>
          </cell>
          <cell r="I548">
            <v>29</v>
          </cell>
          <cell r="J548">
            <v>2617</v>
          </cell>
          <cell r="K548">
            <v>2629</v>
          </cell>
          <cell r="L548">
            <v>2800</v>
          </cell>
          <cell r="M548">
            <v>2818</v>
          </cell>
          <cell r="N548">
            <v>2822</v>
          </cell>
          <cell r="O548">
            <v>1643</v>
          </cell>
          <cell r="P548">
            <v>1765</v>
          </cell>
          <cell r="Q548">
            <v>2588</v>
          </cell>
        </row>
        <row r="549">
          <cell r="B549" t="str">
            <v>Hodgeman</v>
          </cell>
          <cell r="C549">
            <v>20083</v>
          </cell>
          <cell r="D549">
            <v>7</v>
          </cell>
          <cell r="I549">
            <v>31</v>
          </cell>
          <cell r="J549">
            <v>2614</v>
          </cell>
          <cell r="K549">
            <v>2615</v>
          </cell>
          <cell r="L549">
            <v>2628</v>
          </cell>
          <cell r="M549">
            <v>2747</v>
          </cell>
          <cell r="N549">
            <v>2757</v>
          </cell>
          <cell r="O549">
            <v>2951</v>
          </cell>
          <cell r="P549">
            <v>2365</v>
          </cell>
        </row>
        <row r="550">
          <cell r="B550" t="str">
            <v>Hodgeman</v>
          </cell>
          <cell r="C550">
            <v>20083</v>
          </cell>
          <cell r="D550">
            <v>3</v>
          </cell>
          <cell r="I550">
            <v>34</v>
          </cell>
          <cell r="J550">
            <v>2756</v>
          </cell>
          <cell r="K550">
            <v>2817</v>
          </cell>
          <cell r="L550">
            <v>1762</v>
          </cell>
        </row>
        <row r="551">
          <cell r="B551" t="str">
            <v>Hodgeman</v>
          </cell>
          <cell r="C551">
            <v>20083</v>
          </cell>
          <cell r="D551">
            <v>1</v>
          </cell>
          <cell r="I551">
            <v>35</v>
          </cell>
          <cell r="J551">
            <v>2235</v>
          </cell>
        </row>
        <row r="552">
          <cell r="B552" t="str">
            <v>Hodgeman</v>
          </cell>
          <cell r="C552">
            <v>20083</v>
          </cell>
          <cell r="D552">
            <v>7</v>
          </cell>
          <cell r="I552">
            <v>37</v>
          </cell>
          <cell r="J552">
            <v>2613</v>
          </cell>
          <cell r="K552">
            <v>2755</v>
          </cell>
          <cell r="L552">
            <v>2815</v>
          </cell>
          <cell r="M552">
            <v>5923</v>
          </cell>
          <cell r="N552">
            <v>1562</v>
          </cell>
          <cell r="O552">
            <v>1761</v>
          </cell>
          <cell r="P552">
            <v>2232</v>
          </cell>
        </row>
        <row r="553">
          <cell r="B553" t="str">
            <v>Hodgeman</v>
          </cell>
          <cell r="C553">
            <v>20083</v>
          </cell>
          <cell r="D553">
            <v>7</v>
          </cell>
          <cell r="I553">
            <v>39</v>
          </cell>
          <cell r="J553">
            <v>2801</v>
          </cell>
          <cell r="K553">
            <v>3725</v>
          </cell>
          <cell r="L553">
            <v>3760</v>
          </cell>
          <cell r="M553">
            <v>2266</v>
          </cell>
          <cell r="N553">
            <v>2310</v>
          </cell>
          <cell r="O553">
            <v>2375</v>
          </cell>
          <cell r="P553">
            <v>2612</v>
          </cell>
        </row>
        <row r="554">
          <cell r="B554" t="str">
            <v>Hodgeman</v>
          </cell>
          <cell r="C554">
            <v>20083</v>
          </cell>
          <cell r="D554" t="str">
            <v>na</v>
          </cell>
          <cell r="I554">
            <v>32</v>
          </cell>
          <cell r="J554" t="str">
            <v>MPLSEA</v>
          </cell>
        </row>
        <row r="555">
          <cell r="B555" t="str">
            <v>Hodgeman</v>
          </cell>
          <cell r="C555">
            <v>20083</v>
          </cell>
          <cell r="D555">
            <v>53</v>
          </cell>
          <cell r="E555">
            <v>29.358490566037737</v>
          </cell>
          <cell r="F555">
            <v>30.2</v>
          </cell>
          <cell r="I555">
            <v>42</v>
          </cell>
          <cell r="J555" t="str">
            <v>MPLPER</v>
          </cell>
        </row>
        <row r="556">
          <cell r="B556" t="str">
            <v>Jackson</v>
          </cell>
          <cell r="C556">
            <v>20085</v>
          </cell>
          <cell r="D556" t="str">
            <v>na</v>
          </cell>
          <cell r="G556">
            <v>57</v>
          </cell>
          <cell r="H556">
            <v>63.71</v>
          </cell>
        </row>
        <row r="557">
          <cell r="B557" t="str">
            <v>Jackson</v>
          </cell>
          <cell r="C557">
            <v>20085</v>
          </cell>
          <cell r="D557">
            <v>16</v>
          </cell>
          <cell r="I557">
            <v>42</v>
          </cell>
          <cell r="J557">
            <v>4725</v>
          </cell>
          <cell r="K557">
            <v>4834</v>
          </cell>
          <cell r="L557">
            <v>7223</v>
          </cell>
          <cell r="M557">
            <v>7225</v>
          </cell>
          <cell r="N557">
            <v>7325</v>
          </cell>
          <cell r="O557">
            <v>7504</v>
          </cell>
          <cell r="P557">
            <v>7515</v>
          </cell>
          <cell r="Q557">
            <v>7594</v>
          </cell>
          <cell r="R557">
            <v>7608</v>
          </cell>
          <cell r="S557">
            <v>7651</v>
          </cell>
          <cell r="T557">
            <v>7653</v>
          </cell>
          <cell r="U557">
            <v>7658</v>
          </cell>
          <cell r="V557">
            <v>7660</v>
          </cell>
          <cell r="W557">
            <v>4590</v>
          </cell>
          <cell r="X557">
            <v>4752</v>
          </cell>
          <cell r="Y557">
            <v>7655</v>
          </cell>
        </row>
        <row r="558">
          <cell r="B558" t="str">
            <v>Jackson</v>
          </cell>
          <cell r="C558">
            <v>20085</v>
          </cell>
          <cell r="D558">
            <v>8</v>
          </cell>
          <cell r="I558">
            <v>53</v>
          </cell>
          <cell r="J558">
            <v>4832</v>
          </cell>
          <cell r="K558">
            <v>7222</v>
          </cell>
          <cell r="L558">
            <v>7303</v>
          </cell>
          <cell r="M558">
            <v>7304</v>
          </cell>
          <cell r="N558">
            <v>7330</v>
          </cell>
          <cell r="O558">
            <v>7503</v>
          </cell>
          <cell r="P558">
            <v>7510</v>
          </cell>
          <cell r="Q558">
            <v>7603</v>
          </cell>
        </row>
        <row r="559">
          <cell r="B559" t="str">
            <v>Jackson</v>
          </cell>
          <cell r="C559">
            <v>20085</v>
          </cell>
          <cell r="D559">
            <v>10</v>
          </cell>
          <cell r="I559">
            <v>58</v>
          </cell>
          <cell r="J559">
            <v>3891</v>
          </cell>
          <cell r="K559">
            <v>7220</v>
          </cell>
          <cell r="L559">
            <v>7221</v>
          </cell>
          <cell r="M559">
            <v>7224</v>
          </cell>
          <cell r="N559">
            <v>7302</v>
          </cell>
          <cell r="O559">
            <v>7502</v>
          </cell>
          <cell r="P559">
            <v>7593</v>
          </cell>
          <cell r="Q559">
            <v>7584</v>
          </cell>
          <cell r="R559">
            <v>7684</v>
          </cell>
          <cell r="S559">
            <v>7423</v>
          </cell>
        </row>
        <row r="560">
          <cell r="B560" t="str">
            <v>Jackson</v>
          </cell>
          <cell r="C560">
            <v>20085</v>
          </cell>
          <cell r="D560">
            <v>6</v>
          </cell>
          <cell r="I560">
            <v>64</v>
          </cell>
          <cell r="J560">
            <v>7061</v>
          </cell>
          <cell r="K560">
            <v>7091</v>
          </cell>
          <cell r="L560">
            <v>7233</v>
          </cell>
          <cell r="M560">
            <v>7500</v>
          </cell>
          <cell r="N560">
            <v>7580</v>
          </cell>
          <cell r="O560">
            <v>7683</v>
          </cell>
        </row>
        <row r="561">
          <cell r="B561" t="str">
            <v>Jackson</v>
          </cell>
          <cell r="C561">
            <v>20085</v>
          </cell>
          <cell r="D561">
            <v>6</v>
          </cell>
          <cell r="I561">
            <v>69</v>
          </cell>
          <cell r="J561">
            <v>4020</v>
          </cell>
          <cell r="K561">
            <v>7090</v>
          </cell>
          <cell r="L561">
            <v>7099</v>
          </cell>
          <cell r="M561">
            <v>7301</v>
          </cell>
          <cell r="N561">
            <v>7681</v>
          </cell>
          <cell r="O561">
            <v>7051</v>
          </cell>
        </row>
        <row r="562">
          <cell r="B562" t="str">
            <v>Jackson</v>
          </cell>
          <cell r="C562">
            <v>20085</v>
          </cell>
          <cell r="D562">
            <v>2</v>
          </cell>
          <cell r="I562">
            <v>75</v>
          </cell>
          <cell r="J562">
            <v>7450</v>
          </cell>
          <cell r="K562">
            <v>7455</v>
          </cell>
        </row>
        <row r="563">
          <cell r="B563" t="str">
            <v>Jackson</v>
          </cell>
          <cell r="C563">
            <v>20085</v>
          </cell>
          <cell r="D563">
            <v>4</v>
          </cell>
          <cell r="I563">
            <v>85</v>
          </cell>
          <cell r="J563">
            <v>4350</v>
          </cell>
          <cell r="K563">
            <v>7170</v>
          </cell>
          <cell r="L563">
            <v>7173</v>
          </cell>
          <cell r="M563">
            <v>7050</v>
          </cell>
        </row>
        <row r="564">
          <cell r="B564" t="str">
            <v>Jackson</v>
          </cell>
          <cell r="C564">
            <v>20085</v>
          </cell>
          <cell r="D564" t="str">
            <v>na</v>
          </cell>
        </row>
        <row r="565">
          <cell r="B565" t="str">
            <v>Jackson</v>
          </cell>
          <cell r="C565">
            <v>20085</v>
          </cell>
          <cell r="D565" t="str">
            <v>na</v>
          </cell>
        </row>
        <row r="566">
          <cell r="B566" t="str">
            <v>Jackson</v>
          </cell>
          <cell r="C566">
            <v>20085</v>
          </cell>
          <cell r="D566" t="str">
            <v>na</v>
          </cell>
        </row>
        <row r="567">
          <cell r="B567" t="str">
            <v>Jackson</v>
          </cell>
          <cell r="C567">
            <v>20085</v>
          </cell>
          <cell r="D567" t="str">
            <v>na</v>
          </cell>
          <cell r="I567">
            <v>62</v>
          </cell>
          <cell r="J567" t="str">
            <v>MPLSEA</v>
          </cell>
        </row>
        <row r="568">
          <cell r="B568" t="str">
            <v>Jackson</v>
          </cell>
          <cell r="C568">
            <v>20085</v>
          </cell>
          <cell r="D568">
            <v>52</v>
          </cell>
          <cell r="E568">
            <v>57</v>
          </cell>
          <cell r="F568">
            <v>63.714285714285715</v>
          </cell>
          <cell r="I568">
            <v>66</v>
          </cell>
          <cell r="J568" t="str">
            <v>MPLPER</v>
          </cell>
        </row>
        <row r="569">
          <cell r="B569" t="str">
            <v>Jefferson</v>
          </cell>
          <cell r="C569">
            <v>20087</v>
          </cell>
          <cell r="D569" t="str">
            <v>na</v>
          </cell>
          <cell r="G569">
            <v>61.69</v>
          </cell>
          <cell r="H569">
            <v>66</v>
          </cell>
        </row>
        <row r="570">
          <cell r="B570" t="str">
            <v>Jefferson</v>
          </cell>
          <cell r="C570">
            <v>20087</v>
          </cell>
          <cell r="D570">
            <v>13</v>
          </cell>
          <cell r="I570">
            <v>45</v>
          </cell>
          <cell r="J570">
            <v>4752</v>
          </cell>
          <cell r="K570">
            <v>7325</v>
          </cell>
          <cell r="L570">
            <v>7330</v>
          </cell>
          <cell r="M570">
            <v>7585</v>
          </cell>
          <cell r="N570">
            <v>7586</v>
          </cell>
          <cell r="O570">
            <v>7593</v>
          </cell>
          <cell r="P570">
            <v>7602</v>
          </cell>
          <cell r="Q570">
            <v>7651</v>
          </cell>
          <cell r="R570">
            <v>7653</v>
          </cell>
          <cell r="S570">
            <v>7655</v>
          </cell>
          <cell r="T570">
            <v>7657</v>
          </cell>
          <cell r="U570">
            <v>7658</v>
          </cell>
          <cell r="V570">
            <v>9982</v>
          </cell>
        </row>
        <row r="571">
          <cell r="B571" t="str">
            <v>Jefferson</v>
          </cell>
          <cell r="C571">
            <v>20087</v>
          </cell>
          <cell r="D571">
            <v>5</v>
          </cell>
          <cell r="I571">
            <v>51</v>
          </cell>
          <cell r="J571">
            <v>7281</v>
          </cell>
          <cell r="K571">
            <v>7307</v>
          </cell>
          <cell r="L571">
            <v>7460</v>
          </cell>
          <cell r="M571">
            <v>7520</v>
          </cell>
          <cell r="N571">
            <v>7503</v>
          </cell>
        </row>
        <row r="572">
          <cell r="B572" t="str">
            <v>Jefferson</v>
          </cell>
          <cell r="C572">
            <v>20087</v>
          </cell>
          <cell r="D572">
            <v>8</v>
          </cell>
          <cell r="I572">
            <v>57</v>
          </cell>
          <cell r="J572">
            <v>7091</v>
          </cell>
          <cell r="K572">
            <v>7150</v>
          </cell>
          <cell r="L572">
            <v>7253</v>
          </cell>
          <cell r="M572">
            <v>7302</v>
          </cell>
          <cell r="N572">
            <v>7502</v>
          </cell>
          <cell r="O572">
            <v>7583</v>
          </cell>
          <cell r="P572">
            <v>7591</v>
          </cell>
          <cell r="Q572">
            <v>7600</v>
          </cell>
        </row>
        <row r="573">
          <cell r="B573" t="str">
            <v>Jefferson</v>
          </cell>
          <cell r="C573">
            <v>20087</v>
          </cell>
          <cell r="D573">
            <v>4</v>
          </cell>
          <cell r="I573">
            <v>63</v>
          </cell>
          <cell r="J573">
            <v>7089</v>
          </cell>
          <cell r="K573">
            <v>7280</v>
          </cell>
          <cell r="L573">
            <v>7301</v>
          </cell>
          <cell r="M573">
            <v>7500</v>
          </cell>
        </row>
        <row r="574">
          <cell r="B574" t="str">
            <v>Jefferson</v>
          </cell>
          <cell r="C574">
            <v>20087</v>
          </cell>
          <cell r="D574">
            <v>12</v>
          </cell>
          <cell r="I574">
            <v>69</v>
          </cell>
          <cell r="J574">
            <v>7055</v>
          </cell>
          <cell r="K574">
            <v>7090</v>
          </cell>
          <cell r="L574">
            <v>7261</v>
          </cell>
          <cell r="M574">
            <v>7433</v>
          </cell>
          <cell r="N574">
            <v>7589</v>
          </cell>
          <cell r="O574">
            <v>7590</v>
          </cell>
          <cell r="P574">
            <v>7681</v>
          </cell>
          <cell r="Q574">
            <v>7683</v>
          </cell>
          <cell r="R574">
            <v>7155</v>
          </cell>
          <cell r="S574">
            <v>7252</v>
          </cell>
          <cell r="T574">
            <v>7423</v>
          </cell>
          <cell r="U574">
            <v>7105</v>
          </cell>
        </row>
        <row r="575">
          <cell r="B575" t="str">
            <v>Jefferson</v>
          </cell>
          <cell r="C575">
            <v>20087</v>
          </cell>
          <cell r="D575">
            <v>8</v>
          </cell>
          <cell r="I575">
            <v>75</v>
          </cell>
          <cell r="J575">
            <v>7051</v>
          </cell>
          <cell r="K575">
            <v>7005</v>
          </cell>
          <cell r="L575">
            <v>7031</v>
          </cell>
          <cell r="M575">
            <v>7035</v>
          </cell>
          <cell r="N575">
            <v>7036</v>
          </cell>
          <cell r="O575">
            <v>7107</v>
          </cell>
          <cell r="P575">
            <v>7109</v>
          </cell>
          <cell r="Q575">
            <v>7208</v>
          </cell>
        </row>
        <row r="576">
          <cell r="B576" t="str">
            <v>Jefferson</v>
          </cell>
          <cell r="C576">
            <v>20087</v>
          </cell>
          <cell r="D576">
            <v>3</v>
          </cell>
          <cell r="I576">
            <v>81</v>
          </cell>
          <cell r="J576">
            <v>7170</v>
          </cell>
          <cell r="K576">
            <v>7213</v>
          </cell>
          <cell r="L576">
            <v>7050</v>
          </cell>
        </row>
        <row r="577">
          <cell r="B577" t="str">
            <v>Jefferson</v>
          </cell>
          <cell r="C577">
            <v>20087</v>
          </cell>
          <cell r="D577">
            <v>2</v>
          </cell>
          <cell r="I577">
            <v>87</v>
          </cell>
          <cell r="J577">
            <v>7123</v>
          </cell>
          <cell r="K577">
            <v>7176</v>
          </cell>
        </row>
        <row r="578">
          <cell r="B578" t="str">
            <v>Jefferson</v>
          </cell>
          <cell r="C578">
            <v>20087</v>
          </cell>
          <cell r="D578" t="str">
            <v>na</v>
          </cell>
        </row>
        <row r="579">
          <cell r="B579" t="str">
            <v>Jefferson</v>
          </cell>
          <cell r="C579">
            <v>20087</v>
          </cell>
          <cell r="D579" t="str">
            <v>na</v>
          </cell>
        </row>
        <row r="580">
          <cell r="B580" t="str">
            <v>Jefferson</v>
          </cell>
          <cell r="C580">
            <v>20087</v>
          </cell>
          <cell r="D580" t="str">
            <v>na</v>
          </cell>
          <cell r="I580">
            <v>62</v>
          </cell>
          <cell r="J580" t="str">
            <v>MPLSEA</v>
          </cell>
        </row>
        <row r="581">
          <cell r="B581" t="str">
            <v>Jefferson</v>
          </cell>
          <cell r="C581">
            <v>20087</v>
          </cell>
          <cell r="D581">
            <v>55</v>
          </cell>
          <cell r="E581">
            <v>61.690909090909088</v>
          </cell>
          <cell r="F581">
            <v>66</v>
          </cell>
          <cell r="I581">
            <v>66</v>
          </cell>
          <cell r="J581" t="str">
            <v>MPLPER</v>
          </cell>
        </row>
        <row r="582">
          <cell r="B582" t="str">
            <v>Jewell</v>
          </cell>
          <cell r="C582">
            <v>20089</v>
          </cell>
          <cell r="D582" t="str">
            <v>na</v>
          </cell>
          <cell r="G582">
            <v>43.4</v>
          </cell>
          <cell r="H582">
            <v>44.62</v>
          </cell>
        </row>
        <row r="583">
          <cell r="B583" t="str">
            <v>Jewell</v>
          </cell>
          <cell r="C583">
            <v>20089</v>
          </cell>
          <cell r="D583">
            <v>10</v>
          </cell>
          <cell r="I583">
            <v>31</v>
          </cell>
          <cell r="J583">
            <v>2718</v>
          </cell>
          <cell r="K583">
            <v>2720</v>
          </cell>
          <cell r="L583">
            <v>2740</v>
          </cell>
          <cell r="M583">
            <v>2955</v>
          </cell>
          <cell r="N583">
            <v>2108</v>
          </cell>
          <cell r="O583">
            <v>2260</v>
          </cell>
          <cell r="P583">
            <v>2536</v>
          </cell>
          <cell r="Q583">
            <v>2540</v>
          </cell>
          <cell r="R583">
            <v>2542</v>
          </cell>
          <cell r="S583">
            <v>2547</v>
          </cell>
        </row>
        <row r="584">
          <cell r="B584" t="str">
            <v>Jewell</v>
          </cell>
          <cell r="C584">
            <v>20089</v>
          </cell>
          <cell r="D584">
            <v>2</v>
          </cell>
          <cell r="I584">
            <v>35</v>
          </cell>
          <cell r="J584">
            <v>2953</v>
          </cell>
          <cell r="K584">
            <v>2596</v>
          </cell>
        </row>
        <row r="585">
          <cell r="B585" t="str">
            <v>Jewell</v>
          </cell>
          <cell r="C585">
            <v>20089</v>
          </cell>
          <cell r="D585">
            <v>6</v>
          </cell>
          <cell r="I585">
            <v>38</v>
          </cell>
          <cell r="J585">
            <v>2664</v>
          </cell>
          <cell r="K585">
            <v>2734</v>
          </cell>
          <cell r="L585">
            <v>2827</v>
          </cell>
          <cell r="M585">
            <v>3886</v>
          </cell>
          <cell r="N585">
            <v>2110</v>
          </cell>
          <cell r="O585">
            <v>2234</v>
          </cell>
        </row>
        <row r="586">
          <cell r="B586" t="str">
            <v>Jewell</v>
          </cell>
          <cell r="C586">
            <v>20089</v>
          </cell>
          <cell r="D586">
            <v>8</v>
          </cell>
          <cell r="I586">
            <v>42</v>
          </cell>
          <cell r="J586">
            <v>2672</v>
          </cell>
          <cell r="K586">
            <v>3831</v>
          </cell>
          <cell r="L586">
            <v>3846</v>
          </cell>
          <cell r="M586">
            <v>3848</v>
          </cell>
          <cell r="N586">
            <v>2366</v>
          </cell>
          <cell r="O586">
            <v>2519</v>
          </cell>
          <cell r="P586">
            <v>2617</v>
          </cell>
          <cell r="Q586">
            <v>2623</v>
          </cell>
        </row>
        <row r="587">
          <cell r="B587" t="str">
            <v>Jewell</v>
          </cell>
          <cell r="C587">
            <v>20089</v>
          </cell>
          <cell r="D587">
            <v>7</v>
          </cell>
          <cell r="I587">
            <v>47</v>
          </cell>
          <cell r="J587">
            <v>2738</v>
          </cell>
          <cell r="K587">
            <v>3537</v>
          </cell>
          <cell r="L587">
            <v>3844</v>
          </cell>
          <cell r="M587">
            <v>3870</v>
          </cell>
          <cell r="N587">
            <v>3030</v>
          </cell>
          <cell r="O587">
            <v>2104</v>
          </cell>
          <cell r="P587">
            <v>2614</v>
          </cell>
        </row>
        <row r="588">
          <cell r="B588" t="str">
            <v>Jewell</v>
          </cell>
          <cell r="C588">
            <v>20089</v>
          </cell>
          <cell r="D588">
            <v>6</v>
          </cell>
          <cell r="I588">
            <v>51</v>
          </cell>
          <cell r="J588">
            <v>2670</v>
          </cell>
          <cell r="K588">
            <v>3824</v>
          </cell>
          <cell r="L588">
            <v>3825</v>
          </cell>
          <cell r="M588">
            <v>3866</v>
          </cell>
          <cell r="N588">
            <v>2518</v>
          </cell>
          <cell r="O588">
            <v>2613</v>
          </cell>
        </row>
        <row r="589">
          <cell r="B589" t="str">
            <v>Jewell</v>
          </cell>
          <cell r="C589">
            <v>20089</v>
          </cell>
          <cell r="D589">
            <v>6</v>
          </cell>
          <cell r="I589">
            <v>55</v>
          </cell>
          <cell r="J589">
            <v>3725</v>
          </cell>
          <cell r="K589">
            <v>3864</v>
          </cell>
          <cell r="L589">
            <v>2236</v>
          </cell>
          <cell r="M589">
            <v>2266</v>
          </cell>
          <cell r="N589">
            <v>2347</v>
          </cell>
          <cell r="O589">
            <v>2612</v>
          </cell>
        </row>
        <row r="590">
          <cell r="B590" t="str">
            <v>Jewell</v>
          </cell>
          <cell r="C590">
            <v>20089</v>
          </cell>
          <cell r="D590">
            <v>3</v>
          </cell>
          <cell r="I590">
            <v>58</v>
          </cell>
          <cell r="J590">
            <v>3755</v>
          </cell>
          <cell r="K590">
            <v>3775</v>
          </cell>
          <cell r="L590">
            <v>2375</v>
          </cell>
        </row>
        <row r="591">
          <cell r="B591" t="str">
            <v>Jewell</v>
          </cell>
          <cell r="C591">
            <v>20089</v>
          </cell>
          <cell r="D591" t="str">
            <v>na</v>
          </cell>
        </row>
        <row r="592">
          <cell r="B592" t="str">
            <v>Jewell</v>
          </cell>
          <cell r="C592">
            <v>20089</v>
          </cell>
          <cell r="D592" t="str">
            <v>na</v>
          </cell>
        </row>
        <row r="593">
          <cell r="B593" t="str">
            <v>Jewell</v>
          </cell>
          <cell r="C593">
            <v>20089</v>
          </cell>
          <cell r="D593" t="str">
            <v>na</v>
          </cell>
          <cell r="I593">
            <v>42</v>
          </cell>
          <cell r="J593" t="str">
            <v>MPLSEA</v>
          </cell>
        </row>
        <row r="594">
          <cell r="B594" t="str">
            <v>Jewell</v>
          </cell>
          <cell r="C594">
            <v>20089</v>
          </cell>
          <cell r="D594">
            <v>48</v>
          </cell>
          <cell r="E594">
            <v>43.395833333333336</v>
          </cell>
          <cell r="F594">
            <v>44.625</v>
          </cell>
          <cell r="I594">
            <v>50</v>
          </cell>
          <cell r="J594" t="str">
            <v>MPLPER</v>
          </cell>
        </row>
        <row r="595">
          <cell r="B595" t="str">
            <v>Johnson</v>
          </cell>
          <cell r="C595">
            <v>20091</v>
          </cell>
          <cell r="D595" t="str">
            <v>na</v>
          </cell>
          <cell r="G595">
            <v>54.87</v>
          </cell>
          <cell r="H595">
            <v>55.5</v>
          </cell>
        </row>
        <row r="596">
          <cell r="B596" t="str">
            <v>Johnson</v>
          </cell>
          <cell r="C596">
            <v>20091</v>
          </cell>
          <cell r="D596">
            <v>6</v>
          </cell>
          <cell r="I596">
            <v>42</v>
          </cell>
          <cell r="J596">
            <v>4752</v>
          </cell>
          <cell r="K596">
            <v>7330</v>
          </cell>
          <cell r="L596">
            <v>7607</v>
          </cell>
          <cell r="M596">
            <v>7658</v>
          </cell>
          <cell r="N596">
            <v>8663</v>
          </cell>
          <cell r="O596">
            <v>8789</v>
          </cell>
        </row>
        <row r="597">
          <cell r="B597" t="str">
            <v>Johnson</v>
          </cell>
          <cell r="C597">
            <v>20091</v>
          </cell>
          <cell r="D597">
            <v>7</v>
          </cell>
          <cell r="I597">
            <v>47</v>
          </cell>
          <cell r="J597">
            <v>8962</v>
          </cell>
          <cell r="K597">
            <v>7089</v>
          </cell>
          <cell r="L597">
            <v>7460</v>
          </cell>
          <cell r="M597">
            <v>7603</v>
          </cell>
          <cell r="N597">
            <v>8955</v>
          </cell>
          <cell r="O597">
            <v>8957</v>
          </cell>
          <cell r="P597">
            <v>7462</v>
          </cell>
        </row>
        <row r="598">
          <cell r="B598" t="str">
            <v>Johnson</v>
          </cell>
          <cell r="C598">
            <v>20091</v>
          </cell>
          <cell r="D598">
            <v>12</v>
          </cell>
          <cell r="I598">
            <v>53</v>
          </cell>
          <cell r="J598">
            <v>7090</v>
          </cell>
          <cell r="K598">
            <v>7051</v>
          </cell>
          <cell r="L598">
            <v>7105</v>
          </cell>
          <cell r="M598">
            <v>7286</v>
          </cell>
          <cell r="N598">
            <v>7302</v>
          </cell>
          <cell r="O598">
            <v>7502</v>
          </cell>
          <cell r="P598">
            <v>8301</v>
          </cell>
          <cell r="Q598">
            <v>8390</v>
          </cell>
          <cell r="R598">
            <v>8641</v>
          </cell>
          <cell r="S598">
            <v>8912</v>
          </cell>
          <cell r="T598">
            <v>8953</v>
          </cell>
          <cell r="U598">
            <v>7055</v>
          </cell>
        </row>
        <row r="599">
          <cell r="B599" t="str">
            <v>Johnson</v>
          </cell>
          <cell r="C599">
            <v>20091</v>
          </cell>
          <cell r="D599">
            <v>11</v>
          </cell>
          <cell r="I599">
            <v>58</v>
          </cell>
          <cell r="J599">
            <v>7261</v>
          </cell>
          <cell r="K599">
            <v>7525</v>
          </cell>
          <cell r="L599">
            <v>7251</v>
          </cell>
          <cell r="M599">
            <v>7285</v>
          </cell>
          <cell r="N599">
            <v>7535</v>
          </cell>
          <cell r="O599">
            <v>7545</v>
          </cell>
          <cell r="P599">
            <v>8101</v>
          </cell>
          <cell r="Q599">
            <v>8640</v>
          </cell>
          <cell r="R599">
            <v>8911</v>
          </cell>
          <cell r="S599">
            <v>7036</v>
          </cell>
          <cell r="T599">
            <v>7433</v>
          </cell>
        </row>
        <row r="600">
          <cell r="B600" t="str">
            <v>Johnson</v>
          </cell>
          <cell r="C600">
            <v>20091</v>
          </cell>
          <cell r="D600">
            <v>7</v>
          </cell>
          <cell r="I600">
            <v>64</v>
          </cell>
          <cell r="J600">
            <v>4015</v>
          </cell>
          <cell r="K600">
            <v>7031</v>
          </cell>
          <cell r="L600">
            <v>7035</v>
          </cell>
          <cell r="M600">
            <v>7050</v>
          </cell>
          <cell r="N600">
            <v>7805</v>
          </cell>
          <cell r="O600">
            <v>8302</v>
          </cell>
          <cell r="P600">
            <v>7155</v>
          </cell>
        </row>
        <row r="601">
          <cell r="B601" t="str">
            <v>Johnson</v>
          </cell>
          <cell r="C601">
            <v>20091</v>
          </cell>
          <cell r="D601">
            <v>4</v>
          </cell>
          <cell r="I601">
            <v>69</v>
          </cell>
          <cell r="J601">
            <v>7106</v>
          </cell>
          <cell r="K601">
            <v>7123</v>
          </cell>
          <cell r="L601">
            <v>7170</v>
          </cell>
          <cell r="M601">
            <v>8501</v>
          </cell>
        </row>
        <row r="602">
          <cell r="B602" t="str">
            <v>Johnson</v>
          </cell>
          <cell r="C602">
            <v>20091</v>
          </cell>
          <cell r="D602" t="str">
            <v>na</v>
          </cell>
        </row>
        <row r="603">
          <cell r="B603" t="str">
            <v>Johnson</v>
          </cell>
          <cell r="C603">
            <v>20091</v>
          </cell>
          <cell r="D603" t="str">
            <v>na</v>
          </cell>
        </row>
        <row r="604">
          <cell r="B604" t="str">
            <v>Johnson</v>
          </cell>
          <cell r="C604">
            <v>20091</v>
          </cell>
          <cell r="D604" t="str">
            <v>na</v>
          </cell>
        </row>
        <row r="605">
          <cell r="B605" t="str">
            <v>Johnson</v>
          </cell>
          <cell r="C605">
            <v>20091</v>
          </cell>
          <cell r="D605" t="str">
            <v>na</v>
          </cell>
        </row>
        <row r="606">
          <cell r="B606" t="str">
            <v>Johnson</v>
          </cell>
          <cell r="C606">
            <v>20091</v>
          </cell>
          <cell r="D606" t="str">
            <v>na</v>
          </cell>
          <cell r="I606">
            <v>62</v>
          </cell>
          <cell r="J606" t="str">
            <v>MPLSEA</v>
          </cell>
        </row>
        <row r="607">
          <cell r="B607" t="str">
            <v>Johnson</v>
          </cell>
          <cell r="C607">
            <v>20091</v>
          </cell>
          <cell r="D607">
            <v>47</v>
          </cell>
          <cell r="E607">
            <v>54.872340425531917</v>
          </cell>
          <cell r="F607">
            <v>55.5</v>
          </cell>
          <cell r="I607">
            <v>66</v>
          </cell>
          <cell r="J607" t="str">
            <v>MPLPER</v>
          </cell>
        </row>
        <row r="608">
          <cell r="B608" t="str">
            <v>Kearny</v>
          </cell>
          <cell r="C608">
            <v>20093</v>
          </cell>
          <cell r="D608" t="str">
            <v>na</v>
          </cell>
          <cell r="G608">
            <v>26.05</v>
          </cell>
          <cell r="H608">
            <v>28.12</v>
          </cell>
        </row>
        <row r="609">
          <cell r="B609" t="str">
            <v>Kearny</v>
          </cell>
          <cell r="C609">
            <v>20093</v>
          </cell>
          <cell r="D609">
            <v>15</v>
          </cell>
          <cell r="I609">
            <v>20</v>
          </cell>
          <cell r="J609">
            <v>9982</v>
          </cell>
          <cell r="K609">
            <v>1122</v>
          </cell>
          <cell r="L609">
            <v>1184</v>
          </cell>
          <cell r="M609">
            <v>1258</v>
          </cell>
          <cell r="N609">
            <v>1580</v>
          </cell>
          <cell r="O609">
            <v>1712</v>
          </cell>
          <cell r="P609">
            <v>1714</v>
          </cell>
          <cell r="Q609">
            <v>1820</v>
          </cell>
          <cell r="R609">
            <v>1982</v>
          </cell>
          <cell r="S609">
            <v>1983</v>
          </cell>
          <cell r="T609">
            <v>1985</v>
          </cell>
          <cell r="U609">
            <v>1986</v>
          </cell>
          <cell r="V609">
            <v>2568</v>
          </cell>
          <cell r="W609">
            <v>2765</v>
          </cell>
          <cell r="X609">
            <v>6061</v>
          </cell>
        </row>
        <row r="610">
          <cell r="B610" t="str">
            <v>Kearny</v>
          </cell>
          <cell r="C610">
            <v>20093</v>
          </cell>
          <cell r="D610">
            <v>5</v>
          </cell>
          <cell r="I610">
            <v>22</v>
          </cell>
          <cell r="J610">
            <v>1185</v>
          </cell>
          <cell r="K610">
            <v>1214</v>
          </cell>
          <cell r="L610">
            <v>1230</v>
          </cell>
          <cell r="M610">
            <v>1235</v>
          </cell>
          <cell r="N610">
            <v>1390</v>
          </cell>
        </row>
        <row r="611">
          <cell r="B611" t="str">
            <v>Kearny</v>
          </cell>
          <cell r="C611">
            <v>20093</v>
          </cell>
          <cell r="D611">
            <v>3</v>
          </cell>
          <cell r="I611">
            <v>25</v>
          </cell>
          <cell r="J611">
            <v>1579</v>
          </cell>
          <cell r="K611">
            <v>1868</v>
          </cell>
          <cell r="L611">
            <v>1987</v>
          </cell>
        </row>
        <row r="612">
          <cell r="B612" t="str">
            <v>Kearny</v>
          </cell>
          <cell r="C612">
            <v>20093</v>
          </cell>
          <cell r="D612">
            <v>3</v>
          </cell>
          <cell r="I612">
            <v>27</v>
          </cell>
          <cell r="J612">
            <v>1213</v>
          </cell>
          <cell r="K612">
            <v>1578</v>
          </cell>
          <cell r="L612">
            <v>1670</v>
          </cell>
        </row>
        <row r="613">
          <cell r="B613" t="str">
            <v>Kearny</v>
          </cell>
          <cell r="C613">
            <v>20093</v>
          </cell>
          <cell r="D613">
            <v>5</v>
          </cell>
          <cell r="I613">
            <v>30</v>
          </cell>
          <cell r="J613">
            <v>1326</v>
          </cell>
          <cell r="K613">
            <v>1668</v>
          </cell>
          <cell r="L613">
            <v>1741</v>
          </cell>
          <cell r="M613">
            <v>1867</v>
          </cell>
          <cell r="N613">
            <v>2752</v>
          </cell>
        </row>
        <row r="614">
          <cell r="B614" t="str">
            <v>Kearny</v>
          </cell>
          <cell r="C614">
            <v>20093</v>
          </cell>
          <cell r="D614">
            <v>4</v>
          </cell>
          <cell r="I614">
            <v>31</v>
          </cell>
          <cell r="J614">
            <v>1667</v>
          </cell>
          <cell r="K614">
            <v>1857</v>
          </cell>
          <cell r="L614">
            <v>1859</v>
          </cell>
          <cell r="M614">
            <v>5230</v>
          </cell>
        </row>
        <row r="615">
          <cell r="B615" t="str">
            <v>Kearny</v>
          </cell>
          <cell r="C615">
            <v>20093</v>
          </cell>
          <cell r="D615">
            <v>4</v>
          </cell>
          <cell r="I615">
            <v>34</v>
          </cell>
          <cell r="J615">
            <v>1761</v>
          </cell>
          <cell r="K615">
            <v>1767</v>
          </cell>
          <cell r="L615">
            <v>1847</v>
          </cell>
          <cell r="M615">
            <v>2744</v>
          </cell>
        </row>
        <row r="616">
          <cell r="B616" t="str">
            <v>Kearny</v>
          </cell>
          <cell r="C616">
            <v>20093</v>
          </cell>
          <cell r="D616">
            <v>4</v>
          </cell>
          <cell r="I616">
            <v>36</v>
          </cell>
          <cell r="J616">
            <v>1343</v>
          </cell>
          <cell r="K616">
            <v>1349</v>
          </cell>
          <cell r="L616">
            <v>1422</v>
          </cell>
          <cell r="M616">
            <v>1856</v>
          </cell>
        </row>
        <row r="617">
          <cell r="B617" t="str">
            <v>Kearny</v>
          </cell>
          <cell r="C617">
            <v>20093</v>
          </cell>
          <cell r="D617" t="str">
            <v>na</v>
          </cell>
        </row>
        <row r="618">
          <cell r="B618" t="str">
            <v>Kearny</v>
          </cell>
          <cell r="C618">
            <v>20093</v>
          </cell>
          <cell r="D618" t="str">
            <v>na</v>
          </cell>
        </row>
        <row r="619">
          <cell r="B619" t="str">
            <v>Kearny</v>
          </cell>
          <cell r="C619">
            <v>20093</v>
          </cell>
          <cell r="D619" t="str">
            <v>na</v>
          </cell>
          <cell r="I619">
            <v>26</v>
          </cell>
          <cell r="J619" t="str">
            <v>MPLSEA</v>
          </cell>
        </row>
        <row r="620">
          <cell r="B620" t="str">
            <v>Kearny</v>
          </cell>
          <cell r="C620">
            <v>20093</v>
          </cell>
          <cell r="D620">
            <v>43</v>
          </cell>
          <cell r="E620">
            <v>26.046511627906977</v>
          </cell>
          <cell r="F620">
            <v>28.125</v>
          </cell>
          <cell r="I620">
            <v>36</v>
          </cell>
          <cell r="J620" t="str">
            <v>MPLPER</v>
          </cell>
        </row>
        <row r="621">
          <cell r="B621" t="str">
            <v>Kingman</v>
          </cell>
          <cell r="C621">
            <v>20095</v>
          </cell>
          <cell r="D621" t="str">
            <v>na</v>
          </cell>
          <cell r="G621">
            <v>36.49</v>
          </cell>
          <cell r="H621">
            <v>39</v>
          </cell>
        </row>
        <row r="622">
          <cell r="B622" t="str">
            <v>Kingman</v>
          </cell>
          <cell r="C622">
            <v>20095</v>
          </cell>
          <cell r="D622">
            <v>26</v>
          </cell>
          <cell r="I622">
            <v>27</v>
          </cell>
          <cell r="J622">
            <v>5850</v>
          </cell>
          <cell r="K622">
            <v>5318</v>
          </cell>
          <cell r="L622">
            <v>5420</v>
          </cell>
          <cell r="M622">
            <v>5443</v>
          </cell>
          <cell r="N622">
            <v>5444</v>
          </cell>
          <cell r="O622">
            <v>5480</v>
          </cell>
          <cell r="P622">
            <v>5505</v>
          </cell>
          <cell r="Q622">
            <v>5561</v>
          </cell>
          <cell r="R622">
            <v>5693</v>
          </cell>
          <cell r="S622">
            <v>5710</v>
          </cell>
          <cell r="T622">
            <v>5854</v>
          </cell>
          <cell r="U622">
            <v>5856</v>
          </cell>
          <cell r="V622">
            <v>5907</v>
          </cell>
          <cell r="W622">
            <v>5927</v>
          </cell>
          <cell r="X622">
            <v>5928</v>
          </cell>
          <cell r="Y622">
            <v>5929</v>
          </cell>
          <cell r="Z622">
            <v>5941</v>
          </cell>
          <cell r="AA622">
            <v>5942</v>
          </cell>
          <cell r="AB622">
            <v>5959</v>
          </cell>
          <cell r="AC622">
            <v>5971</v>
          </cell>
          <cell r="AD622">
            <v>6348</v>
          </cell>
          <cell r="AE622">
            <v>6394</v>
          </cell>
          <cell r="AF622">
            <v>6421</v>
          </cell>
          <cell r="AG622">
            <v>6422</v>
          </cell>
          <cell r="AH622">
            <v>6438</v>
          </cell>
          <cell r="AI622">
            <v>5855</v>
          </cell>
        </row>
        <row r="623">
          <cell r="B623" t="str">
            <v>Kingman</v>
          </cell>
          <cell r="C623">
            <v>20095</v>
          </cell>
          <cell r="D623">
            <v>11</v>
          </cell>
          <cell r="I623">
            <v>30</v>
          </cell>
          <cell r="J623">
            <v>5560</v>
          </cell>
          <cell r="K623">
            <v>5570</v>
          </cell>
          <cell r="L623">
            <v>5633</v>
          </cell>
          <cell r="M623">
            <v>5740</v>
          </cell>
          <cell r="N623">
            <v>5875</v>
          </cell>
          <cell r="O623">
            <v>5882</v>
          </cell>
          <cell r="P623">
            <v>5951</v>
          </cell>
          <cell r="Q623">
            <v>6391</v>
          </cell>
          <cell r="R623">
            <v>6393</v>
          </cell>
          <cell r="S623">
            <v>6423</v>
          </cell>
          <cell r="T623">
            <v>6491</v>
          </cell>
        </row>
        <row r="624">
          <cell r="B624" t="str">
            <v>Kingman</v>
          </cell>
          <cell r="C624">
            <v>20095</v>
          </cell>
          <cell r="D624">
            <v>11</v>
          </cell>
          <cell r="I624">
            <v>34</v>
          </cell>
          <cell r="J624">
            <v>5670</v>
          </cell>
          <cell r="K624">
            <v>5675</v>
          </cell>
          <cell r="L624">
            <v>5680</v>
          </cell>
          <cell r="M624">
            <v>5858</v>
          </cell>
          <cell r="N624">
            <v>5935</v>
          </cell>
          <cell r="O624">
            <v>5950</v>
          </cell>
          <cell r="P624">
            <v>5958</v>
          </cell>
          <cell r="Q624">
            <v>6360</v>
          </cell>
          <cell r="R624">
            <v>6419</v>
          </cell>
          <cell r="S624">
            <v>6490</v>
          </cell>
          <cell r="T624">
            <v>5853</v>
          </cell>
        </row>
        <row r="625">
          <cell r="B625" t="str">
            <v>Kingman</v>
          </cell>
          <cell r="C625">
            <v>20095</v>
          </cell>
          <cell r="D625">
            <v>9</v>
          </cell>
          <cell r="I625">
            <v>37</v>
          </cell>
          <cell r="J625">
            <v>5800</v>
          </cell>
          <cell r="K625">
            <v>5878</v>
          </cell>
          <cell r="L625">
            <v>5919</v>
          </cell>
          <cell r="M625">
            <v>5947</v>
          </cell>
          <cell r="N625">
            <v>6057</v>
          </cell>
          <cell r="O625">
            <v>6224</v>
          </cell>
          <cell r="P625">
            <v>6418</v>
          </cell>
          <cell r="Q625">
            <v>5852</v>
          </cell>
          <cell r="R625">
            <v>5957</v>
          </cell>
        </row>
        <row r="626">
          <cell r="B626" t="str">
            <v>Kingman</v>
          </cell>
          <cell r="C626">
            <v>20095</v>
          </cell>
          <cell r="D626">
            <v>14</v>
          </cell>
          <cell r="I626">
            <v>41</v>
          </cell>
          <cell r="J626">
            <v>5419</v>
          </cell>
          <cell r="K626">
            <v>5873</v>
          </cell>
          <cell r="L626">
            <v>5880</v>
          </cell>
          <cell r="M626">
            <v>5888</v>
          </cell>
          <cell r="N626">
            <v>5890</v>
          </cell>
          <cell r="O626">
            <v>5894</v>
          </cell>
          <cell r="P626">
            <v>5910</v>
          </cell>
          <cell r="Q626">
            <v>5918</v>
          </cell>
          <cell r="R626">
            <v>5924</v>
          </cell>
          <cell r="S626">
            <v>5967</v>
          </cell>
          <cell r="T626">
            <v>6324</v>
          </cell>
          <cell r="U626">
            <v>6369</v>
          </cell>
          <cell r="V626">
            <v>6430</v>
          </cell>
          <cell r="W626">
            <v>5954</v>
          </cell>
        </row>
        <row r="627">
          <cell r="B627" t="str">
            <v>Kingman</v>
          </cell>
          <cell r="C627">
            <v>20095</v>
          </cell>
          <cell r="D627">
            <v>9</v>
          </cell>
          <cell r="I627">
            <v>44</v>
          </cell>
          <cell r="J627">
            <v>5956</v>
          </cell>
          <cell r="K627">
            <v>5690</v>
          </cell>
          <cell r="L627">
            <v>5909</v>
          </cell>
          <cell r="M627">
            <v>5926</v>
          </cell>
          <cell r="N627">
            <v>5948</v>
          </cell>
          <cell r="O627">
            <v>5949</v>
          </cell>
          <cell r="P627">
            <v>5955</v>
          </cell>
          <cell r="Q627">
            <v>6323</v>
          </cell>
          <cell r="R627">
            <v>6330</v>
          </cell>
        </row>
        <row r="628">
          <cell r="B628" t="str">
            <v>Kingman</v>
          </cell>
          <cell r="C628">
            <v>20095</v>
          </cell>
          <cell r="D628">
            <v>12</v>
          </cell>
          <cell r="I628">
            <v>48</v>
          </cell>
          <cell r="J628">
            <v>5872</v>
          </cell>
          <cell r="K628">
            <v>5891</v>
          </cell>
          <cell r="L628">
            <v>5893</v>
          </cell>
          <cell r="M628">
            <v>5897</v>
          </cell>
          <cell r="N628">
            <v>5908</v>
          </cell>
          <cell r="O628">
            <v>5921</v>
          </cell>
          <cell r="P628">
            <v>5925</v>
          </cell>
          <cell r="Q628">
            <v>5945</v>
          </cell>
          <cell r="R628">
            <v>5960</v>
          </cell>
          <cell r="S628">
            <v>6322</v>
          </cell>
          <cell r="T628">
            <v>6408</v>
          </cell>
          <cell r="U628">
            <v>6409</v>
          </cell>
        </row>
        <row r="629">
          <cell r="B629" t="str">
            <v>Kingman</v>
          </cell>
          <cell r="C629">
            <v>20095</v>
          </cell>
          <cell r="D629">
            <v>5</v>
          </cell>
          <cell r="I629">
            <v>51</v>
          </cell>
          <cell r="J629">
            <v>5324</v>
          </cell>
          <cell r="K629">
            <v>5750</v>
          </cell>
          <cell r="L629">
            <v>5892</v>
          </cell>
          <cell r="M629">
            <v>5900</v>
          </cell>
          <cell r="N629">
            <v>6248</v>
          </cell>
        </row>
        <row r="630">
          <cell r="B630" t="str">
            <v>Kingman</v>
          </cell>
          <cell r="C630">
            <v>20095</v>
          </cell>
          <cell r="D630" t="str">
            <v>na</v>
          </cell>
        </row>
        <row r="631">
          <cell r="B631" t="str">
            <v>Kingman</v>
          </cell>
          <cell r="C631">
            <v>20095</v>
          </cell>
          <cell r="D631" t="str">
            <v>na</v>
          </cell>
        </row>
        <row r="632">
          <cell r="B632" t="str">
            <v>Kingman</v>
          </cell>
          <cell r="C632">
            <v>20095</v>
          </cell>
          <cell r="D632" t="str">
            <v>na</v>
          </cell>
          <cell r="I632">
            <v>40</v>
          </cell>
          <cell r="J632" t="str">
            <v>MPLSEA</v>
          </cell>
        </row>
        <row r="633">
          <cell r="B633" t="str">
            <v>Kingman</v>
          </cell>
          <cell r="C633">
            <v>20095</v>
          </cell>
          <cell r="D633">
            <v>97</v>
          </cell>
          <cell r="E633">
            <v>36.494845360824741</v>
          </cell>
          <cell r="F633">
            <v>39</v>
          </cell>
          <cell r="I633">
            <v>48</v>
          </cell>
          <cell r="J633" t="str">
            <v>MPLPER</v>
          </cell>
        </row>
        <row r="634">
          <cell r="B634" t="str">
            <v>Kiowa</v>
          </cell>
          <cell r="C634">
            <v>20097</v>
          </cell>
          <cell r="D634" t="str">
            <v>na</v>
          </cell>
          <cell r="G634">
            <v>25.8</v>
          </cell>
          <cell r="H634">
            <v>29.44</v>
          </cell>
        </row>
        <row r="635">
          <cell r="B635" t="str">
            <v>Kiowa</v>
          </cell>
          <cell r="C635">
            <v>20097</v>
          </cell>
          <cell r="D635">
            <v>24</v>
          </cell>
          <cell r="I635">
            <v>20</v>
          </cell>
          <cell r="J635">
            <v>2582</v>
          </cell>
          <cell r="K635">
            <v>2584</v>
          </cell>
          <cell r="L635">
            <v>2586</v>
          </cell>
          <cell r="M635">
            <v>2715</v>
          </cell>
          <cell r="N635">
            <v>2750</v>
          </cell>
          <cell r="O635">
            <v>3382</v>
          </cell>
          <cell r="P635">
            <v>3396</v>
          </cell>
          <cell r="Q635">
            <v>5318</v>
          </cell>
          <cell r="R635">
            <v>5328</v>
          </cell>
          <cell r="S635">
            <v>5417</v>
          </cell>
          <cell r="T635">
            <v>5418</v>
          </cell>
          <cell r="U635">
            <v>5452</v>
          </cell>
          <cell r="V635">
            <v>5632</v>
          </cell>
          <cell r="W635">
            <v>5874</v>
          </cell>
          <cell r="X635">
            <v>5877</v>
          </cell>
          <cell r="Y635">
            <v>5907</v>
          </cell>
          <cell r="Z635">
            <v>6057</v>
          </cell>
          <cell r="AA635">
            <v>6059</v>
          </cell>
          <cell r="AB635">
            <v>5416</v>
          </cell>
          <cell r="AC635">
            <v>5457</v>
          </cell>
          <cell r="AD635">
            <v>5859</v>
          </cell>
          <cell r="AE635">
            <v>5929</v>
          </cell>
          <cell r="AF635">
            <v>5941</v>
          </cell>
          <cell r="AG635">
            <v>5972</v>
          </cell>
        </row>
        <row r="636">
          <cell r="B636" t="str">
            <v>Kiowa</v>
          </cell>
          <cell r="C636">
            <v>20097</v>
          </cell>
          <cell r="D636">
            <v>7</v>
          </cell>
          <cell r="I636">
            <v>23</v>
          </cell>
          <cell r="J636">
            <v>5634</v>
          </cell>
          <cell r="K636">
            <v>5670</v>
          </cell>
          <cell r="L636">
            <v>5850</v>
          </cell>
          <cell r="M636">
            <v>5853</v>
          </cell>
          <cell r="N636">
            <v>5863</v>
          </cell>
          <cell r="O636">
            <v>5928</v>
          </cell>
          <cell r="P636">
            <v>5961</v>
          </cell>
        </row>
        <row r="637">
          <cell r="B637" t="str">
            <v>Kiowa</v>
          </cell>
          <cell r="C637">
            <v>20097</v>
          </cell>
          <cell r="D637">
            <v>7</v>
          </cell>
          <cell r="I637">
            <v>25</v>
          </cell>
          <cell r="J637">
            <v>2817</v>
          </cell>
          <cell r="K637">
            <v>5671</v>
          </cell>
          <cell r="L637">
            <v>5865</v>
          </cell>
          <cell r="M637">
            <v>5873</v>
          </cell>
          <cell r="N637">
            <v>5876</v>
          </cell>
          <cell r="O637">
            <v>5957</v>
          </cell>
          <cell r="P637">
            <v>5952</v>
          </cell>
        </row>
        <row r="638">
          <cell r="B638" t="str">
            <v>Kiowa</v>
          </cell>
          <cell r="C638">
            <v>20097</v>
          </cell>
          <cell r="D638">
            <v>9</v>
          </cell>
          <cell r="I638">
            <v>28</v>
          </cell>
          <cell r="J638">
            <v>2265</v>
          </cell>
          <cell r="K638">
            <v>2366</v>
          </cell>
          <cell r="L638">
            <v>5904</v>
          </cell>
          <cell r="M638">
            <v>5910</v>
          </cell>
          <cell r="N638">
            <v>5944</v>
          </cell>
          <cell r="O638">
            <v>5949</v>
          </cell>
          <cell r="P638">
            <v>5956</v>
          </cell>
          <cell r="Q638">
            <v>6050</v>
          </cell>
          <cell r="R638">
            <v>6330</v>
          </cell>
        </row>
        <row r="639">
          <cell r="B639" t="str">
            <v>Kiowa</v>
          </cell>
          <cell r="C639">
            <v>20097</v>
          </cell>
          <cell r="D639">
            <v>5</v>
          </cell>
          <cell r="I639">
            <v>30</v>
          </cell>
          <cell r="J639">
            <v>2613</v>
          </cell>
          <cell r="K639">
            <v>5403</v>
          </cell>
          <cell r="L639">
            <v>5902</v>
          </cell>
          <cell r="M639">
            <v>5915</v>
          </cell>
          <cell r="N639">
            <v>6324</v>
          </cell>
        </row>
        <row r="640">
          <cell r="B640" t="str">
            <v>Kiowa</v>
          </cell>
          <cell r="C640">
            <v>20097</v>
          </cell>
          <cell r="D640">
            <v>1</v>
          </cell>
          <cell r="I640">
            <v>32</v>
          </cell>
          <cell r="J640">
            <v>5314</v>
          </cell>
        </row>
        <row r="641">
          <cell r="B641" t="str">
            <v>Kiowa</v>
          </cell>
          <cell r="C641">
            <v>20097</v>
          </cell>
          <cell r="D641">
            <v>5</v>
          </cell>
          <cell r="I641">
            <v>33</v>
          </cell>
          <cell r="J641">
            <v>2665</v>
          </cell>
          <cell r="K641">
            <v>2668</v>
          </cell>
          <cell r="L641">
            <v>5893</v>
          </cell>
          <cell r="M641">
            <v>5909</v>
          </cell>
          <cell r="N641">
            <v>6224</v>
          </cell>
        </row>
        <row r="642">
          <cell r="B642" t="str">
            <v>Kiowa</v>
          </cell>
          <cell r="C642">
            <v>20097</v>
          </cell>
          <cell r="D642">
            <v>2</v>
          </cell>
          <cell r="I642">
            <v>36</v>
          </cell>
          <cell r="J642">
            <v>2612</v>
          </cell>
          <cell r="K642">
            <v>6323</v>
          </cell>
        </row>
        <row r="643">
          <cell r="B643" t="str">
            <v>Kiowa</v>
          </cell>
          <cell r="C643">
            <v>20097</v>
          </cell>
          <cell r="D643">
            <v>5</v>
          </cell>
          <cell r="I643">
            <v>38</v>
          </cell>
          <cell r="J643">
            <v>2266</v>
          </cell>
          <cell r="K643">
            <v>2667</v>
          </cell>
          <cell r="L643">
            <v>5892</v>
          </cell>
          <cell r="M643">
            <v>6052</v>
          </cell>
          <cell r="N643">
            <v>6240</v>
          </cell>
        </row>
        <row r="644">
          <cell r="B644" t="str">
            <v>Kiowa</v>
          </cell>
          <cell r="C644">
            <v>20097</v>
          </cell>
          <cell r="D644" t="str">
            <v>na</v>
          </cell>
        </row>
        <row r="645">
          <cell r="B645" t="str">
            <v>Kiowa</v>
          </cell>
          <cell r="C645">
            <v>20097</v>
          </cell>
          <cell r="D645" t="str">
            <v>na</v>
          </cell>
          <cell r="I645">
            <v>34</v>
          </cell>
          <cell r="J645" t="str">
            <v>MPLSEA</v>
          </cell>
        </row>
        <row r="646">
          <cell r="B646" t="str">
            <v>Kiowa</v>
          </cell>
          <cell r="C646">
            <v>20097</v>
          </cell>
          <cell r="D646">
            <v>65</v>
          </cell>
          <cell r="E646">
            <v>25.8</v>
          </cell>
          <cell r="F646">
            <v>29.444444444444443</v>
          </cell>
          <cell r="I646">
            <v>42</v>
          </cell>
          <cell r="J646" t="str">
            <v>MPLPER</v>
          </cell>
        </row>
        <row r="647">
          <cell r="B647" t="str">
            <v>Labette</v>
          </cell>
          <cell r="C647">
            <v>20099</v>
          </cell>
          <cell r="D647" t="str">
            <v>na</v>
          </cell>
          <cell r="G647">
            <v>39.79</v>
          </cell>
          <cell r="H647">
            <v>43</v>
          </cell>
        </row>
        <row r="648">
          <cell r="B648" t="str">
            <v>Labette</v>
          </cell>
          <cell r="C648">
            <v>20099</v>
          </cell>
          <cell r="D648">
            <v>7</v>
          </cell>
          <cell r="I648">
            <v>29</v>
          </cell>
          <cell r="J648">
            <v>8627</v>
          </cell>
          <cell r="K648">
            <v>8755</v>
          </cell>
          <cell r="L648">
            <v>8885</v>
          </cell>
          <cell r="M648">
            <v>9211</v>
          </cell>
          <cell r="N648">
            <v>9989</v>
          </cell>
          <cell r="O648">
            <v>8770</v>
          </cell>
          <cell r="P648">
            <v>8771</v>
          </cell>
        </row>
        <row r="649">
          <cell r="B649" t="str">
            <v>Labette</v>
          </cell>
          <cell r="C649">
            <v>20099</v>
          </cell>
          <cell r="D649">
            <v>6</v>
          </cell>
          <cell r="I649">
            <v>33</v>
          </cell>
          <cell r="J649">
            <v>8100</v>
          </cell>
          <cell r="K649">
            <v>8301</v>
          </cell>
          <cell r="L649">
            <v>8735</v>
          </cell>
          <cell r="M649">
            <v>8759</v>
          </cell>
          <cell r="N649">
            <v>8761</v>
          </cell>
          <cell r="O649">
            <v>8853</v>
          </cell>
        </row>
        <row r="650">
          <cell r="B650" t="str">
            <v>Labette</v>
          </cell>
          <cell r="C650">
            <v>20099</v>
          </cell>
          <cell r="D650">
            <v>3</v>
          </cell>
          <cell r="I650">
            <v>40</v>
          </cell>
          <cell r="J650">
            <v>8623</v>
          </cell>
          <cell r="K650">
            <v>8625</v>
          </cell>
          <cell r="L650">
            <v>8733</v>
          </cell>
        </row>
        <row r="651">
          <cell r="B651" t="str">
            <v>Labette</v>
          </cell>
          <cell r="C651">
            <v>20099</v>
          </cell>
          <cell r="D651">
            <v>4</v>
          </cell>
          <cell r="I651">
            <v>44</v>
          </cell>
          <cell r="J651">
            <v>8621</v>
          </cell>
          <cell r="K651">
            <v>8630</v>
          </cell>
          <cell r="L651">
            <v>8775</v>
          </cell>
          <cell r="M651">
            <v>8990</v>
          </cell>
        </row>
        <row r="652">
          <cell r="B652" t="str">
            <v>Labette</v>
          </cell>
          <cell r="C652">
            <v>20099</v>
          </cell>
          <cell r="D652">
            <v>5</v>
          </cell>
          <cell r="I652">
            <v>48</v>
          </cell>
          <cell r="J652">
            <v>8203</v>
          </cell>
          <cell r="K652">
            <v>8460</v>
          </cell>
          <cell r="L652">
            <v>8610</v>
          </cell>
          <cell r="M652">
            <v>8643</v>
          </cell>
          <cell r="N652">
            <v>8863</v>
          </cell>
        </row>
        <row r="653">
          <cell r="B653" t="str">
            <v>Labette</v>
          </cell>
          <cell r="C653">
            <v>20099</v>
          </cell>
          <cell r="D653">
            <v>1</v>
          </cell>
          <cell r="I653">
            <v>52</v>
          </cell>
          <cell r="J653">
            <v>8679</v>
          </cell>
        </row>
        <row r="654">
          <cell r="B654" t="str">
            <v>Labette</v>
          </cell>
          <cell r="C654">
            <v>20099</v>
          </cell>
          <cell r="D654">
            <v>3</v>
          </cell>
          <cell r="I654">
            <v>55</v>
          </cell>
          <cell r="J654">
            <v>8101</v>
          </cell>
          <cell r="K654">
            <v>8150</v>
          </cell>
          <cell r="L654">
            <v>8302</v>
          </cell>
        </row>
        <row r="655">
          <cell r="B655" t="str">
            <v>Labette</v>
          </cell>
          <cell r="C655">
            <v>20099</v>
          </cell>
          <cell r="D655" t="str">
            <v>na</v>
          </cell>
        </row>
        <row r="656">
          <cell r="B656" t="str">
            <v>Labette</v>
          </cell>
          <cell r="C656">
            <v>20099</v>
          </cell>
          <cell r="D656" t="str">
            <v>na</v>
          </cell>
        </row>
        <row r="657">
          <cell r="B657" t="str">
            <v>Labette</v>
          </cell>
          <cell r="C657">
            <v>20099</v>
          </cell>
          <cell r="D657" t="str">
            <v>na</v>
          </cell>
        </row>
        <row r="658">
          <cell r="B658" t="str">
            <v>Labette</v>
          </cell>
          <cell r="C658">
            <v>20099</v>
          </cell>
          <cell r="D658" t="str">
            <v>na</v>
          </cell>
          <cell r="I658">
            <v>48</v>
          </cell>
          <cell r="J658" t="str">
            <v>MPLSEA</v>
          </cell>
        </row>
        <row r="659">
          <cell r="B659" t="str">
            <v>Labette</v>
          </cell>
          <cell r="C659">
            <v>20099</v>
          </cell>
          <cell r="D659">
            <v>29</v>
          </cell>
          <cell r="E659">
            <v>39.793103448275865</v>
          </cell>
          <cell r="F659">
            <v>43</v>
          </cell>
          <cell r="I659">
            <v>52</v>
          </cell>
          <cell r="J659" t="str">
            <v>MPLPER</v>
          </cell>
        </row>
        <row r="660">
          <cell r="B660" t="str">
            <v>Lane</v>
          </cell>
          <cell r="C660">
            <v>20101</v>
          </cell>
          <cell r="D660" t="str">
            <v>na</v>
          </cell>
          <cell r="G660">
            <v>31.63</v>
          </cell>
          <cell r="H660">
            <v>32.57</v>
          </cell>
        </row>
        <row r="661">
          <cell r="B661" t="str">
            <v>Lane</v>
          </cell>
          <cell r="C661">
            <v>20101</v>
          </cell>
          <cell r="D661">
            <v>12</v>
          </cell>
          <cell r="I661">
            <v>22</v>
          </cell>
          <cell r="J661">
            <v>1820</v>
          </cell>
          <cell r="K661">
            <v>1984</v>
          </cell>
          <cell r="L661">
            <v>2570</v>
          </cell>
          <cell r="M661">
            <v>2750</v>
          </cell>
          <cell r="N661">
            <v>2765</v>
          </cell>
          <cell r="O661">
            <v>2562</v>
          </cell>
          <cell r="P661">
            <v>1122</v>
          </cell>
          <cell r="Q661">
            <v>1580</v>
          </cell>
          <cell r="R661">
            <v>1637</v>
          </cell>
          <cell r="S661">
            <v>1691</v>
          </cell>
          <cell r="T661">
            <v>1694</v>
          </cell>
          <cell r="U661">
            <v>1707</v>
          </cell>
        </row>
        <row r="662">
          <cell r="B662" t="str">
            <v>Lane</v>
          </cell>
          <cell r="C662">
            <v>20101</v>
          </cell>
          <cell r="D662">
            <v>4</v>
          </cell>
          <cell r="I662">
            <v>25</v>
          </cell>
          <cell r="J662">
            <v>1860</v>
          </cell>
          <cell r="K662">
            <v>1869</v>
          </cell>
          <cell r="L662">
            <v>2714</v>
          </cell>
          <cell r="M662">
            <v>1638</v>
          </cell>
        </row>
        <row r="663">
          <cell r="B663" t="str">
            <v>Lane</v>
          </cell>
          <cell r="C663">
            <v>20101</v>
          </cell>
          <cell r="D663">
            <v>7</v>
          </cell>
          <cell r="I663">
            <v>31</v>
          </cell>
          <cell r="J663">
            <v>1868</v>
          </cell>
          <cell r="K663">
            <v>2588</v>
          </cell>
          <cell r="L663">
            <v>2747</v>
          </cell>
          <cell r="M663">
            <v>2748</v>
          </cell>
          <cell r="N663">
            <v>2763</v>
          </cell>
          <cell r="O663">
            <v>1392</v>
          </cell>
          <cell r="P663">
            <v>1606</v>
          </cell>
        </row>
        <row r="664">
          <cell r="B664" t="str">
            <v>Lane</v>
          </cell>
          <cell r="C664">
            <v>20101</v>
          </cell>
          <cell r="D664">
            <v>11</v>
          </cell>
          <cell r="I664">
            <v>33</v>
          </cell>
          <cell r="J664">
            <v>1771</v>
          </cell>
          <cell r="K664">
            <v>1859</v>
          </cell>
          <cell r="L664">
            <v>1867</v>
          </cell>
          <cell r="M664">
            <v>2204</v>
          </cell>
          <cell r="N664">
            <v>2613</v>
          </cell>
          <cell r="O664">
            <v>2817</v>
          </cell>
          <cell r="P664">
            <v>2821</v>
          </cell>
          <cell r="Q664">
            <v>140</v>
          </cell>
          <cell r="R664">
            <v>1391</v>
          </cell>
          <cell r="S664">
            <v>1605</v>
          </cell>
          <cell r="T664">
            <v>1705</v>
          </cell>
        </row>
        <row r="665">
          <cell r="B665" t="str">
            <v>Lane</v>
          </cell>
          <cell r="C665">
            <v>20101</v>
          </cell>
          <cell r="D665">
            <v>4</v>
          </cell>
          <cell r="I665">
            <v>36</v>
          </cell>
          <cell r="J665">
            <v>2612</v>
          </cell>
          <cell r="K665">
            <v>2745</v>
          </cell>
          <cell r="L665">
            <v>1762</v>
          </cell>
          <cell r="M665">
            <v>1770</v>
          </cell>
        </row>
        <row r="666">
          <cell r="B666" t="str">
            <v>Lane</v>
          </cell>
          <cell r="C666">
            <v>20101</v>
          </cell>
          <cell r="D666">
            <v>7</v>
          </cell>
          <cell r="I666">
            <v>39</v>
          </cell>
          <cell r="J666">
            <v>1810</v>
          </cell>
          <cell r="K666">
            <v>1857</v>
          </cell>
          <cell r="L666">
            <v>2626</v>
          </cell>
          <cell r="M666">
            <v>2815</v>
          </cell>
          <cell r="N666">
            <v>1110</v>
          </cell>
          <cell r="O666">
            <v>1345</v>
          </cell>
          <cell r="P666">
            <v>1761</v>
          </cell>
        </row>
        <row r="667">
          <cell r="B667" t="str">
            <v>Lane</v>
          </cell>
          <cell r="C667">
            <v>20101</v>
          </cell>
          <cell r="D667">
            <v>6</v>
          </cell>
          <cell r="I667">
            <v>42</v>
          </cell>
          <cell r="J667">
            <v>1856</v>
          </cell>
          <cell r="K667">
            <v>2235</v>
          </cell>
          <cell r="L667">
            <v>2310</v>
          </cell>
          <cell r="M667">
            <v>2375</v>
          </cell>
          <cell r="N667">
            <v>1438</v>
          </cell>
          <cell r="O667">
            <v>1619</v>
          </cell>
        </row>
        <row r="668">
          <cell r="B668" t="str">
            <v>Lane</v>
          </cell>
          <cell r="C668">
            <v>20101</v>
          </cell>
          <cell r="D668" t="str">
            <v>na</v>
          </cell>
        </row>
        <row r="669">
          <cell r="B669" t="str">
            <v>Lane</v>
          </cell>
          <cell r="C669">
            <v>20101</v>
          </cell>
          <cell r="D669" t="str">
            <v>na</v>
          </cell>
        </row>
        <row r="670">
          <cell r="B670" t="str">
            <v>Lane</v>
          </cell>
          <cell r="C670">
            <v>20101</v>
          </cell>
          <cell r="D670" t="str">
            <v>na</v>
          </cell>
        </row>
        <row r="671">
          <cell r="B671" t="str">
            <v>Lane</v>
          </cell>
          <cell r="C671">
            <v>20101</v>
          </cell>
          <cell r="D671" t="str">
            <v>na</v>
          </cell>
          <cell r="I671">
            <v>32</v>
          </cell>
          <cell r="J671" t="str">
            <v>MPLSEA</v>
          </cell>
        </row>
        <row r="672">
          <cell r="B672" t="str">
            <v>Lane</v>
          </cell>
          <cell r="C672">
            <v>20101</v>
          </cell>
          <cell r="D672">
            <v>51</v>
          </cell>
          <cell r="E672">
            <v>31.627450980392158</v>
          </cell>
          <cell r="F672">
            <v>32.571428571428569</v>
          </cell>
          <cell r="I672">
            <v>42</v>
          </cell>
          <cell r="J672" t="str">
            <v>MPLPER</v>
          </cell>
        </row>
        <row r="673">
          <cell r="B673" t="str">
            <v>Leavenworth</v>
          </cell>
          <cell r="C673">
            <v>20103</v>
          </cell>
          <cell r="D673" t="str">
            <v>na</v>
          </cell>
          <cell r="G673">
            <v>60.84</v>
          </cell>
          <cell r="H673">
            <v>66.12</v>
          </cell>
        </row>
        <row r="674">
          <cell r="B674" t="str">
            <v>Leavenworth</v>
          </cell>
          <cell r="C674">
            <v>20103</v>
          </cell>
          <cell r="D674">
            <v>17</v>
          </cell>
          <cell r="I674">
            <v>45</v>
          </cell>
          <cell r="J674">
            <v>4752</v>
          </cell>
          <cell r="K674">
            <v>7088</v>
          </cell>
          <cell r="L674">
            <v>7105</v>
          </cell>
          <cell r="M674">
            <v>7210</v>
          </cell>
          <cell r="N674">
            <v>7250</v>
          </cell>
          <cell r="O674">
            <v>7286</v>
          </cell>
          <cell r="P674">
            <v>7602</v>
          </cell>
          <cell r="Q674">
            <v>7653</v>
          </cell>
          <cell r="R674">
            <v>7657</v>
          </cell>
          <cell r="S674">
            <v>7658</v>
          </cell>
          <cell r="T674">
            <v>7659</v>
          </cell>
          <cell r="U674">
            <v>7950</v>
          </cell>
          <cell r="V674">
            <v>7951</v>
          </cell>
          <cell r="W674">
            <v>7957</v>
          </cell>
          <cell r="X674">
            <v>7959</v>
          </cell>
          <cell r="Y674">
            <v>7970</v>
          </cell>
          <cell r="Z674">
            <v>7971</v>
          </cell>
        </row>
        <row r="675">
          <cell r="B675" t="str">
            <v>Leavenworth</v>
          </cell>
          <cell r="C675">
            <v>20103</v>
          </cell>
          <cell r="D675">
            <v>11</v>
          </cell>
          <cell r="I675">
            <v>51</v>
          </cell>
          <cell r="J675">
            <v>7087</v>
          </cell>
          <cell r="K675">
            <v>7089</v>
          </cell>
          <cell r="L675">
            <v>7095</v>
          </cell>
          <cell r="M675">
            <v>7132</v>
          </cell>
          <cell r="N675">
            <v>7305</v>
          </cell>
          <cell r="O675">
            <v>7460</v>
          </cell>
          <cell r="P675">
            <v>7600</v>
          </cell>
          <cell r="Q675">
            <v>7765</v>
          </cell>
          <cell r="R675">
            <v>7911</v>
          </cell>
          <cell r="S675">
            <v>7760</v>
          </cell>
          <cell r="T675">
            <v>7119</v>
          </cell>
        </row>
        <row r="676">
          <cell r="B676" t="str">
            <v>Leavenworth</v>
          </cell>
          <cell r="C676">
            <v>20103</v>
          </cell>
          <cell r="D676">
            <v>14</v>
          </cell>
          <cell r="I676">
            <v>57</v>
          </cell>
          <cell r="J676">
            <v>7091</v>
          </cell>
          <cell r="K676">
            <v>7502</v>
          </cell>
          <cell r="L676">
            <v>7503</v>
          </cell>
          <cell r="M676">
            <v>7585</v>
          </cell>
          <cell r="N676">
            <v>7590</v>
          </cell>
          <cell r="O676">
            <v>7592</v>
          </cell>
          <cell r="P676">
            <v>7603</v>
          </cell>
          <cell r="Q676">
            <v>7761</v>
          </cell>
          <cell r="R676">
            <v>7763</v>
          </cell>
          <cell r="S676">
            <v>7764</v>
          </cell>
          <cell r="T676">
            <v>7910</v>
          </cell>
          <cell r="U676">
            <v>7916</v>
          </cell>
          <cell r="V676">
            <v>7956</v>
          </cell>
          <cell r="W676">
            <v>7958</v>
          </cell>
        </row>
        <row r="677">
          <cell r="B677" t="str">
            <v>Leavenworth</v>
          </cell>
          <cell r="C677">
            <v>20103</v>
          </cell>
          <cell r="D677">
            <v>21</v>
          </cell>
          <cell r="I677">
            <v>63</v>
          </cell>
          <cell r="J677">
            <v>7005</v>
          </cell>
          <cell r="K677">
            <v>7099</v>
          </cell>
          <cell r="L677">
            <v>7208</v>
          </cell>
          <cell r="M677">
            <v>7235</v>
          </cell>
          <cell r="N677">
            <v>7252</v>
          </cell>
          <cell r="O677">
            <v>7282</v>
          </cell>
          <cell r="P677">
            <v>7302</v>
          </cell>
          <cell r="Q677">
            <v>7304</v>
          </cell>
          <cell r="R677">
            <v>7423</v>
          </cell>
          <cell r="S677">
            <v>7500</v>
          </cell>
          <cell r="T677">
            <v>7589</v>
          </cell>
          <cell r="U677">
            <v>7591</v>
          </cell>
          <cell r="V677">
            <v>7679</v>
          </cell>
          <cell r="W677">
            <v>7743</v>
          </cell>
          <cell r="X677">
            <v>7790</v>
          </cell>
          <cell r="Y677">
            <v>7915</v>
          </cell>
          <cell r="Z677">
            <v>7955</v>
          </cell>
          <cell r="AA677">
            <v>7090</v>
          </cell>
          <cell r="AB677">
            <v>7253</v>
          </cell>
          <cell r="AC677">
            <v>7292</v>
          </cell>
          <cell r="AD677">
            <v>7055</v>
          </cell>
        </row>
        <row r="678">
          <cell r="B678" t="str">
            <v>Leavenworth</v>
          </cell>
          <cell r="C678">
            <v>20103</v>
          </cell>
          <cell r="D678">
            <v>15</v>
          </cell>
          <cell r="I678">
            <v>70</v>
          </cell>
          <cell r="J678">
            <v>7051</v>
          </cell>
          <cell r="K678">
            <v>7061</v>
          </cell>
          <cell r="L678">
            <v>7150</v>
          </cell>
          <cell r="M678">
            <v>7155</v>
          </cell>
          <cell r="N678">
            <v>7211</v>
          </cell>
          <cell r="O678">
            <v>7233</v>
          </cell>
          <cell r="P678">
            <v>7261</v>
          </cell>
          <cell r="Q678">
            <v>7281</v>
          </cell>
          <cell r="R678">
            <v>7285</v>
          </cell>
          <cell r="S678">
            <v>7291</v>
          </cell>
          <cell r="T678">
            <v>7541</v>
          </cell>
          <cell r="U678">
            <v>7588</v>
          </cell>
          <cell r="V678">
            <v>7678</v>
          </cell>
          <cell r="W678">
            <v>7741</v>
          </cell>
          <cell r="X678">
            <v>7035</v>
          </cell>
        </row>
        <row r="679">
          <cell r="B679" t="str">
            <v>Leavenworth</v>
          </cell>
          <cell r="C679">
            <v>20103</v>
          </cell>
          <cell r="D679">
            <v>10</v>
          </cell>
          <cell r="I679">
            <v>75</v>
          </cell>
          <cell r="J679">
            <v>7052</v>
          </cell>
          <cell r="K679">
            <v>7120</v>
          </cell>
          <cell r="L679">
            <v>7123</v>
          </cell>
          <cell r="M679">
            <v>7127</v>
          </cell>
          <cell r="N679">
            <v>7290</v>
          </cell>
          <cell r="O679">
            <v>7540</v>
          </cell>
          <cell r="P679">
            <v>7107</v>
          </cell>
          <cell r="Q679">
            <v>7106</v>
          </cell>
          <cell r="R679">
            <v>7006</v>
          </cell>
          <cell r="S679">
            <v>7036</v>
          </cell>
        </row>
        <row r="680">
          <cell r="B680" t="str">
            <v>Leavenworth</v>
          </cell>
          <cell r="C680">
            <v>20103</v>
          </cell>
          <cell r="D680">
            <v>4</v>
          </cell>
          <cell r="I680">
            <v>81</v>
          </cell>
          <cell r="J680">
            <v>7050</v>
          </cell>
          <cell r="K680">
            <v>7213</v>
          </cell>
          <cell r="L680">
            <v>7176</v>
          </cell>
          <cell r="M680">
            <v>7214</v>
          </cell>
        </row>
        <row r="681">
          <cell r="B681" t="str">
            <v>Leavenworth</v>
          </cell>
          <cell r="C681">
            <v>20103</v>
          </cell>
          <cell r="D681">
            <v>1</v>
          </cell>
          <cell r="I681">
            <v>87</v>
          </cell>
          <cell r="J681">
            <v>7850</v>
          </cell>
        </row>
        <row r="682">
          <cell r="B682" t="str">
            <v>Leavenworth</v>
          </cell>
          <cell r="C682">
            <v>20103</v>
          </cell>
          <cell r="D682" t="str">
            <v>na</v>
          </cell>
        </row>
        <row r="683">
          <cell r="B683" t="str">
            <v>Leavenworth</v>
          </cell>
          <cell r="C683">
            <v>20103</v>
          </cell>
          <cell r="D683" t="str">
            <v>na</v>
          </cell>
        </row>
        <row r="684">
          <cell r="B684" t="str">
            <v>Leavenworth</v>
          </cell>
          <cell r="C684">
            <v>20103</v>
          </cell>
          <cell r="D684" t="str">
            <v>na</v>
          </cell>
          <cell r="I684">
            <v>62</v>
          </cell>
          <cell r="J684" t="str">
            <v>MPLSEA</v>
          </cell>
        </row>
        <row r="685">
          <cell r="B685" t="str">
            <v>Leavenworth</v>
          </cell>
          <cell r="C685">
            <v>20103</v>
          </cell>
          <cell r="D685">
            <v>93</v>
          </cell>
          <cell r="E685">
            <v>60.838709677419352</v>
          </cell>
          <cell r="F685">
            <v>66.125</v>
          </cell>
          <cell r="I685">
            <v>66</v>
          </cell>
          <cell r="J685" t="str">
            <v>MPLPER</v>
          </cell>
        </row>
        <row r="686">
          <cell r="B686" t="str">
            <v>Lincoln</v>
          </cell>
          <cell r="C686">
            <v>20105</v>
          </cell>
          <cell r="D686" t="str">
            <v>na</v>
          </cell>
          <cell r="G686">
            <v>41.81</v>
          </cell>
          <cell r="H686">
            <v>41</v>
          </cell>
        </row>
        <row r="687">
          <cell r="B687" t="str">
            <v>Lincoln</v>
          </cell>
          <cell r="C687">
            <v>20105</v>
          </cell>
          <cell r="D687">
            <v>2</v>
          </cell>
          <cell r="I687">
            <v>30</v>
          </cell>
          <cell r="J687">
            <v>2718</v>
          </cell>
          <cell r="K687">
            <v>2720</v>
          </cell>
        </row>
        <row r="688">
          <cell r="B688" t="str">
            <v>Lincoln</v>
          </cell>
          <cell r="C688">
            <v>20105</v>
          </cell>
          <cell r="D688">
            <v>5</v>
          </cell>
          <cell r="I688">
            <v>31</v>
          </cell>
          <cell r="J688">
            <v>2260</v>
          </cell>
          <cell r="K688">
            <v>2521</v>
          </cell>
          <cell r="L688">
            <v>2594</v>
          </cell>
          <cell r="M688">
            <v>2726</v>
          </cell>
          <cell r="N688">
            <v>3396</v>
          </cell>
        </row>
        <row r="689">
          <cell r="B689" t="str">
            <v>Lincoln</v>
          </cell>
          <cell r="C689">
            <v>20105</v>
          </cell>
          <cell r="D689">
            <v>3</v>
          </cell>
          <cell r="I689">
            <v>35</v>
          </cell>
          <cell r="J689">
            <v>2592</v>
          </cell>
          <cell r="K689">
            <v>3391</v>
          </cell>
          <cell r="L689">
            <v>3395</v>
          </cell>
        </row>
        <row r="690">
          <cell r="B690" t="str">
            <v>Lincoln</v>
          </cell>
          <cell r="C690">
            <v>20105</v>
          </cell>
          <cell r="D690">
            <v>2</v>
          </cell>
          <cell r="I690">
            <v>38</v>
          </cell>
          <cell r="J690">
            <v>2234</v>
          </cell>
          <cell r="K690">
            <v>3495</v>
          </cell>
        </row>
        <row r="691">
          <cell r="B691" t="str">
            <v>Lincoln</v>
          </cell>
          <cell r="C691">
            <v>20105</v>
          </cell>
          <cell r="D691">
            <v>4</v>
          </cell>
          <cell r="I691">
            <v>42</v>
          </cell>
          <cell r="J691">
            <v>2519</v>
          </cell>
          <cell r="K691">
            <v>2634</v>
          </cell>
          <cell r="L691">
            <v>3826</v>
          </cell>
          <cell r="M691">
            <v>3852</v>
          </cell>
        </row>
        <row r="692">
          <cell r="B692" t="str">
            <v>Lincoln</v>
          </cell>
          <cell r="C692">
            <v>20105</v>
          </cell>
          <cell r="D692">
            <v>2</v>
          </cell>
          <cell r="I692">
            <v>43</v>
          </cell>
          <cell r="J692">
            <v>3493</v>
          </cell>
          <cell r="K692">
            <v>3846</v>
          </cell>
        </row>
        <row r="693">
          <cell r="B693" t="str">
            <v>Lincoln</v>
          </cell>
          <cell r="C693">
            <v>20105</v>
          </cell>
          <cell r="D693">
            <v>5</v>
          </cell>
          <cell r="I693">
            <v>46</v>
          </cell>
          <cell r="J693">
            <v>2613</v>
          </cell>
          <cell r="K693">
            <v>2616</v>
          </cell>
          <cell r="L693">
            <v>2633</v>
          </cell>
          <cell r="M693">
            <v>3384</v>
          </cell>
          <cell r="N693">
            <v>3492</v>
          </cell>
        </row>
        <row r="694">
          <cell r="B694" t="str">
            <v>Lincoln</v>
          </cell>
          <cell r="C694">
            <v>20105</v>
          </cell>
          <cell r="D694">
            <v>4</v>
          </cell>
          <cell r="I694">
            <v>50</v>
          </cell>
          <cell r="J694">
            <v>2224</v>
          </cell>
          <cell r="K694">
            <v>2236</v>
          </cell>
          <cell r="L694">
            <v>2266</v>
          </cell>
          <cell r="M694">
            <v>3824</v>
          </cell>
        </row>
        <row r="695">
          <cell r="B695" t="str">
            <v>Lincoln</v>
          </cell>
          <cell r="C695">
            <v>20105</v>
          </cell>
          <cell r="D695">
            <v>4</v>
          </cell>
          <cell r="I695">
            <v>54</v>
          </cell>
          <cell r="J695">
            <v>2347</v>
          </cell>
          <cell r="K695">
            <v>2375</v>
          </cell>
          <cell r="L695">
            <v>3725</v>
          </cell>
          <cell r="M695">
            <v>3755</v>
          </cell>
        </row>
        <row r="696">
          <cell r="B696" t="str">
            <v>Lincoln</v>
          </cell>
          <cell r="C696">
            <v>20105</v>
          </cell>
          <cell r="D696" t="str">
            <v>na</v>
          </cell>
        </row>
        <row r="697">
          <cell r="B697" t="str">
            <v>Lincoln</v>
          </cell>
          <cell r="C697">
            <v>20105</v>
          </cell>
          <cell r="D697" t="str">
            <v>na</v>
          </cell>
          <cell r="I697">
            <v>42</v>
          </cell>
          <cell r="J697" t="str">
            <v>MPLSEA</v>
          </cell>
        </row>
        <row r="698">
          <cell r="B698" t="str">
            <v>Lincoln</v>
          </cell>
          <cell r="C698">
            <v>20105</v>
          </cell>
          <cell r="D698">
            <v>31</v>
          </cell>
          <cell r="E698">
            <v>41.806451612903224</v>
          </cell>
          <cell r="F698">
            <v>41</v>
          </cell>
          <cell r="I698">
            <v>50</v>
          </cell>
          <cell r="J698" t="str">
            <v>MPLPER</v>
          </cell>
        </row>
        <row r="699">
          <cell r="B699" t="str">
            <v>Linn</v>
          </cell>
          <cell r="C699">
            <v>20107</v>
          </cell>
          <cell r="D699" t="str">
            <v>na</v>
          </cell>
          <cell r="G699">
            <v>48.05</v>
          </cell>
          <cell r="H699">
            <v>50</v>
          </cell>
        </row>
        <row r="700">
          <cell r="B700" t="str">
            <v>Linn</v>
          </cell>
          <cell r="C700">
            <v>20107</v>
          </cell>
          <cell r="D700">
            <v>10</v>
          </cell>
          <cell r="I700">
            <v>34</v>
          </cell>
          <cell r="J700">
            <v>8661</v>
          </cell>
          <cell r="K700">
            <v>8663</v>
          </cell>
          <cell r="L700">
            <v>8671</v>
          </cell>
          <cell r="M700">
            <v>8741</v>
          </cell>
          <cell r="N700">
            <v>8745</v>
          </cell>
          <cell r="O700">
            <v>8755</v>
          </cell>
          <cell r="P700">
            <v>8789</v>
          </cell>
          <cell r="Q700">
            <v>8909</v>
          </cell>
          <cell r="R700">
            <v>8770</v>
          </cell>
          <cell r="S700">
            <v>8771</v>
          </cell>
        </row>
        <row r="701">
          <cell r="B701" t="str">
            <v>Linn</v>
          </cell>
          <cell r="C701">
            <v>20107</v>
          </cell>
          <cell r="D701">
            <v>2</v>
          </cell>
          <cell r="I701">
            <v>39</v>
          </cell>
          <cell r="J701">
            <v>8623</v>
          </cell>
          <cell r="K701">
            <v>8735</v>
          </cell>
        </row>
        <row r="702">
          <cell r="B702" t="str">
            <v>Linn</v>
          </cell>
          <cell r="C702">
            <v>20107</v>
          </cell>
          <cell r="D702">
            <v>3</v>
          </cell>
          <cell r="I702">
            <v>43</v>
          </cell>
          <cell r="J702">
            <v>8683</v>
          </cell>
          <cell r="K702">
            <v>8733</v>
          </cell>
          <cell r="L702">
            <v>8912</v>
          </cell>
        </row>
        <row r="703">
          <cell r="B703" t="str">
            <v>Linn</v>
          </cell>
          <cell r="C703">
            <v>20107</v>
          </cell>
          <cell r="D703">
            <v>5</v>
          </cell>
          <cell r="I703">
            <v>48</v>
          </cell>
          <cell r="J703">
            <v>8203</v>
          </cell>
          <cell r="K703">
            <v>8643</v>
          </cell>
          <cell r="L703">
            <v>8645</v>
          </cell>
          <cell r="M703">
            <v>8687</v>
          </cell>
          <cell r="N703">
            <v>8962</v>
          </cell>
        </row>
        <row r="704">
          <cell r="B704" t="str">
            <v>Linn</v>
          </cell>
          <cell r="C704">
            <v>20107</v>
          </cell>
          <cell r="D704">
            <v>8</v>
          </cell>
          <cell r="I704">
            <v>52</v>
          </cell>
          <cell r="J704">
            <v>8201</v>
          </cell>
          <cell r="K704">
            <v>8301</v>
          </cell>
          <cell r="L704">
            <v>8621</v>
          </cell>
          <cell r="M704">
            <v>8679</v>
          </cell>
          <cell r="N704">
            <v>8775</v>
          </cell>
          <cell r="O704">
            <v>8863</v>
          </cell>
          <cell r="P704">
            <v>8911</v>
          </cell>
          <cell r="Q704">
            <v>8961</v>
          </cell>
        </row>
        <row r="705">
          <cell r="B705" t="str">
            <v>Linn</v>
          </cell>
          <cell r="C705">
            <v>20107</v>
          </cell>
          <cell r="D705">
            <v>5</v>
          </cell>
          <cell r="I705">
            <v>57</v>
          </cell>
          <cell r="J705">
            <v>7677</v>
          </cell>
          <cell r="K705">
            <v>8101</v>
          </cell>
          <cell r="L705">
            <v>8160</v>
          </cell>
          <cell r="M705">
            <v>8838</v>
          </cell>
          <cell r="N705">
            <v>8839</v>
          </cell>
        </row>
        <row r="706">
          <cell r="B706" t="str">
            <v>Linn</v>
          </cell>
          <cell r="C706">
            <v>20107</v>
          </cell>
          <cell r="D706">
            <v>2</v>
          </cell>
          <cell r="I706">
            <v>61</v>
          </cell>
          <cell r="J706">
            <v>8150</v>
          </cell>
          <cell r="K706">
            <v>8847</v>
          </cell>
        </row>
        <row r="707">
          <cell r="B707" t="str">
            <v>Linn</v>
          </cell>
          <cell r="C707">
            <v>20107</v>
          </cell>
          <cell r="D707">
            <v>4</v>
          </cell>
          <cell r="I707">
            <v>66</v>
          </cell>
          <cell r="J707">
            <v>8302</v>
          </cell>
          <cell r="K707">
            <v>8501</v>
          </cell>
          <cell r="L707">
            <v>8797</v>
          </cell>
          <cell r="M707">
            <v>8837</v>
          </cell>
        </row>
        <row r="708">
          <cell r="B708" t="str">
            <v>Linn</v>
          </cell>
          <cell r="C708">
            <v>20107</v>
          </cell>
          <cell r="D708" t="str">
            <v>na</v>
          </cell>
        </row>
        <row r="709">
          <cell r="B709" t="str">
            <v>Linn</v>
          </cell>
          <cell r="C709">
            <v>20107</v>
          </cell>
          <cell r="D709" t="str">
            <v>na</v>
          </cell>
        </row>
        <row r="710">
          <cell r="B710" t="str">
            <v>Linn</v>
          </cell>
          <cell r="C710">
            <v>20107</v>
          </cell>
          <cell r="D710" t="str">
            <v>na</v>
          </cell>
          <cell r="I710">
            <v>54</v>
          </cell>
          <cell r="J710" t="str">
            <v>MPLSEA</v>
          </cell>
        </row>
        <row r="711">
          <cell r="B711" t="str">
            <v>Linn</v>
          </cell>
          <cell r="C711">
            <v>20107</v>
          </cell>
          <cell r="D711">
            <v>39</v>
          </cell>
          <cell r="E711">
            <v>48.051282051282051</v>
          </cell>
          <cell r="F711">
            <v>50</v>
          </cell>
          <cell r="I711">
            <v>60</v>
          </cell>
          <cell r="J711" t="str">
            <v>MPLPER</v>
          </cell>
        </row>
        <row r="712">
          <cell r="B712" t="str">
            <v>Logan</v>
          </cell>
          <cell r="C712">
            <v>20109</v>
          </cell>
          <cell r="D712" t="str">
            <v>na</v>
          </cell>
          <cell r="G712">
            <v>26.82</v>
          </cell>
          <cell r="H712">
            <v>29.78</v>
          </cell>
        </row>
        <row r="713">
          <cell r="B713" t="str">
            <v>Logan</v>
          </cell>
          <cell r="C713">
            <v>20109</v>
          </cell>
          <cell r="D713">
            <v>21</v>
          </cell>
          <cell r="I713">
            <v>21</v>
          </cell>
          <cell r="J713">
            <v>1580</v>
          </cell>
          <cell r="K713">
            <v>1634</v>
          </cell>
          <cell r="L713">
            <v>2562</v>
          </cell>
          <cell r="M713">
            <v>1122</v>
          </cell>
          <cell r="N713">
            <v>1215</v>
          </cell>
          <cell r="O713">
            <v>1598</v>
          </cell>
          <cell r="P713">
            <v>1603</v>
          </cell>
          <cell r="Q713">
            <v>1607</v>
          </cell>
          <cell r="R713">
            <v>1657</v>
          </cell>
          <cell r="S713">
            <v>1661</v>
          </cell>
          <cell r="T713">
            <v>1691</v>
          </cell>
          <cell r="U713">
            <v>1692</v>
          </cell>
          <cell r="V713">
            <v>1697</v>
          </cell>
          <cell r="W713">
            <v>1748</v>
          </cell>
          <cell r="X713">
            <v>1820</v>
          </cell>
          <cell r="Y713">
            <v>1869</v>
          </cell>
          <cell r="Z713">
            <v>2115</v>
          </cell>
          <cell r="AA713">
            <v>2798</v>
          </cell>
          <cell r="AB713">
            <v>5240</v>
          </cell>
          <cell r="AC713">
            <v>6060</v>
          </cell>
          <cell r="AD713">
            <v>1565</v>
          </cell>
        </row>
        <row r="714">
          <cell r="B714" t="str">
            <v>Logan</v>
          </cell>
          <cell r="C714">
            <v>20109</v>
          </cell>
          <cell r="D714">
            <v>4</v>
          </cell>
          <cell r="I714">
            <v>23</v>
          </cell>
          <cell r="J714">
            <v>1185</v>
          </cell>
          <cell r="K714">
            <v>1258</v>
          </cell>
          <cell r="L714">
            <v>1706</v>
          </cell>
          <cell r="M714">
            <v>2714</v>
          </cell>
        </row>
        <row r="715">
          <cell r="B715" t="str">
            <v>Logan</v>
          </cell>
          <cell r="C715">
            <v>20109</v>
          </cell>
          <cell r="D715">
            <v>4</v>
          </cell>
          <cell r="I715">
            <v>25</v>
          </cell>
          <cell r="J715">
            <v>1138</v>
          </cell>
          <cell r="K715">
            <v>1579</v>
          </cell>
          <cell r="L715">
            <v>1866</v>
          </cell>
          <cell r="M715">
            <v>1868</v>
          </cell>
        </row>
        <row r="716">
          <cell r="B716" t="str">
            <v>Logan</v>
          </cell>
          <cell r="C716">
            <v>20109</v>
          </cell>
          <cell r="D716">
            <v>4</v>
          </cell>
          <cell r="I716">
            <v>28</v>
          </cell>
          <cell r="J716">
            <v>1670</v>
          </cell>
          <cell r="K716">
            <v>1859</v>
          </cell>
          <cell r="L716">
            <v>1318</v>
          </cell>
          <cell r="M716">
            <v>1688</v>
          </cell>
        </row>
        <row r="717">
          <cell r="B717" t="str">
            <v>Logan</v>
          </cell>
          <cell r="C717">
            <v>20109</v>
          </cell>
          <cell r="D717">
            <v>9</v>
          </cell>
          <cell r="I717">
            <v>30</v>
          </cell>
          <cell r="J717">
            <v>1118</v>
          </cell>
          <cell r="K717">
            <v>1423</v>
          </cell>
          <cell r="L717">
            <v>1605</v>
          </cell>
          <cell r="M717">
            <v>1606</v>
          </cell>
          <cell r="N717">
            <v>1668</v>
          </cell>
          <cell r="O717">
            <v>1741</v>
          </cell>
          <cell r="P717">
            <v>1857</v>
          </cell>
          <cell r="Q717">
            <v>1860</v>
          </cell>
          <cell r="R717">
            <v>1863</v>
          </cell>
        </row>
        <row r="718">
          <cell r="B718" t="str">
            <v>Logan</v>
          </cell>
          <cell r="C718">
            <v>20109</v>
          </cell>
          <cell r="D718">
            <v>6</v>
          </cell>
          <cell r="I718">
            <v>33</v>
          </cell>
          <cell r="J718">
            <v>1110</v>
          </cell>
          <cell r="K718">
            <v>1124</v>
          </cell>
          <cell r="L718">
            <v>1604</v>
          </cell>
          <cell r="M718">
            <v>1620</v>
          </cell>
          <cell r="N718">
            <v>1856</v>
          </cell>
          <cell r="O718">
            <v>2235</v>
          </cell>
        </row>
        <row r="719">
          <cell r="B719" t="str">
            <v>Logan</v>
          </cell>
          <cell r="C719">
            <v>20109</v>
          </cell>
          <cell r="D719">
            <v>3</v>
          </cell>
          <cell r="I719">
            <v>35</v>
          </cell>
          <cell r="J719">
            <v>1123</v>
          </cell>
          <cell r="K719">
            <v>1761</v>
          </cell>
          <cell r="L719">
            <v>2684</v>
          </cell>
        </row>
        <row r="720">
          <cell r="B720" t="str">
            <v>Logan</v>
          </cell>
          <cell r="C720">
            <v>20109</v>
          </cell>
          <cell r="D720">
            <v>1</v>
          </cell>
          <cell r="I720">
            <v>36</v>
          </cell>
          <cell r="J720">
            <v>2310</v>
          </cell>
        </row>
        <row r="721">
          <cell r="B721" t="str">
            <v>Logan</v>
          </cell>
          <cell r="C721">
            <v>20109</v>
          </cell>
          <cell r="D721">
            <v>4</v>
          </cell>
          <cell r="I721">
            <v>37</v>
          </cell>
          <cell r="J721">
            <v>1345</v>
          </cell>
          <cell r="K721">
            <v>1422</v>
          </cell>
          <cell r="L721">
            <v>1619</v>
          </cell>
          <cell r="M721">
            <v>1652</v>
          </cell>
        </row>
        <row r="722">
          <cell r="B722" t="str">
            <v>Logan</v>
          </cell>
          <cell r="C722">
            <v>20109</v>
          </cell>
          <cell r="D722" t="str">
            <v>na</v>
          </cell>
        </row>
        <row r="723">
          <cell r="B723" t="str">
            <v>Logan</v>
          </cell>
          <cell r="C723">
            <v>20109</v>
          </cell>
          <cell r="D723" t="str">
            <v>na</v>
          </cell>
          <cell r="I723">
            <v>28</v>
          </cell>
          <cell r="J723" t="str">
            <v>MPLSEA</v>
          </cell>
        </row>
        <row r="724">
          <cell r="B724" t="str">
            <v>Logan</v>
          </cell>
          <cell r="C724">
            <v>20109</v>
          </cell>
          <cell r="D724">
            <v>56</v>
          </cell>
          <cell r="E724">
            <v>26.821428571428573</v>
          </cell>
          <cell r="F724">
            <v>29.777777777777779</v>
          </cell>
          <cell r="I724">
            <v>38</v>
          </cell>
          <cell r="J724" t="str">
            <v>MPLPER</v>
          </cell>
        </row>
        <row r="725">
          <cell r="B725" t="str">
            <v>Lyon</v>
          </cell>
          <cell r="C725">
            <v>20111</v>
          </cell>
          <cell r="D725" t="str">
            <v>na</v>
          </cell>
          <cell r="G725">
            <v>47.45</v>
          </cell>
          <cell r="H725">
            <v>51</v>
          </cell>
        </row>
        <row r="726">
          <cell r="B726" t="str">
            <v>Lyon</v>
          </cell>
          <cell r="C726">
            <v>20111</v>
          </cell>
          <cell r="D726">
            <v>12</v>
          </cell>
          <cell r="I726">
            <v>36</v>
          </cell>
          <cell r="J726">
            <v>4570</v>
          </cell>
          <cell r="K726">
            <v>4575</v>
          </cell>
          <cell r="L726">
            <v>4590</v>
          </cell>
          <cell r="M726">
            <v>4655</v>
          </cell>
          <cell r="N726">
            <v>4788</v>
          </cell>
          <cell r="O726">
            <v>4833</v>
          </cell>
          <cell r="P726">
            <v>7654</v>
          </cell>
          <cell r="Q726">
            <v>8665</v>
          </cell>
          <cell r="R726">
            <v>8727</v>
          </cell>
          <cell r="S726">
            <v>8761</v>
          </cell>
          <cell r="T726">
            <v>8793</v>
          </cell>
          <cell r="U726">
            <v>8857</v>
          </cell>
        </row>
        <row r="727">
          <cell r="B727" t="str">
            <v>Lyon</v>
          </cell>
          <cell r="C727">
            <v>20111</v>
          </cell>
          <cell r="D727">
            <v>10</v>
          </cell>
          <cell r="I727">
            <v>40</v>
          </cell>
          <cell r="J727">
            <v>4555</v>
          </cell>
          <cell r="K727">
            <v>4672</v>
          </cell>
          <cell r="L727">
            <v>4743</v>
          </cell>
          <cell r="M727">
            <v>4832</v>
          </cell>
          <cell r="N727">
            <v>7306</v>
          </cell>
          <cell r="O727">
            <v>8627</v>
          </cell>
          <cell r="P727">
            <v>8691</v>
          </cell>
          <cell r="Q727">
            <v>8731</v>
          </cell>
          <cell r="R727">
            <v>8737</v>
          </cell>
          <cell r="S727">
            <v>8735</v>
          </cell>
        </row>
        <row r="728">
          <cell r="B728" t="str">
            <v>Lyon</v>
          </cell>
          <cell r="C728">
            <v>20111</v>
          </cell>
          <cell r="D728">
            <v>10</v>
          </cell>
          <cell r="I728">
            <v>45</v>
          </cell>
          <cell r="J728">
            <v>3923</v>
          </cell>
          <cell r="K728">
            <v>4051</v>
          </cell>
          <cell r="L728">
            <v>4674</v>
          </cell>
          <cell r="M728">
            <v>4742</v>
          </cell>
          <cell r="N728">
            <v>8203</v>
          </cell>
          <cell r="O728">
            <v>8300</v>
          </cell>
          <cell r="P728">
            <v>8679</v>
          </cell>
          <cell r="Q728">
            <v>8683</v>
          </cell>
          <cell r="R728">
            <v>8777</v>
          </cell>
          <cell r="S728">
            <v>8778</v>
          </cell>
        </row>
        <row r="729">
          <cell r="B729" t="str">
            <v>Lyon</v>
          </cell>
          <cell r="C729">
            <v>20111</v>
          </cell>
          <cell r="D729">
            <v>6</v>
          </cell>
          <cell r="I729">
            <v>49</v>
          </cell>
          <cell r="J729">
            <v>4673</v>
          </cell>
          <cell r="K729">
            <v>4744</v>
          </cell>
          <cell r="L729">
            <v>7302</v>
          </cell>
          <cell r="M729">
            <v>8624</v>
          </cell>
          <cell r="N729">
            <v>8776</v>
          </cell>
          <cell r="O729">
            <v>8992</v>
          </cell>
        </row>
        <row r="730">
          <cell r="B730" t="str">
            <v>Lyon</v>
          </cell>
          <cell r="C730">
            <v>20111</v>
          </cell>
          <cell r="D730">
            <v>9</v>
          </cell>
          <cell r="I730">
            <v>53</v>
          </cell>
          <cell r="J730">
            <v>7233</v>
          </cell>
          <cell r="K730">
            <v>4671</v>
          </cell>
          <cell r="L730">
            <v>4740</v>
          </cell>
          <cell r="M730">
            <v>4784</v>
          </cell>
          <cell r="N730">
            <v>7241</v>
          </cell>
          <cell r="O730">
            <v>7301</v>
          </cell>
          <cell r="P730">
            <v>8623</v>
          </cell>
          <cell r="Q730">
            <v>8775</v>
          </cell>
          <cell r="R730">
            <v>8912</v>
          </cell>
        </row>
        <row r="731">
          <cell r="B731" t="str">
            <v>Lyon</v>
          </cell>
          <cell r="C731">
            <v>20111</v>
          </cell>
          <cell r="D731">
            <v>4</v>
          </cell>
          <cell r="I731">
            <v>57</v>
          </cell>
          <cell r="J731">
            <v>3890</v>
          </cell>
          <cell r="K731">
            <v>4053</v>
          </cell>
          <cell r="L731">
            <v>4783</v>
          </cell>
          <cell r="M731">
            <v>7232</v>
          </cell>
        </row>
        <row r="732">
          <cell r="B732" t="str">
            <v>Lyon</v>
          </cell>
          <cell r="C732">
            <v>20111</v>
          </cell>
          <cell r="D732">
            <v>7</v>
          </cell>
          <cell r="I732">
            <v>62</v>
          </cell>
          <cell r="J732">
            <v>4020</v>
          </cell>
          <cell r="K732">
            <v>4052</v>
          </cell>
          <cell r="L732">
            <v>8302</v>
          </cell>
          <cell r="M732">
            <v>8795</v>
          </cell>
          <cell r="N732">
            <v>8797</v>
          </cell>
          <cell r="O732">
            <v>8911</v>
          </cell>
          <cell r="P732">
            <v>8961</v>
          </cell>
        </row>
        <row r="733">
          <cell r="B733" t="str">
            <v>Lyon</v>
          </cell>
          <cell r="C733">
            <v>20111</v>
          </cell>
          <cell r="D733">
            <v>2</v>
          </cell>
          <cell r="I733">
            <v>66</v>
          </cell>
          <cell r="J733">
            <v>7170</v>
          </cell>
          <cell r="K733">
            <v>8501</v>
          </cell>
        </row>
        <row r="734">
          <cell r="B734" t="str">
            <v>Lyon</v>
          </cell>
          <cell r="C734">
            <v>20111</v>
          </cell>
          <cell r="D734" t="str">
            <v>na</v>
          </cell>
        </row>
        <row r="735">
          <cell r="B735" t="str">
            <v>Lyon</v>
          </cell>
          <cell r="C735">
            <v>20111</v>
          </cell>
          <cell r="D735" t="str">
            <v>na</v>
          </cell>
        </row>
        <row r="736">
          <cell r="B736" t="str">
            <v>Lyon</v>
          </cell>
          <cell r="C736">
            <v>20111</v>
          </cell>
          <cell r="D736" t="str">
            <v>na</v>
          </cell>
          <cell r="I736">
            <v>54</v>
          </cell>
          <cell r="J736" t="str">
            <v>MPLSEA</v>
          </cell>
        </row>
        <row r="737">
          <cell r="B737" t="str">
            <v>Lyon</v>
          </cell>
          <cell r="C737">
            <v>20111</v>
          </cell>
          <cell r="D737">
            <v>60</v>
          </cell>
          <cell r="E737">
            <v>47.45</v>
          </cell>
          <cell r="F737">
            <v>51</v>
          </cell>
          <cell r="I737">
            <v>60</v>
          </cell>
          <cell r="J737" t="str">
            <v>MPLPER</v>
          </cell>
        </row>
        <row r="738">
          <cell r="B738" t="str">
            <v>Marion</v>
          </cell>
          <cell r="C738">
            <v>20115</v>
          </cell>
          <cell r="D738" t="str">
            <v>na</v>
          </cell>
          <cell r="G738">
            <v>35.450000000000003</v>
          </cell>
          <cell r="H738">
            <v>38.43</v>
          </cell>
        </row>
        <row r="739">
          <cell r="B739" t="str">
            <v>Marion</v>
          </cell>
          <cell r="C739">
            <v>20115</v>
          </cell>
          <cell r="D739">
            <v>10</v>
          </cell>
          <cell r="I739">
            <v>25</v>
          </cell>
          <cell r="J739">
            <v>4590</v>
          </cell>
          <cell r="K739">
            <v>4650</v>
          </cell>
          <cell r="L739">
            <v>4710</v>
          </cell>
          <cell r="M739">
            <v>4747</v>
          </cell>
          <cell r="N739">
            <v>4750</v>
          </cell>
          <cell r="O739">
            <v>3355</v>
          </cell>
          <cell r="P739">
            <v>3360</v>
          </cell>
          <cell r="Q739">
            <v>3396</v>
          </cell>
          <cell r="R739">
            <v>4560</v>
          </cell>
          <cell r="S739">
            <v>4580</v>
          </cell>
        </row>
        <row r="740">
          <cell r="B740" t="str">
            <v>Marion</v>
          </cell>
          <cell r="C740">
            <v>20115</v>
          </cell>
          <cell r="D740">
            <v>5</v>
          </cell>
          <cell r="I740">
            <v>32</v>
          </cell>
          <cell r="J740">
            <v>4600</v>
          </cell>
          <cell r="K740">
            <v>4744</v>
          </cell>
          <cell r="L740">
            <v>3911</v>
          </cell>
          <cell r="M740">
            <v>4540</v>
          </cell>
          <cell r="N740">
            <v>4555</v>
          </cell>
        </row>
        <row r="741">
          <cell r="B741" t="str">
            <v>Marion</v>
          </cell>
          <cell r="C741">
            <v>20115</v>
          </cell>
          <cell r="D741">
            <v>8</v>
          </cell>
          <cell r="I741">
            <v>35</v>
          </cell>
          <cell r="J741">
            <v>4673</v>
          </cell>
          <cell r="K741">
            <v>4740</v>
          </cell>
          <cell r="L741">
            <v>8203</v>
          </cell>
          <cell r="M741">
            <v>3391</v>
          </cell>
          <cell r="N741">
            <v>3490</v>
          </cell>
          <cell r="O741">
            <v>3545</v>
          </cell>
          <cell r="P741">
            <v>3625</v>
          </cell>
          <cell r="Q741">
            <v>4051</v>
          </cell>
        </row>
        <row r="742">
          <cell r="B742" t="str">
            <v>Marion</v>
          </cell>
          <cell r="C742">
            <v>20115</v>
          </cell>
          <cell r="D742">
            <v>6</v>
          </cell>
          <cell r="I742">
            <v>39</v>
          </cell>
          <cell r="J742">
            <v>4783</v>
          </cell>
          <cell r="K742">
            <v>8300</v>
          </cell>
          <cell r="L742">
            <v>3390</v>
          </cell>
          <cell r="M742">
            <v>3492</v>
          </cell>
          <cell r="N742">
            <v>3857</v>
          </cell>
          <cell r="O742">
            <v>3890</v>
          </cell>
        </row>
        <row r="743">
          <cell r="B743" t="str">
            <v>Marion</v>
          </cell>
          <cell r="C743">
            <v>20115</v>
          </cell>
          <cell r="D743">
            <v>2</v>
          </cell>
          <cell r="I743">
            <v>43</v>
          </cell>
          <cell r="J743">
            <v>4671</v>
          </cell>
          <cell r="K743">
            <v>3521</v>
          </cell>
        </row>
        <row r="744">
          <cell r="B744" t="str">
            <v>Marion</v>
          </cell>
          <cell r="C744">
            <v>20115</v>
          </cell>
          <cell r="D744">
            <v>2</v>
          </cell>
          <cell r="I744">
            <v>46</v>
          </cell>
          <cell r="J744">
            <v>3491</v>
          </cell>
          <cell r="K744">
            <v>4020</v>
          </cell>
        </row>
        <row r="745">
          <cell r="B745" t="str">
            <v>Marion</v>
          </cell>
          <cell r="C745">
            <v>20115</v>
          </cell>
          <cell r="D745">
            <v>5</v>
          </cell>
          <cell r="I745">
            <v>49</v>
          </cell>
          <cell r="J745">
            <v>7170</v>
          </cell>
          <cell r="K745">
            <v>8302</v>
          </cell>
          <cell r="L745">
            <v>4052</v>
          </cell>
          <cell r="M745">
            <v>2266</v>
          </cell>
          <cell r="N745">
            <v>3561</v>
          </cell>
        </row>
        <row r="746">
          <cell r="B746" t="str">
            <v>Marion</v>
          </cell>
          <cell r="C746">
            <v>20115</v>
          </cell>
          <cell r="D746" t="str">
            <v>na</v>
          </cell>
        </row>
        <row r="747">
          <cell r="B747" t="str">
            <v>Marion</v>
          </cell>
          <cell r="C747">
            <v>20115</v>
          </cell>
          <cell r="D747" t="str">
            <v>na</v>
          </cell>
        </row>
        <row r="748">
          <cell r="B748" t="str">
            <v>Marion</v>
          </cell>
          <cell r="C748">
            <v>20115</v>
          </cell>
          <cell r="D748" t="str">
            <v>na</v>
          </cell>
        </row>
        <row r="749">
          <cell r="B749" t="str">
            <v>Marion</v>
          </cell>
          <cell r="C749">
            <v>20115</v>
          </cell>
          <cell r="D749" t="str">
            <v>na</v>
          </cell>
          <cell r="I749">
            <v>50</v>
          </cell>
          <cell r="J749" t="str">
            <v>MPLSEA</v>
          </cell>
        </row>
        <row r="750">
          <cell r="B750" t="str">
            <v>Marion</v>
          </cell>
          <cell r="C750">
            <v>20115</v>
          </cell>
          <cell r="D750">
            <v>38</v>
          </cell>
          <cell r="E750">
            <v>35.44736842105263</v>
          </cell>
          <cell r="F750">
            <v>38.428571428571431</v>
          </cell>
          <cell r="I750">
            <v>56</v>
          </cell>
          <cell r="J750" t="str">
            <v>MPLPER</v>
          </cell>
        </row>
        <row r="751">
          <cell r="B751" t="str">
            <v>Marshall</v>
          </cell>
          <cell r="C751">
            <v>20117</v>
          </cell>
          <cell r="D751" t="str">
            <v>na</v>
          </cell>
          <cell r="G751">
            <v>56.72</v>
          </cell>
          <cell r="H751">
            <v>61.29</v>
          </cell>
        </row>
        <row r="752">
          <cell r="B752" t="str">
            <v>Marshall</v>
          </cell>
          <cell r="C752">
            <v>20117</v>
          </cell>
          <cell r="D752">
            <v>11</v>
          </cell>
          <cell r="I752">
            <v>47</v>
          </cell>
          <cell r="J752">
            <v>7510</v>
          </cell>
          <cell r="K752">
            <v>7608</v>
          </cell>
          <cell r="L752">
            <v>7609</v>
          </cell>
          <cell r="M752">
            <v>7415</v>
          </cell>
          <cell r="N752">
            <v>4530</v>
          </cell>
          <cell r="O752">
            <v>4590</v>
          </cell>
          <cell r="P752">
            <v>4725</v>
          </cell>
          <cell r="Q752">
            <v>7051</v>
          </cell>
          <cell r="R752">
            <v>7070</v>
          </cell>
          <cell r="S752">
            <v>7091</v>
          </cell>
          <cell r="T752">
            <v>7224</v>
          </cell>
        </row>
        <row r="753">
          <cell r="B753" t="str">
            <v>Marshall</v>
          </cell>
          <cell r="C753">
            <v>20117</v>
          </cell>
          <cell r="D753">
            <v>8</v>
          </cell>
          <cell r="I753">
            <v>53</v>
          </cell>
          <cell r="J753">
            <v>7500</v>
          </cell>
          <cell r="K753">
            <v>7502</v>
          </cell>
          <cell r="L753">
            <v>7684</v>
          </cell>
          <cell r="M753">
            <v>7688</v>
          </cell>
          <cell r="N753">
            <v>3828</v>
          </cell>
          <cell r="O753">
            <v>3831</v>
          </cell>
          <cell r="P753">
            <v>3904</v>
          </cell>
          <cell r="Q753">
            <v>4784</v>
          </cell>
        </row>
        <row r="754">
          <cell r="B754" t="str">
            <v>Marshall</v>
          </cell>
          <cell r="C754">
            <v>20117</v>
          </cell>
          <cell r="D754">
            <v>6</v>
          </cell>
          <cell r="I754">
            <v>58</v>
          </cell>
          <cell r="J754">
            <v>7585</v>
          </cell>
          <cell r="K754">
            <v>3830</v>
          </cell>
          <cell r="L754">
            <v>3844</v>
          </cell>
          <cell r="M754">
            <v>3890</v>
          </cell>
          <cell r="N754">
            <v>7090</v>
          </cell>
          <cell r="O754">
            <v>7424</v>
          </cell>
        </row>
        <row r="755">
          <cell r="B755" t="str">
            <v>Marshall</v>
          </cell>
          <cell r="C755">
            <v>20117</v>
          </cell>
          <cell r="D755">
            <v>2</v>
          </cell>
          <cell r="I755">
            <v>60</v>
          </cell>
          <cell r="J755">
            <v>4783</v>
          </cell>
          <cell r="K755">
            <v>7433</v>
          </cell>
        </row>
        <row r="756">
          <cell r="B756" t="str">
            <v>Marshall</v>
          </cell>
          <cell r="C756">
            <v>20117</v>
          </cell>
          <cell r="D756">
            <v>3</v>
          </cell>
          <cell r="I756">
            <v>66</v>
          </cell>
          <cell r="J756">
            <v>7681</v>
          </cell>
          <cell r="K756">
            <v>7750</v>
          </cell>
          <cell r="L756">
            <v>7430</v>
          </cell>
        </row>
        <row r="757">
          <cell r="B757" t="str">
            <v>Marshall</v>
          </cell>
          <cell r="C757">
            <v>20117</v>
          </cell>
          <cell r="D757">
            <v>3</v>
          </cell>
          <cell r="I757">
            <v>70</v>
          </cell>
          <cell r="J757">
            <v>7455</v>
          </cell>
          <cell r="K757">
            <v>3561</v>
          </cell>
          <cell r="L757">
            <v>7050</v>
          </cell>
        </row>
        <row r="758">
          <cell r="B758" t="str">
            <v>Marshall</v>
          </cell>
          <cell r="C758">
            <v>20117</v>
          </cell>
          <cell r="D758">
            <v>3</v>
          </cell>
          <cell r="I758">
            <v>75</v>
          </cell>
          <cell r="J758">
            <v>3775</v>
          </cell>
          <cell r="K758">
            <v>7030</v>
          </cell>
          <cell r="L758">
            <v>7123</v>
          </cell>
        </row>
        <row r="759">
          <cell r="B759" t="str">
            <v>Marshall</v>
          </cell>
          <cell r="C759">
            <v>20117</v>
          </cell>
          <cell r="D759" t="str">
            <v>na</v>
          </cell>
        </row>
        <row r="760">
          <cell r="B760" t="str">
            <v>Marshall</v>
          </cell>
          <cell r="C760">
            <v>20117</v>
          </cell>
          <cell r="D760" t="str">
            <v>na</v>
          </cell>
        </row>
        <row r="761">
          <cell r="B761" t="str">
            <v>Marshall</v>
          </cell>
          <cell r="C761">
            <v>20117</v>
          </cell>
          <cell r="D761" t="str">
            <v>na</v>
          </cell>
        </row>
        <row r="762">
          <cell r="B762" t="str">
            <v>Marshall</v>
          </cell>
          <cell r="C762">
            <v>20117</v>
          </cell>
          <cell r="D762" t="str">
            <v>na</v>
          </cell>
          <cell r="I762">
            <v>62</v>
          </cell>
          <cell r="J762" t="str">
            <v>MPLSEA</v>
          </cell>
        </row>
        <row r="763">
          <cell r="B763" t="str">
            <v>Marshall</v>
          </cell>
          <cell r="C763">
            <v>20117</v>
          </cell>
          <cell r="D763">
            <v>36</v>
          </cell>
          <cell r="E763">
            <v>56.722222222222221</v>
          </cell>
          <cell r="F763">
            <v>61.285714285714285</v>
          </cell>
          <cell r="I763">
            <v>66</v>
          </cell>
          <cell r="J763" t="str">
            <v>MPLPER</v>
          </cell>
        </row>
        <row r="764">
          <cell r="B764" t="str">
            <v>McPherson</v>
          </cell>
          <cell r="C764">
            <v>20113</v>
          </cell>
          <cell r="D764" t="str">
            <v>na</v>
          </cell>
          <cell r="G764">
            <v>40.07</v>
          </cell>
          <cell r="H764">
            <v>41</v>
          </cell>
        </row>
        <row r="765">
          <cell r="B765" t="str">
            <v>McPherson</v>
          </cell>
          <cell r="C765">
            <v>20113</v>
          </cell>
          <cell r="D765">
            <v>9</v>
          </cell>
          <cell r="I765">
            <v>31</v>
          </cell>
          <cell r="J765">
            <v>2715</v>
          </cell>
          <cell r="K765">
            <v>3355</v>
          </cell>
          <cell r="L765">
            <v>3361</v>
          </cell>
          <cell r="M765">
            <v>3396</v>
          </cell>
          <cell r="N765">
            <v>3923</v>
          </cell>
          <cell r="O765">
            <v>4555</v>
          </cell>
          <cell r="P765">
            <v>4570</v>
          </cell>
          <cell r="Q765">
            <v>5730</v>
          </cell>
          <cell r="R765">
            <v>5745</v>
          </cell>
        </row>
        <row r="766">
          <cell r="B766" t="str">
            <v>McPherson</v>
          </cell>
          <cell r="C766">
            <v>20113</v>
          </cell>
          <cell r="D766">
            <v>16</v>
          </cell>
          <cell r="I766">
            <v>35</v>
          </cell>
          <cell r="J766">
            <v>3350</v>
          </cell>
          <cell r="K766">
            <v>3352</v>
          </cell>
          <cell r="L766">
            <v>3390</v>
          </cell>
          <cell r="M766">
            <v>3391</v>
          </cell>
          <cell r="N766">
            <v>3403</v>
          </cell>
          <cell r="O766">
            <v>3404</v>
          </cell>
          <cell r="P766">
            <v>3405</v>
          </cell>
          <cell r="Q766">
            <v>3829</v>
          </cell>
          <cell r="R766">
            <v>3849</v>
          </cell>
          <cell r="S766">
            <v>4565</v>
          </cell>
          <cell r="T766">
            <v>5633</v>
          </cell>
          <cell r="U766">
            <v>5670</v>
          </cell>
          <cell r="V766">
            <v>5882</v>
          </cell>
          <cell r="W766">
            <v>5929</v>
          </cell>
          <cell r="X766">
            <v>5942</v>
          </cell>
          <cell r="Y766">
            <v>5973</v>
          </cell>
        </row>
        <row r="767">
          <cell r="B767" t="str">
            <v>McPherson</v>
          </cell>
          <cell r="C767">
            <v>20113</v>
          </cell>
          <cell r="D767">
            <v>8</v>
          </cell>
          <cell r="I767">
            <v>39</v>
          </cell>
          <cell r="J767">
            <v>2366</v>
          </cell>
          <cell r="K767">
            <v>3825</v>
          </cell>
          <cell r="L767">
            <v>3891</v>
          </cell>
          <cell r="M767">
            <v>4673</v>
          </cell>
          <cell r="N767">
            <v>5742</v>
          </cell>
          <cell r="O767">
            <v>5863</v>
          </cell>
          <cell r="P767">
            <v>5902</v>
          </cell>
          <cell r="Q767">
            <v>5928</v>
          </cell>
        </row>
        <row r="768">
          <cell r="B768" t="str">
            <v>McPherson</v>
          </cell>
          <cell r="C768">
            <v>20113</v>
          </cell>
          <cell r="D768">
            <v>11</v>
          </cell>
          <cell r="I768">
            <v>43</v>
          </cell>
          <cell r="J768">
            <v>3492</v>
          </cell>
          <cell r="K768">
            <v>3844</v>
          </cell>
          <cell r="L768">
            <v>3857</v>
          </cell>
          <cell r="M768">
            <v>3890</v>
          </cell>
          <cell r="N768">
            <v>3921</v>
          </cell>
          <cell r="O768">
            <v>4671</v>
          </cell>
          <cell r="P768">
            <v>5562</v>
          </cell>
          <cell r="Q768">
            <v>5728</v>
          </cell>
          <cell r="R768">
            <v>5870</v>
          </cell>
          <cell r="S768">
            <v>5935</v>
          </cell>
          <cell r="T768">
            <v>6330</v>
          </cell>
        </row>
        <row r="769">
          <cell r="B769" t="str">
            <v>McPherson</v>
          </cell>
          <cell r="C769">
            <v>20113</v>
          </cell>
          <cell r="D769">
            <v>9</v>
          </cell>
          <cell r="I769">
            <v>47</v>
          </cell>
          <cell r="J769">
            <v>2345</v>
          </cell>
          <cell r="K769">
            <v>3491</v>
          </cell>
          <cell r="L769">
            <v>3710</v>
          </cell>
          <cell r="M769">
            <v>3825</v>
          </cell>
          <cell r="N769">
            <v>3824</v>
          </cell>
          <cell r="O769">
            <v>3843</v>
          </cell>
          <cell r="P769">
            <v>5720</v>
          </cell>
          <cell r="Q769">
            <v>5893</v>
          </cell>
          <cell r="R769">
            <v>5910</v>
          </cell>
        </row>
        <row r="770">
          <cell r="B770" t="str">
            <v>McPherson</v>
          </cell>
          <cell r="C770">
            <v>20113</v>
          </cell>
          <cell r="D770">
            <v>7</v>
          </cell>
          <cell r="I770">
            <v>51</v>
          </cell>
          <cell r="J770">
            <v>2176</v>
          </cell>
          <cell r="K770">
            <v>2266</v>
          </cell>
          <cell r="L770">
            <v>2310</v>
          </cell>
          <cell r="M770">
            <v>2347</v>
          </cell>
          <cell r="N770">
            <v>2375</v>
          </cell>
          <cell r="O770">
            <v>2376</v>
          </cell>
          <cell r="P770">
            <v>3755</v>
          </cell>
        </row>
        <row r="771">
          <cell r="B771" t="str">
            <v>McPherson</v>
          </cell>
          <cell r="C771">
            <v>20113</v>
          </cell>
          <cell r="D771" t="str">
            <v>na</v>
          </cell>
        </row>
        <row r="772">
          <cell r="B772" t="str">
            <v>McPherson</v>
          </cell>
          <cell r="C772">
            <v>20113</v>
          </cell>
          <cell r="D772" t="str">
            <v>na</v>
          </cell>
        </row>
        <row r="773">
          <cell r="B773" t="str">
            <v>McPherson</v>
          </cell>
          <cell r="C773">
            <v>20113</v>
          </cell>
          <cell r="D773" t="str">
            <v>na</v>
          </cell>
        </row>
        <row r="774">
          <cell r="B774" t="str">
            <v>McPherson</v>
          </cell>
          <cell r="C774">
            <v>20113</v>
          </cell>
          <cell r="D774" t="str">
            <v>na</v>
          </cell>
        </row>
        <row r="775">
          <cell r="B775" t="str">
            <v>McPherson</v>
          </cell>
          <cell r="C775">
            <v>20113</v>
          </cell>
          <cell r="D775" t="str">
            <v>na</v>
          </cell>
          <cell r="I775">
            <v>46</v>
          </cell>
          <cell r="J775" t="str">
            <v>MPLSEA</v>
          </cell>
        </row>
        <row r="776">
          <cell r="B776" t="str">
            <v>McPherson</v>
          </cell>
          <cell r="C776">
            <v>20113</v>
          </cell>
          <cell r="D776">
            <v>60</v>
          </cell>
          <cell r="E776">
            <v>40.06666666666667</v>
          </cell>
          <cell r="F776">
            <v>41</v>
          </cell>
          <cell r="I776">
            <v>52</v>
          </cell>
          <cell r="J776" t="str">
            <v>MPLPER</v>
          </cell>
        </row>
        <row r="777">
          <cell r="B777" t="str">
            <v>Meade</v>
          </cell>
          <cell r="C777">
            <v>20119</v>
          </cell>
          <cell r="D777" t="str">
            <v>na</v>
          </cell>
          <cell r="G777">
            <v>27.73</v>
          </cell>
          <cell r="H777">
            <v>28.86</v>
          </cell>
        </row>
        <row r="778">
          <cell r="B778" t="str">
            <v>Meade</v>
          </cell>
          <cell r="C778">
            <v>20119</v>
          </cell>
          <cell r="D778">
            <v>14</v>
          </cell>
          <cell r="I778">
            <v>19</v>
          </cell>
          <cell r="J778">
            <v>2750</v>
          </cell>
          <cell r="K778">
            <v>5240</v>
          </cell>
          <cell r="L778">
            <v>5249</v>
          </cell>
          <cell r="M778">
            <v>5253</v>
          </cell>
          <cell r="N778">
            <v>5330</v>
          </cell>
          <cell r="O778">
            <v>5934</v>
          </cell>
          <cell r="P778">
            <v>6056</v>
          </cell>
          <cell r="Q778">
            <v>6060</v>
          </cell>
          <cell r="R778">
            <v>2562</v>
          </cell>
          <cell r="S778">
            <v>1124</v>
          </cell>
          <cell r="T778">
            <v>1706</v>
          </cell>
          <cell r="U778">
            <v>1708</v>
          </cell>
          <cell r="V778">
            <v>2234</v>
          </cell>
          <cell r="W778">
            <v>2692</v>
          </cell>
        </row>
        <row r="779">
          <cell r="B779" t="str">
            <v>Meade</v>
          </cell>
          <cell r="C779">
            <v>20119</v>
          </cell>
          <cell r="D779">
            <v>4</v>
          </cell>
          <cell r="I779">
            <v>24</v>
          </cell>
          <cell r="J779">
            <v>2715</v>
          </cell>
          <cell r="K779">
            <v>2748</v>
          </cell>
          <cell r="L779">
            <v>5933</v>
          </cell>
          <cell r="M779">
            <v>2691</v>
          </cell>
        </row>
        <row r="780">
          <cell r="B780" t="str">
            <v>Meade</v>
          </cell>
          <cell r="C780">
            <v>20119</v>
          </cell>
          <cell r="D780">
            <v>5</v>
          </cell>
          <cell r="I780">
            <v>27</v>
          </cell>
          <cell r="J780">
            <v>2747</v>
          </cell>
          <cell r="K780">
            <v>2818</v>
          </cell>
          <cell r="L780">
            <v>5428</v>
          </cell>
          <cell r="M780">
            <v>1710</v>
          </cell>
          <cell r="N780">
            <v>2152</v>
          </cell>
        </row>
        <row r="781">
          <cell r="B781" t="str">
            <v>Meade</v>
          </cell>
          <cell r="C781">
            <v>20119</v>
          </cell>
          <cell r="D781">
            <v>7</v>
          </cell>
          <cell r="I781">
            <v>29</v>
          </cell>
          <cell r="J781">
            <v>2745</v>
          </cell>
          <cell r="K781">
            <v>2816</v>
          </cell>
          <cell r="L781">
            <v>2817</v>
          </cell>
          <cell r="M781">
            <v>5427</v>
          </cell>
          <cell r="N781">
            <v>1669</v>
          </cell>
          <cell r="O781">
            <v>2615</v>
          </cell>
          <cell r="P781">
            <v>2690</v>
          </cell>
        </row>
        <row r="782">
          <cell r="B782" t="str">
            <v>Meade</v>
          </cell>
          <cell r="C782">
            <v>20119</v>
          </cell>
          <cell r="D782">
            <v>9</v>
          </cell>
          <cell r="I782">
            <v>32</v>
          </cell>
          <cell r="J782">
            <v>5399</v>
          </cell>
          <cell r="K782">
            <v>1668</v>
          </cell>
          <cell r="L782">
            <v>1673</v>
          </cell>
          <cell r="M782">
            <v>2144</v>
          </cell>
          <cell r="N782">
            <v>2288</v>
          </cell>
          <cell r="O782">
            <v>2613</v>
          </cell>
          <cell r="P782">
            <v>2689</v>
          </cell>
          <cell r="Q782">
            <v>2693</v>
          </cell>
          <cell r="R782">
            <v>2711</v>
          </cell>
        </row>
        <row r="783">
          <cell r="B783" t="str">
            <v>Meade</v>
          </cell>
          <cell r="C783">
            <v>20119</v>
          </cell>
          <cell r="D783">
            <v>6</v>
          </cell>
          <cell r="I783">
            <v>34</v>
          </cell>
          <cell r="J783">
            <v>2744</v>
          </cell>
          <cell r="K783">
            <v>2815</v>
          </cell>
          <cell r="L783">
            <v>1667</v>
          </cell>
          <cell r="M783">
            <v>1808</v>
          </cell>
          <cell r="N783">
            <v>1811</v>
          </cell>
          <cell r="O783">
            <v>2688</v>
          </cell>
        </row>
        <row r="784">
          <cell r="B784" t="str">
            <v>Meade</v>
          </cell>
          <cell r="C784">
            <v>20119</v>
          </cell>
          <cell r="D784">
            <v>6</v>
          </cell>
          <cell r="I784">
            <v>37</v>
          </cell>
          <cell r="J784">
            <v>2801</v>
          </cell>
          <cell r="K784">
            <v>2814</v>
          </cell>
          <cell r="L784">
            <v>1810</v>
          </cell>
          <cell r="M784">
            <v>2375</v>
          </cell>
          <cell r="N784">
            <v>2612</v>
          </cell>
          <cell r="O784">
            <v>2710</v>
          </cell>
        </row>
        <row r="785">
          <cell r="B785" t="str">
            <v>Meade</v>
          </cell>
          <cell r="C785">
            <v>20119</v>
          </cell>
          <cell r="D785" t="str">
            <v>na</v>
          </cell>
        </row>
        <row r="786">
          <cell r="B786" t="str">
            <v>Meade</v>
          </cell>
          <cell r="C786">
            <v>20119</v>
          </cell>
          <cell r="D786" t="str">
            <v>na</v>
          </cell>
        </row>
        <row r="787">
          <cell r="B787" t="str">
            <v>Meade</v>
          </cell>
          <cell r="C787">
            <v>20119</v>
          </cell>
          <cell r="D787" t="str">
            <v>na</v>
          </cell>
        </row>
        <row r="788">
          <cell r="B788" t="str">
            <v>Meade</v>
          </cell>
          <cell r="C788">
            <v>20119</v>
          </cell>
          <cell r="D788" t="str">
            <v>na</v>
          </cell>
          <cell r="I788">
            <v>26</v>
          </cell>
          <cell r="J788" t="str">
            <v>MPLSEA</v>
          </cell>
        </row>
        <row r="789">
          <cell r="B789" t="str">
            <v>Meade</v>
          </cell>
          <cell r="C789">
            <v>20119</v>
          </cell>
          <cell r="D789">
            <v>51</v>
          </cell>
          <cell r="E789">
            <v>27.725490196078432</v>
          </cell>
          <cell r="F789">
            <v>28.857142857142858</v>
          </cell>
          <cell r="I789">
            <v>38</v>
          </cell>
          <cell r="J789" t="str">
            <v>MPLPER</v>
          </cell>
        </row>
        <row r="790">
          <cell r="B790" t="str">
            <v>Miami</v>
          </cell>
          <cell r="C790">
            <v>20121</v>
          </cell>
          <cell r="D790" t="str">
            <v>na</v>
          </cell>
          <cell r="G790">
            <v>49.98</v>
          </cell>
          <cell r="H790">
            <v>53</v>
          </cell>
        </row>
        <row r="791">
          <cell r="B791" t="str">
            <v>Miami</v>
          </cell>
          <cell r="C791">
            <v>20121</v>
          </cell>
          <cell r="D791">
            <v>9</v>
          </cell>
          <cell r="I791">
            <v>38</v>
          </cell>
          <cell r="J791">
            <v>8623</v>
          </cell>
          <cell r="K791">
            <v>8663</v>
          </cell>
          <cell r="L791">
            <v>8733</v>
          </cell>
          <cell r="M791">
            <v>8735</v>
          </cell>
          <cell r="N791">
            <v>8755</v>
          </cell>
          <cell r="O791">
            <v>8761</v>
          </cell>
          <cell r="P791">
            <v>8789</v>
          </cell>
          <cell r="Q791">
            <v>8661</v>
          </cell>
          <cell r="R791">
            <v>8791</v>
          </cell>
        </row>
        <row r="792">
          <cell r="B792" t="str">
            <v>Miami</v>
          </cell>
          <cell r="C792">
            <v>20121</v>
          </cell>
          <cell r="D792">
            <v>10</v>
          </cell>
          <cell r="I792">
            <v>43</v>
          </cell>
          <cell r="J792">
            <v>8912</v>
          </cell>
          <cell r="K792">
            <v>7251</v>
          </cell>
          <cell r="L792">
            <v>7462</v>
          </cell>
          <cell r="M792">
            <v>7805</v>
          </cell>
          <cell r="N792">
            <v>8203</v>
          </cell>
          <cell r="O792">
            <v>8645</v>
          </cell>
          <cell r="P792">
            <v>8757</v>
          </cell>
          <cell r="Q792">
            <v>8953</v>
          </cell>
          <cell r="R792">
            <v>8955</v>
          </cell>
          <cell r="S792">
            <v>8957</v>
          </cell>
        </row>
        <row r="793">
          <cell r="B793" t="str">
            <v>Miami</v>
          </cell>
          <cell r="C793">
            <v>20121</v>
          </cell>
          <cell r="D793">
            <v>2</v>
          </cell>
          <cell r="I793">
            <v>48</v>
          </cell>
          <cell r="J793">
            <v>8201</v>
          </cell>
          <cell r="K793">
            <v>8863</v>
          </cell>
        </row>
        <row r="794">
          <cell r="B794" t="str">
            <v>Miami</v>
          </cell>
          <cell r="C794">
            <v>20121</v>
          </cell>
          <cell r="D794">
            <v>9</v>
          </cell>
          <cell r="I794">
            <v>53</v>
          </cell>
          <cell r="J794">
            <v>8911</v>
          </cell>
          <cell r="K794">
            <v>8621</v>
          </cell>
          <cell r="L794">
            <v>8679</v>
          </cell>
          <cell r="M794">
            <v>8775</v>
          </cell>
          <cell r="N794">
            <v>8641</v>
          </cell>
          <cell r="O794">
            <v>8683</v>
          </cell>
          <cell r="P794">
            <v>8839</v>
          </cell>
          <cell r="Q794">
            <v>8961</v>
          </cell>
          <cell r="R794">
            <v>8962</v>
          </cell>
        </row>
        <row r="795">
          <cell r="B795" t="str">
            <v>Miami</v>
          </cell>
          <cell r="C795">
            <v>20121</v>
          </cell>
          <cell r="D795">
            <v>6</v>
          </cell>
          <cell r="I795">
            <v>58</v>
          </cell>
          <cell r="J795">
            <v>7677</v>
          </cell>
          <cell r="K795">
            <v>8847</v>
          </cell>
          <cell r="L795">
            <v>7525</v>
          </cell>
          <cell r="M795">
            <v>8301</v>
          </cell>
          <cell r="N795">
            <v>8640</v>
          </cell>
          <cell r="O795">
            <v>8838</v>
          </cell>
        </row>
        <row r="796">
          <cell r="B796" t="str">
            <v>Miami</v>
          </cell>
          <cell r="C796">
            <v>20121</v>
          </cell>
          <cell r="D796">
            <v>4</v>
          </cell>
          <cell r="I796">
            <v>63</v>
          </cell>
          <cell r="J796">
            <v>8101</v>
          </cell>
          <cell r="K796">
            <v>8150</v>
          </cell>
          <cell r="L796">
            <v>8390</v>
          </cell>
          <cell r="M796">
            <v>8797</v>
          </cell>
        </row>
        <row r="797">
          <cell r="B797" t="str">
            <v>Miami</v>
          </cell>
          <cell r="C797">
            <v>20121</v>
          </cell>
          <cell r="D797">
            <v>3</v>
          </cell>
          <cell r="I797">
            <v>68</v>
          </cell>
          <cell r="J797">
            <v>8302</v>
          </cell>
          <cell r="K797">
            <v>8501</v>
          </cell>
          <cell r="L797">
            <v>8837</v>
          </cell>
        </row>
        <row r="798">
          <cell r="B798" t="str">
            <v>Miami</v>
          </cell>
          <cell r="C798">
            <v>20121</v>
          </cell>
          <cell r="D798" t="str">
            <v>na</v>
          </cell>
        </row>
        <row r="799">
          <cell r="B799" t="str">
            <v>Miami</v>
          </cell>
          <cell r="C799">
            <v>20121</v>
          </cell>
          <cell r="D799" t="str">
            <v>na</v>
          </cell>
        </row>
        <row r="800">
          <cell r="B800" t="str">
            <v>Miami</v>
          </cell>
          <cell r="C800">
            <v>20121</v>
          </cell>
          <cell r="D800" t="str">
            <v>na</v>
          </cell>
        </row>
        <row r="801">
          <cell r="B801" t="str">
            <v>Miami</v>
          </cell>
          <cell r="C801">
            <v>20121</v>
          </cell>
          <cell r="D801" t="str">
            <v>na</v>
          </cell>
          <cell r="I801">
            <v>54</v>
          </cell>
          <cell r="J801" t="str">
            <v>MPLSEA</v>
          </cell>
        </row>
        <row r="802">
          <cell r="B802" t="str">
            <v>Miami</v>
          </cell>
          <cell r="C802">
            <v>20121</v>
          </cell>
          <cell r="D802">
            <v>43</v>
          </cell>
          <cell r="E802">
            <v>49.97674418604651</v>
          </cell>
          <cell r="F802">
            <v>53</v>
          </cell>
          <cell r="I802">
            <v>60</v>
          </cell>
          <cell r="J802" t="str">
            <v>MPLPER</v>
          </cell>
        </row>
        <row r="803">
          <cell r="B803" t="str">
            <v>Mitchell</v>
          </cell>
          <cell r="C803">
            <v>20123</v>
          </cell>
          <cell r="D803" t="str">
            <v>na</v>
          </cell>
          <cell r="G803">
            <v>40.57</v>
          </cell>
          <cell r="H803">
            <v>43</v>
          </cell>
        </row>
        <row r="804">
          <cell r="B804" t="str">
            <v>Mitchell</v>
          </cell>
          <cell r="C804">
            <v>20123</v>
          </cell>
          <cell r="D804">
            <v>11</v>
          </cell>
          <cell r="I804">
            <v>30</v>
          </cell>
          <cell r="J804">
            <v>2256</v>
          </cell>
          <cell r="K804">
            <v>2521</v>
          </cell>
          <cell r="L804">
            <v>2524</v>
          </cell>
          <cell r="M804">
            <v>2540</v>
          </cell>
          <cell r="N804">
            <v>2548</v>
          </cell>
          <cell r="O804">
            <v>2594</v>
          </cell>
          <cell r="P804">
            <v>2718</v>
          </cell>
          <cell r="Q804">
            <v>2720</v>
          </cell>
          <cell r="R804">
            <v>2804</v>
          </cell>
          <cell r="S804">
            <v>3396</v>
          </cell>
          <cell r="T804">
            <v>3852</v>
          </cell>
        </row>
        <row r="805">
          <cell r="B805" t="str">
            <v>Mitchell</v>
          </cell>
          <cell r="C805">
            <v>20123</v>
          </cell>
          <cell r="D805">
            <v>2</v>
          </cell>
          <cell r="I805">
            <v>34</v>
          </cell>
          <cell r="J805">
            <v>2592</v>
          </cell>
          <cell r="K805">
            <v>2953</v>
          </cell>
        </row>
        <row r="806">
          <cell r="B806" t="str">
            <v>Mitchell</v>
          </cell>
          <cell r="C806">
            <v>20123</v>
          </cell>
          <cell r="D806">
            <v>8</v>
          </cell>
          <cell r="I806">
            <v>37</v>
          </cell>
          <cell r="J806">
            <v>2596</v>
          </cell>
          <cell r="K806">
            <v>2617</v>
          </cell>
          <cell r="L806">
            <v>2621</v>
          </cell>
          <cell r="M806">
            <v>2624</v>
          </cell>
          <cell r="N806">
            <v>2633</v>
          </cell>
          <cell r="O806">
            <v>3391</v>
          </cell>
          <cell r="P806">
            <v>3395</v>
          </cell>
          <cell r="Q806">
            <v>3870</v>
          </cell>
        </row>
        <row r="807">
          <cell r="B807" t="str">
            <v>Mitchell</v>
          </cell>
          <cell r="C807">
            <v>20123</v>
          </cell>
          <cell r="D807">
            <v>10</v>
          </cell>
          <cell r="I807">
            <v>41</v>
          </cell>
          <cell r="J807">
            <v>2225</v>
          </cell>
          <cell r="K807">
            <v>2234</v>
          </cell>
          <cell r="L807">
            <v>2519</v>
          </cell>
          <cell r="M807">
            <v>2522</v>
          </cell>
          <cell r="N807">
            <v>2623</v>
          </cell>
          <cell r="O807">
            <v>3831</v>
          </cell>
          <cell r="P807">
            <v>3844</v>
          </cell>
          <cell r="Q807">
            <v>3848</v>
          </cell>
          <cell r="R807">
            <v>4783</v>
          </cell>
          <cell r="S807">
            <v>2224</v>
          </cell>
        </row>
        <row r="808">
          <cell r="B808" t="str">
            <v>Mitchell</v>
          </cell>
          <cell r="C808">
            <v>20123</v>
          </cell>
          <cell r="D808">
            <v>7</v>
          </cell>
          <cell r="I808">
            <v>45</v>
          </cell>
          <cell r="J808">
            <v>2366</v>
          </cell>
          <cell r="K808">
            <v>2512</v>
          </cell>
          <cell r="L808">
            <v>2518</v>
          </cell>
          <cell r="M808">
            <v>2614</v>
          </cell>
          <cell r="N808">
            <v>2616</v>
          </cell>
          <cell r="O808">
            <v>2625</v>
          </cell>
          <cell r="P808">
            <v>3585</v>
          </cell>
        </row>
        <row r="809">
          <cell r="B809" t="str">
            <v>Mitchell</v>
          </cell>
          <cell r="C809">
            <v>20123</v>
          </cell>
          <cell r="D809">
            <v>5</v>
          </cell>
          <cell r="I809">
            <v>49</v>
          </cell>
          <cell r="J809">
            <v>2237</v>
          </cell>
          <cell r="K809">
            <v>2613</v>
          </cell>
          <cell r="L809">
            <v>3824</v>
          </cell>
          <cell r="M809">
            <v>3825</v>
          </cell>
          <cell r="N809">
            <v>2177</v>
          </cell>
        </row>
        <row r="810">
          <cell r="B810" t="str">
            <v>Mitchell</v>
          </cell>
          <cell r="C810">
            <v>20123</v>
          </cell>
          <cell r="D810">
            <v>3</v>
          </cell>
          <cell r="I810">
            <v>52</v>
          </cell>
          <cell r="J810">
            <v>2236</v>
          </cell>
          <cell r="K810">
            <v>2347</v>
          </cell>
          <cell r="L810">
            <v>3725</v>
          </cell>
        </row>
        <row r="811">
          <cell r="B811" t="str">
            <v>Mitchell</v>
          </cell>
          <cell r="C811">
            <v>20123</v>
          </cell>
          <cell r="D811">
            <v>3</v>
          </cell>
          <cell r="I811">
            <v>56</v>
          </cell>
          <cell r="J811">
            <v>2375</v>
          </cell>
          <cell r="K811">
            <v>2612</v>
          </cell>
          <cell r="L811">
            <v>3755</v>
          </cell>
        </row>
        <row r="812">
          <cell r="B812" t="str">
            <v>Mitchell</v>
          </cell>
          <cell r="C812">
            <v>20123</v>
          </cell>
          <cell r="D812" t="str">
            <v>na</v>
          </cell>
        </row>
        <row r="813">
          <cell r="B813" t="str">
            <v>Mitchell</v>
          </cell>
          <cell r="C813">
            <v>20123</v>
          </cell>
          <cell r="D813" t="str">
            <v>na</v>
          </cell>
        </row>
        <row r="814">
          <cell r="B814" t="str">
            <v>Mitchell</v>
          </cell>
          <cell r="C814">
            <v>20123</v>
          </cell>
          <cell r="D814" t="str">
            <v>na</v>
          </cell>
          <cell r="I814">
            <v>42</v>
          </cell>
          <cell r="J814" t="str">
            <v>MPLSEA</v>
          </cell>
        </row>
        <row r="815">
          <cell r="B815" t="str">
            <v>Mitchell</v>
          </cell>
          <cell r="C815">
            <v>20123</v>
          </cell>
          <cell r="D815">
            <v>49</v>
          </cell>
          <cell r="E815">
            <v>40.571428571428569</v>
          </cell>
          <cell r="F815">
            <v>43</v>
          </cell>
          <cell r="I815">
            <v>50</v>
          </cell>
          <cell r="J815" t="str">
            <v>MPLPER</v>
          </cell>
        </row>
        <row r="816">
          <cell r="B816" t="str">
            <v>Montgomery</v>
          </cell>
          <cell r="C816">
            <v>20125</v>
          </cell>
          <cell r="D816" t="str">
            <v>na</v>
          </cell>
          <cell r="G816">
            <v>37.369999999999997</v>
          </cell>
          <cell r="H816">
            <v>41</v>
          </cell>
        </row>
        <row r="817">
          <cell r="B817" t="str">
            <v>Montgomery</v>
          </cell>
          <cell r="C817">
            <v>20125</v>
          </cell>
          <cell r="D817">
            <v>13</v>
          </cell>
          <cell r="I817">
            <v>28</v>
          </cell>
          <cell r="J817">
            <v>8755</v>
          </cell>
          <cell r="K817">
            <v>8763</v>
          </cell>
          <cell r="L817">
            <v>8765</v>
          </cell>
          <cell r="M817">
            <v>8872</v>
          </cell>
          <cell r="N817">
            <v>8876</v>
          </cell>
          <cell r="O817">
            <v>8923</v>
          </cell>
          <cell r="P817">
            <v>9989</v>
          </cell>
          <cell r="Q817">
            <v>8627</v>
          </cell>
          <cell r="R817">
            <v>8885</v>
          </cell>
          <cell r="S817">
            <v>6951</v>
          </cell>
          <cell r="T817">
            <v>6971</v>
          </cell>
          <cell r="U817">
            <v>6981</v>
          </cell>
          <cell r="V817">
            <v>8691</v>
          </cell>
        </row>
        <row r="818">
          <cell r="B818" t="str">
            <v>Montgomery</v>
          </cell>
          <cell r="C818">
            <v>20125</v>
          </cell>
          <cell r="D818">
            <v>5</v>
          </cell>
          <cell r="I818">
            <v>32</v>
          </cell>
          <cell r="J818">
            <v>8737</v>
          </cell>
          <cell r="K818">
            <v>8853</v>
          </cell>
          <cell r="L818">
            <v>8300</v>
          </cell>
          <cell r="M818">
            <v>8629</v>
          </cell>
          <cell r="N818">
            <v>8735</v>
          </cell>
        </row>
        <row r="819">
          <cell r="B819" t="str">
            <v>Montgomery</v>
          </cell>
          <cell r="C819">
            <v>20125</v>
          </cell>
          <cell r="D819">
            <v>2</v>
          </cell>
          <cell r="I819">
            <v>35</v>
          </cell>
          <cell r="J819">
            <v>8301</v>
          </cell>
          <cell r="K819">
            <v>8624</v>
          </cell>
        </row>
        <row r="820">
          <cell r="B820" t="str">
            <v>Montgomery</v>
          </cell>
          <cell r="C820">
            <v>20125</v>
          </cell>
          <cell r="D820">
            <v>7</v>
          </cell>
          <cell r="I820">
            <v>39</v>
          </cell>
          <cell r="J820">
            <v>8747</v>
          </cell>
          <cell r="K820">
            <v>8991</v>
          </cell>
          <cell r="L820">
            <v>8623</v>
          </cell>
          <cell r="M820">
            <v>8625</v>
          </cell>
          <cell r="N820">
            <v>8626</v>
          </cell>
          <cell r="O820">
            <v>8729</v>
          </cell>
          <cell r="P820">
            <v>8733</v>
          </cell>
        </row>
        <row r="821">
          <cell r="B821" t="str">
            <v>Montgomery</v>
          </cell>
          <cell r="C821">
            <v>20125</v>
          </cell>
          <cell r="D821">
            <v>6</v>
          </cell>
          <cell r="I821">
            <v>43</v>
          </cell>
          <cell r="J821">
            <v>8774</v>
          </cell>
          <cell r="K821">
            <v>8775</v>
          </cell>
          <cell r="L821">
            <v>8990</v>
          </cell>
          <cell r="M821">
            <v>8621</v>
          </cell>
          <cell r="N821">
            <v>8643</v>
          </cell>
          <cell r="O821">
            <v>8683</v>
          </cell>
        </row>
        <row r="822">
          <cell r="B822" t="str">
            <v>Montgomery</v>
          </cell>
          <cell r="C822">
            <v>20125</v>
          </cell>
          <cell r="D822">
            <v>3</v>
          </cell>
          <cell r="I822">
            <v>47</v>
          </cell>
          <cell r="J822">
            <v>8863</v>
          </cell>
          <cell r="K822">
            <v>8961</v>
          </cell>
          <cell r="L822">
            <v>8203</v>
          </cell>
        </row>
        <row r="823">
          <cell r="B823" t="str">
            <v>Montgomery</v>
          </cell>
          <cell r="C823">
            <v>20125</v>
          </cell>
          <cell r="D823">
            <v>1</v>
          </cell>
          <cell r="I823">
            <v>50</v>
          </cell>
          <cell r="J823">
            <v>8679</v>
          </cell>
        </row>
        <row r="824">
          <cell r="B824" t="str">
            <v>Montgomery</v>
          </cell>
          <cell r="C824">
            <v>20125</v>
          </cell>
          <cell r="D824">
            <v>4</v>
          </cell>
          <cell r="I824">
            <v>54</v>
          </cell>
          <cell r="J824">
            <v>8150</v>
          </cell>
          <cell r="K824">
            <v>8151</v>
          </cell>
          <cell r="L824">
            <v>8302</v>
          </cell>
          <cell r="M824">
            <v>8501</v>
          </cell>
        </row>
        <row r="825">
          <cell r="B825" t="str">
            <v>Montgomery</v>
          </cell>
          <cell r="C825">
            <v>20125</v>
          </cell>
          <cell r="D825" t="str">
            <v>na</v>
          </cell>
        </row>
        <row r="826">
          <cell r="B826" t="str">
            <v>Montgomery</v>
          </cell>
          <cell r="C826">
            <v>20125</v>
          </cell>
          <cell r="D826" t="str">
            <v>na</v>
          </cell>
        </row>
        <row r="827">
          <cell r="B827" t="str">
            <v>Montgomery</v>
          </cell>
          <cell r="C827">
            <v>20125</v>
          </cell>
          <cell r="D827" t="str">
            <v>na</v>
          </cell>
          <cell r="I827">
            <v>48</v>
          </cell>
          <cell r="J827" t="str">
            <v>MPLSEA</v>
          </cell>
        </row>
        <row r="828">
          <cell r="B828" t="str">
            <v>Montgomery</v>
          </cell>
          <cell r="C828">
            <v>20125</v>
          </cell>
          <cell r="D828">
            <v>41</v>
          </cell>
          <cell r="E828">
            <v>37.365853658536587</v>
          </cell>
          <cell r="F828">
            <v>41</v>
          </cell>
          <cell r="I828">
            <v>52</v>
          </cell>
          <cell r="J828" t="str">
            <v>MPLPER</v>
          </cell>
        </row>
        <row r="829">
          <cell r="B829" t="str">
            <v>Morris</v>
          </cell>
          <cell r="C829">
            <v>20127</v>
          </cell>
          <cell r="D829" t="str">
            <v>na</v>
          </cell>
          <cell r="G829">
            <v>46.44</v>
          </cell>
          <cell r="H829">
            <v>49</v>
          </cell>
        </row>
        <row r="830">
          <cell r="B830" t="str">
            <v>Morris</v>
          </cell>
          <cell r="C830">
            <v>20127</v>
          </cell>
          <cell r="D830">
            <v>13</v>
          </cell>
          <cell r="I830">
            <v>36</v>
          </cell>
          <cell r="J830">
            <v>4051</v>
          </cell>
          <cell r="K830">
            <v>4053</v>
          </cell>
          <cell r="L830">
            <v>4530</v>
          </cell>
          <cell r="M830">
            <v>4590</v>
          </cell>
          <cell r="N830">
            <v>4605</v>
          </cell>
          <cell r="O830">
            <v>4645</v>
          </cell>
          <cell r="P830">
            <v>4655</v>
          </cell>
          <cell r="Q830">
            <v>4725</v>
          </cell>
          <cell r="R830">
            <v>4746</v>
          </cell>
          <cell r="S830">
            <v>4780</v>
          </cell>
          <cell r="T830">
            <v>4787</v>
          </cell>
          <cell r="U830">
            <v>4742</v>
          </cell>
          <cell r="V830">
            <v>3545</v>
          </cell>
        </row>
        <row r="831">
          <cell r="B831" t="str">
            <v>Morris</v>
          </cell>
          <cell r="C831">
            <v>20127</v>
          </cell>
          <cell r="D831">
            <v>5</v>
          </cell>
          <cell r="I831">
            <v>41</v>
          </cell>
          <cell r="J831">
            <v>4672</v>
          </cell>
          <cell r="K831">
            <v>4674</v>
          </cell>
          <cell r="L831">
            <v>4740</v>
          </cell>
          <cell r="M831">
            <v>8203</v>
          </cell>
          <cell r="N831">
            <v>3892</v>
          </cell>
        </row>
        <row r="832">
          <cell r="B832" t="str">
            <v>Morris</v>
          </cell>
          <cell r="C832">
            <v>20127</v>
          </cell>
          <cell r="D832">
            <v>3</v>
          </cell>
          <cell r="I832">
            <v>45</v>
          </cell>
          <cell r="J832">
            <v>4673</v>
          </cell>
          <cell r="K832">
            <v>4784</v>
          </cell>
          <cell r="L832">
            <v>3923</v>
          </cell>
        </row>
        <row r="833">
          <cell r="B833" t="str">
            <v>Morris</v>
          </cell>
          <cell r="C833">
            <v>20127</v>
          </cell>
          <cell r="D833">
            <v>5</v>
          </cell>
          <cell r="I833">
            <v>49</v>
          </cell>
          <cell r="J833">
            <v>4671</v>
          </cell>
          <cell r="K833">
            <v>4735</v>
          </cell>
          <cell r="L833">
            <v>4744</v>
          </cell>
          <cell r="M833">
            <v>4783</v>
          </cell>
          <cell r="N833">
            <v>3890</v>
          </cell>
        </row>
        <row r="834">
          <cell r="B834" t="str">
            <v>Morris</v>
          </cell>
          <cell r="C834">
            <v>20127</v>
          </cell>
          <cell r="D834">
            <v>2</v>
          </cell>
          <cell r="I834">
            <v>53</v>
          </cell>
          <cell r="J834">
            <v>4670</v>
          </cell>
          <cell r="K834">
            <v>3919</v>
          </cell>
        </row>
        <row r="835">
          <cell r="B835" t="str">
            <v>Morris</v>
          </cell>
          <cell r="C835">
            <v>20127</v>
          </cell>
          <cell r="D835">
            <v>6</v>
          </cell>
          <cell r="I835">
            <v>57</v>
          </cell>
          <cell r="J835">
            <v>4020</v>
          </cell>
          <cell r="K835">
            <v>4050</v>
          </cell>
          <cell r="L835">
            <v>4052</v>
          </cell>
          <cell r="M835">
            <v>4151</v>
          </cell>
          <cell r="N835">
            <v>4350</v>
          </cell>
          <cell r="O835">
            <v>3561</v>
          </cell>
        </row>
        <row r="836">
          <cell r="B836" t="str">
            <v>Morris</v>
          </cell>
          <cell r="C836">
            <v>20127</v>
          </cell>
          <cell r="D836">
            <v>5</v>
          </cell>
          <cell r="I836">
            <v>62</v>
          </cell>
          <cell r="J836">
            <v>4781</v>
          </cell>
          <cell r="K836">
            <v>7170</v>
          </cell>
          <cell r="L836">
            <v>7173</v>
          </cell>
          <cell r="M836">
            <v>7174</v>
          </cell>
          <cell r="N836">
            <v>8500</v>
          </cell>
        </row>
        <row r="837">
          <cell r="B837" t="str">
            <v>Morris</v>
          </cell>
          <cell r="C837">
            <v>20127</v>
          </cell>
          <cell r="D837" t="str">
            <v>na</v>
          </cell>
        </row>
        <row r="838">
          <cell r="B838" t="str">
            <v>Morris</v>
          </cell>
          <cell r="C838">
            <v>20127</v>
          </cell>
          <cell r="D838" t="str">
            <v>na</v>
          </cell>
        </row>
        <row r="839">
          <cell r="B839" t="str">
            <v>Morris</v>
          </cell>
          <cell r="C839">
            <v>20127</v>
          </cell>
          <cell r="D839" t="str">
            <v>na</v>
          </cell>
        </row>
        <row r="840">
          <cell r="B840" t="str">
            <v>Morris</v>
          </cell>
          <cell r="C840">
            <v>20127</v>
          </cell>
          <cell r="D840" t="str">
            <v>na</v>
          </cell>
          <cell r="I840">
            <v>52</v>
          </cell>
          <cell r="J840" t="str">
            <v>MPLSEA</v>
          </cell>
        </row>
        <row r="841">
          <cell r="B841" t="str">
            <v>Morris</v>
          </cell>
          <cell r="C841">
            <v>20127</v>
          </cell>
          <cell r="D841">
            <v>39</v>
          </cell>
          <cell r="E841">
            <v>46.435897435897438</v>
          </cell>
          <cell r="F841">
            <v>49</v>
          </cell>
          <cell r="I841">
            <v>58</v>
          </cell>
          <cell r="J841" t="str">
            <v>MPLPER</v>
          </cell>
        </row>
        <row r="842">
          <cell r="B842" t="str">
            <v>Morton</v>
          </cell>
          <cell r="C842">
            <v>20129</v>
          </cell>
          <cell r="D842" t="str">
            <v>na</v>
          </cell>
          <cell r="G842">
            <v>26.55</v>
          </cell>
          <cell r="H842">
            <v>28.33</v>
          </cell>
        </row>
        <row r="843">
          <cell r="B843" t="str">
            <v>Morton</v>
          </cell>
          <cell r="C843">
            <v>20129</v>
          </cell>
          <cell r="D843">
            <v>18</v>
          </cell>
          <cell r="I843">
            <v>22</v>
          </cell>
          <cell r="J843">
            <v>1158</v>
          </cell>
          <cell r="K843">
            <v>1170</v>
          </cell>
          <cell r="L843">
            <v>1171</v>
          </cell>
          <cell r="M843">
            <v>1178</v>
          </cell>
          <cell r="N843">
            <v>1446</v>
          </cell>
          <cell r="O843">
            <v>1462</v>
          </cell>
          <cell r="P843">
            <v>1510</v>
          </cell>
          <cell r="Q843">
            <v>1512</v>
          </cell>
          <cell r="R843">
            <v>1515</v>
          </cell>
          <cell r="S843">
            <v>1706</v>
          </cell>
          <cell r="T843">
            <v>1808</v>
          </cell>
          <cell r="U843">
            <v>1810</v>
          </cell>
          <cell r="V843">
            <v>1841</v>
          </cell>
          <cell r="W843">
            <v>5232</v>
          </cell>
          <cell r="X843">
            <v>5234</v>
          </cell>
          <cell r="Y843">
            <v>5236</v>
          </cell>
          <cell r="Z843">
            <v>5256</v>
          </cell>
          <cell r="AA843">
            <v>5257</v>
          </cell>
        </row>
        <row r="844">
          <cell r="B844" t="str">
            <v>Morton</v>
          </cell>
          <cell r="C844">
            <v>20129</v>
          </cell>
          <cell r="D844">
            <v>2</v>
          </cell>
          <cell r="I844">
            <v>24</v>
          </cell>
          <cell r="J844">
            <v>1616</v>
          </cell>
          <cell r="K844">
            <v>5239</v>
          </cell>
        </row>
        <row r="845">
          <cell r="B845" t="str">
            <v>Morton</v>
          </cell>
          <cell r="C845">
            <v>20129</v>
          </cell>
          <cell r="D845">
            <v>7</v>
          </cell>
          <cell r="I845">
            <v>28</v>
          </cell>
          <cell r="J845">
            <v>5212</v>
          </cell>
          <cell r="K845">
            <v>5110</v>
          </cell>
          <cell r="L845">
            <v>5213</v>
          </cell>
          <cell r="M845">
            <v>5217</v>
          </cell>
          <cell r="N845">
            <v>5218</v>
          </cell>
          <cell r="O845">
            <v>5219</v>
          </cell>
          <cell r="P845">
            <v>5220</v>
          </cell>
        </row>
        <row r="846">
          <cell r="B846" t="str">
            <v>Morton</v>
          </cell>
          <cell r="C846">
            <v>20129</v>
          </cell>
          <cell r="D846">
            <v>2</v>
          </cell>
          <cell r="I846">
            <v>30</v>
          </cell>
          <cell r="J846">
            <v>1414</v>
          </cell>
          <cell r="K846">
            <v>1996</v>
          </cell>
        </row>
        <row r="847">
          <cell r="B847" t="str">
            <v>Morton</v>
          </cell>
          <cell r="C847">
            <v>20129</v>
          </cell>
          <cell r="D847">
            <v>6</v>
          </cell>
          <cell r="I847">
            <v>32</v>
          </cell>
          <cell r="J847">
            <v>1511</v>
          </cell>
          <cell r="K847">
            <v>1550</v>
          </cell>
          <cell r="L847">
            <v>1611</v>
          </cell>
          <cell r="M847">
            <v>5210</v>
          </cell>
          <cell r="N847">
            <v>5211</v>
          </cell>
          <cell r="O847">
            <v>5216</v>
          </cell>
        </row>
        <row r="848">
          <cell r="B848" t="str">
            <v>Morton</v>
          </cell>
          <cell r="C848">
            <v>20129</v>
          </cell>
          <cell r="D848">
            <v>5</v>
          </cell>
          <cell r="I848">
            <v>34</v>
          </cell>
          <cell r="J848">
            <v>1614</v>
          </cell>
          <cell r="K848">
            <v>1856</v>
          </cell>
          <cell r="L848">
            <v>1995</v>
          </cell>
          <cell r="M848">
            <v>5237</v>
          </cell>
          <cell r="N848">
            <v>1761</v>
          </cell>
        </row>
        <row r="849">
          <cell r="B849" t="str">
            <v>Morton</v>
          </cell>
          <cell r="C849">
            <v>20129</v>
          </cell>
          <cell r="D849" t="str">
            <v>na</v>
          </cell>
        </row>
        <row r="850">
          <cell r="B850" t="str">
            <v>Morton</v>
          </cell>
          <cell r="C850">
            <v>20129</v>
          </cell>
          <cell r="D850" t="str">
            <v>na</v>
          </cell>
        </row>
        <row r="851">
          <cell r="B851" t="str">
            <v>Morton</v>
          </cell>
          <cell r="C851">
            <v>20129</v>
          </cell>
          <cell r="D851" t="str">
            <v>na</v>
          </cell>
        </row>
        <row r="852">
          <cell r="B852" t="str">
            <v>Morton</v>
          </cell>
          <cell r="C852">
            <v>20129</v>
          </cell>
          <cell r="D852" t="str">
            <v>na</v>
          </cell>
        </row>
        <row r="853">
          <cell r="B853" t="str">
            <v>Morton</v>
          </cell>
          <cell r="C853">
            <v>20129</v>
          </cell>
          <cell r="D853" t="str">
            <v>na</v>
          </cell>
          <cell r="I853">
            <v>20</v>
          </cell>
          <cell r="J853" t="str">
            <v>MPLSEA</v>
          </cell>
        </row>
        <row r="854">
          <cell r="B854" t="str">
            <v>Morton</v>
          </cell>
          <cell r="C854">
            <v>20129</v>
          </cell>
          <cell r="D854">
            <v>40</v>
          </cell>
          <cell r="E854">
            <v>26.55</v>
          </cell>
          <cell r="F854">
            <v>28.333333333333332</v>
          </cell>
          <cell r="I854">
            <v>32</v>
          </cell>
          <cell r="J854" t="str">
            <v>MPLPER</v>
          </cell>
        </row>
        <row r="855">
          <cell r="B855" t="str">
            <v>Nemaha</v>
          </cell>
          <cell r="C855">
            <v>20131</v>
          </cell>
          <cell r="D855" t="str">
            <v>na</v>
          </cell>
          <cell r="G855">
            <v>61.94</v>
          </cell>
          <cell r="H855">
            <v>65.569999999999993</v>
          </cell>
        </row>
        <row r="856">
          <cell r="B856" t="str">
            <v>Nemaha</v>
          </cell>
          <cell r="C856">
            <v>20131</v>
          </cell>
          <cell r="D856">
            <v>10</v>
          </cell>
          <cell r="I856">
            <v>50</v>
          </cell>
          <cell r="J856">
            <v>7225</v>
          </cell>
          <cell r="K856">
            <v>4590</v>
          </cell>
          <cell r="L856">
            <v>4710</v>
          </cell>
          <cell r="M856">
            <v>4725</v>
          </cell>
          <cell r="N856">
            <v>4831</v>
          </cell>
          <cell r="O856">
            <v>7010</v>
          </cell>
          <cell r="P856">
            <v>7435</v>
          </cell>
          <cell r="Q856">
            <v>7436</v>
          </cell>
          <cell r="R856">
            <v>7608</v>
          </cell>
          <cell r="S856">
            <v>7656</v>
          </cell>
        </row>
        <row r="857">
          <cell r="B857" t="str">
            <v>Nemaha</v>
          </cell>
          <cell r="C857">
            <v>20131</v>
          </cell>
          <cell r="D857">
            <v>6</v>
          </cell>
          <cell r="I857">
            <v>56</v>
          </cell>
          <cell r="J857">
            <v>4525</v>
          </cell>
          <cell r="K857">
            <v>4830</v>
          </cell>
          <cell r="L857">
            <v>7424</v>
          </cell>
          <cell r="M857">
            <v>7603</v>
          </cell>
          <cell r="N857">
            <v>7684</v>
          </cell>
          <cell r="O857">
            <v>7688</v>
          </cell>
        </row>
        <row r="858">
          <cell r="B858" t="str">
            <v>Nemaha</v>
          </cell>
          <cell r="C858">
            <v>20131</v>
          </cell>
          <cell r="D858">
            <v>3</v>
          </cell>
          <cell r="I858">
            <v>60</v>
          </cell>
          <cell r="J858">
            <v>7220</v>
          </cell>
          <cell r="K858">
            <v>7224</v>
          </cell>
          <cell r="L858">
            <v>7510</v>
          </cell>
        </row>
        <row r="859">
          <cell r="B859" t="str">
            <v>Nemaha</v>
          </cell>
          <cell r="C859">
            <v>20131</v>
          </cell>
          <cell r="D859">
            <v>7</v>
          </cell>
          <cell r="I859">
            <v>65</v>
          </cell>
          <cell r="J859">
            <v>7051</v>
          </cell>
          <cell r="K859">
            <v>7090</v>
          </cell>
          <cell r="L859">
            <v>7233</v>
          </cell>
          <cell r="M859">
            <v>7433</v>
          </cell>
          <cell r="N859">
            <v>7470</v>
          </cell>
          <cell r="O859">
            <v>7500</v>
          </cell>
          <cell r="P859">
            <v>7502</v>
          </cell>
        </row>
        <row r="860">
          <cell r="B860" t="str">
            <v>Nemaha</v>
          </cell>
          <cell r="C860">
            <v>20131</v>
          </cell>
          <cell r="D860">
            <v>3</v>
          </cell>
          <cell r="I860">
            <v>70</v>
          </cell>
          <cell r="J860">
            <v>7455</v>
          </cell>
          <cell r="K860">
            <v>7851</v>
          </cell>
          <cell r="L860">
            <v>7207</v>
          </cell>
        </row>
        <row r="861">
          <cell r="B861" t="str">
            <v>Nemaha</v>
          </cell>
          <cell r="C861">
            <v>20131</v>
          </cell>
          <cell r="D861">
            <v>4</v>
          </cell>
          <cell r="I861">
            <v>75</v>
          </cell>
          <cell r="J861">
            <v>7206</v>
          </cell>
          <cell r="K861">
            <v>7301</v>
          </cell>
          <cell r="L861">
            <v>7681</v>
          </cell>
          <cell r="M861">
            <v>4020</v>
          </cell>
        </row>
        <row r="862">
          <cell r="B862" t="str">
            <v>Nemaha</v>
          </cell>
          <cell r="C862">
            <v>20131</v>
          </cell>
          <cell r="D862">
            <v>3</v>
          </cell>
          <cell r="I862">
            <v>83</v>
          </cell>
          <cell r="J862">
            <v>7050</v>
          </cell>
          <cell r="K862">
            <v>7170</v>
          </cell>
          <cell r="L862">
            <v>7171</v>
          </cell>
        </row>
        <row r="863">
          <cell r="B863" t="str">
            <v>Nemaha</v>
          </cell>
          <cell r="C863">
            <v>20131</v>
          </cell>
          <cell r="D863" t="str">
            <v>na</v>
          </cell>
        </row>
        <row r="864">
          <cell r="B864" t="str">
            <v>Nemaha</v>
          </cell>
          <cell r="C864">
            <v>20131</v>
          </cell>
          <cell r="D864" t="str">
            <v>na</v>
          </cell>
        </row>
        <row r="865">
          <cell r="B865" t="str">
            <v>Nemaha</v>
          </cell>
          <cell r="C865">
            <v>20131</v>
          </cell>
          <cell r="D865" t="str">
            <v>na</v>
          </cell>
        </row>
        <row r="866">
          <cell r="B866" t="str">
            <v>Nemaha</v>
          </cell>
          <cell r="C866">
            <v>20131</v>
          </cell>
          <cell r="D866" t="str">
            <v>na</v>
          </cell>
          <cell r="I866">
            <v>62</v>
          </cell>
          <cell r="J866" t="str">
            <v>MPLSEA</v>
          </cell>
        </row>
        <row r="867">
          <cell r="B867" t="str">
            <v>Nemaha</v>
          </cell>
          <cell r="C867">
            <v>20131</v>
          </cell>
          <cell r="D867">
            <v>36</v>
          </cell>
          <cell r="E867">
            <v>61.944444444444443</v>
          </cell>
          <cell r="F867">
            <v>65.571428571428569</v>
          </cell>
          <cell r="I867">
            <v>66</v>
          </cell>
          <cell r="J867" t="str">
            <v>MPLPER</v>
          </cell>
        </row>
        <row r="868">
          <cell r="B868" t="str">
            <v>Neosho</v>
          </cell>
          <cell r="C868">
            <v>20133</v>
          </cell>
          <cell r="D868" t="str">
            <v>na</v>
          </cell>
          <cell r="G868">
            <v>40.520000000000003</v>
          </cell>
          <cell r="H868">
            <v>42.12</v>
          </cell>
        </row>
        <row r="869">
          <cell r="B869" t="str">
            <v>Neosho</v>
          </cell>
          <cell r="C869">
            <v>20133</v>
          </cell>
          <cell r="D869">
            <v>6</v>
          </cell>
          <cell r="I869">
            <v>29</v>
          </cell>
          <cell r="J869">
            <v>8627</v>
          </cell>
          <cell r="K869">
            <v>8885</v>
          </cell>
          <cell r="L869">
            <v>6982</v>
          </cell>
          <cell r="M869">
            <v>8755</v>
          </cell>
          <cell r="N869">
            <v>8875</v>
          </cell>
          <cell r="O869">
            <v>8876</v>
          </cell>
        </row>
        <row r="870">
          <cell r="B870" t="str">
            <v>Neosho</v>
          </cell>
          <cell r="C870">
            <v>20133</v>
          </cell>
          <cell r="D870">
            <v>4</v>
          </cell>
          <cell r="I870">
            <v>33</v>
          </cell>
          <cell r="J870">
            <v>8300</v>
          </cell>
          <cell r="K870">
            <v>8735</v>
          </cell>
          <cell r="L870">
            <v>8780</v>
          </cell>
          <cell r="M870">
            <v>8853</v>
          </cell>
        </row>
        <row r="871">
          <cell r="B871" t="str">
            <v>Neosho</v>
          </cell>
          <cell r="C871">
            <v>20133</v>
          </cell>
          <cell r="D871">
            <v>2</v>
          </cell>
          <cell r="I871">
            <v>36</v>
          </cell>
          <cell r="J871">
            <v>8625</v>
          </cell>
          <cell r="K871">
            <v>8843</v>
          </cell>
        </row>
        <row r="872">
          <cell r="B872" t="str">
            <v>Neosho</v>
          </cell>
          <cell r="C872">
            <v>20133</v>
          </cell>
          <cell r="D872">
            <v>6</v>
          </cell>
          <cell r="I872">
            <v>40</v>
          </cell>
          <cell r="J872">
            <v>8623</v>
          </cell>
          <cell r="K872">
            <v>8683</v>
          </cell>
          <cell r="L872">
            <v>8703</v>
          </cell>
          <cell r="M872">
            <v>8733</v>
          </cell>
          <cell r="N872">
            <v>8990</v>
          </cell>
          <cell r="O872">
            <v>8991</v>
          </cell>
        </row>
        <row r="873">
          <cell r="B873" t="str">
            <v>Neosho</v>
          </cell>
          <cell r="C873">
            <v>20133</v>
          </cell>
          <cell r="D873">
            <v>3</v>
          </cell>
          <cell r="I873">
            <v>44</v>
          </cell>
          <cell r="J873">
            <v>8621</v>
          </cell>
          <cell r="K873">
            <v>8643</v>
          </cell>
          <cell r="L873">
            <v>8775</v>
          </cell>
        </row>
        <row r="874">
          <cell r="B874" t="str">
            <v>Neosho</v>
          </cell>
          <cell r="C874">
            <v>20133</v>
          </cell>
          <cell r="D874">
            <v>5</v>
          </cell>
          <cell r="I874">
            <v>48</v>
          </cell>
          <cell r="J874">
            <v>8201</v>
          </cell>
          <cell r="K874">
            <v>8203</v>
          </cell>
          <cell r="L874">
            <v>8301</v>
          </cell>
          <cell r="M874">
            <v>8863</v>
          </cell>
          <cell r="N874">
            <v>8961</v>
          </cell>
        </row>
        <row r="875">
          <cell r="B875" t="str">
            <v>Neosho</v>
          </cell>
          <cell r="C875">
            <v>20133</v>
          </cell>
          <cell r="D875">
            <v>3</v>
          </cell>
          <cell r="I875">
            <v>52</v>
          </cell>
          <cell r="J875">
            <v>8460</v>
          </cell>
          <cell r="K875">
            <v>8675</v>
          </cell>
          <cell r="L875">
            <v>8679</v>
          </cell>
        </row>
        <row r="876">
          <cell r="B876" t="str">
            <v>Neosho</v>
          </cell>
          <cell r="C876">
            <v>20133</v>
          </cell>
          <cell r="D876">
            <v>2</v>
          </cell>
          <cell r="I876">
            <v>55</v>
          </cell>
          <cell r="J876">
            <v>8150</v>
          </cell>
          <cell r="K876">
            <v>8302</v>
          </cell>
        </row>
        <row r="877">
          <cell r="B877" t="str">
            <v>Neosho</v>
          </cell>
          <cell r="C877">
            <v>20133</v>
          </cell>
          <cell r="D877" t="str">
            <v>na</v>
          </cell>
        </row>
        <row r="878">
          <cell r="B878" t="str">
            <v>Neosho</v>
          </cell>
          <cell r="C878">
            <v>20133</v>
          </cell>
          <cell r="D878" t="str">
            <v>na</v>
          </cell>
        </row>
        <row r="879">
          <cell r="B879" t="str">
            <v>Neosho</v>
          </cell>
          <cell r="C879">
            <v>20133</v>
          </cell>
          <cell r="D879" t="str">
            <v>na</v>
          </cell>
          <cell r="I879">
            <v>48</v>
          </cell>
          <cell r="J879" t="str">
            <v>MPLSEA</v>
          </cell>
        </row>
        <row r="880">
          <cell r="B880" t="str">
            <v>Neosho</v>
          </cell>
          <cell r="C880">
            <v>20133</v>
          </cell>
          <cell r="D880">
            <v>31</v>
          </cell>
          <cell r="E880">
            <v>40.516129032258064</v>
          </cell>
          <cell r="F880">
            <v>42.125</v>
          </cell>
          <cell r="I880">
            <v>52</v>
          </cell>
          <cell r="J880" t="str">
            <v>MPLPER</v>
          </cell>
        </row>
        <row r="881">
          <cell r="B881" t="str">
            <v>Ness</v>
          </cell>
          <cell r="C881">
            <v>20135</v>
          </cell>
          <cell r="D881" t="str">
            <v>na</v>
          </cell>
          <cell r="G881">
            <v>28.4</v>
          </cell>
          <cell r="H881">
            <v>31</v>
          </cell>
        </row>
        <row r="882">
          <cell r="B882" t="str">
            <v>Ness</v>
          </cell>
          <cell r="C882">
            <v>20135</v>
          </cell>
          <cell r="D882">
            <v>18</v>
          </cell>
          <cell r="I882">
            <v>21</v>
          </cell>
          <cell r="J882">
            <v>2660</v>
          </cell>
          <cell r="K882">
            <v>2662</v>
          </cell>
          <cell r="L882">
            <v>2750</v>
          </cell>
          <cell r="M882">
            <v>2754</v>
          </cell>
          <cell r="N882">
            <v>2758</v>
          </cell>
          <cell r="O882">
            <v>2761</v>
          </cell>
          <cell r="P882">
            <v>2762</v>
          </cell>
          <cell r="Q882">
            <v>2765</v>
          </cell>
          <cell r="R882">
            <v>2796</v>
          </cell>
          <cell r="S882">
            <v>2804</v>
          </cell>
          <cell r="T882">
            <v>9982</v>
          </cell>
          <cell r="U882">
            <v>2724</v>
          </cell>
          <cell r="V882">
            <v>2726</v>
          </cell>
          <cell r="W882">
            <v>1122</v>
          </cell>
          <cell r="X882">
            <v>1637</v>
          </cell>
          <cell r="Y882">
            <v>1643</v>
          </cell>
          <cell r="Z882">
            <v>2562</v>
          </cell>
          <cell r="AA882">
            <v>2570</v>
          </cell>
        </row>
        <row r="883">
          <cell r="B883" t="str">
            <v>Ness</v>
          </cell>
          <cell r="C883">
            <v>20135</v>
          </cell>
          <cell r="D883">
            <v>2</v>
          </cell>
          <cell r="I883">
            <v>24</v>
          </cell>
          <cell r="J883">
            <v>2714</v>
          </cell>
          <cell r="K883">
            <v>2829</v>
          </cell>
        </row>
        <row r="884">
          <cell r="B884" t="str">
            <v>Ness</v>
          </cell>
          <cell r="C884">
            <v>20135</v>
          </cell>
          <cell r="D884">
            <v>5</v>
          </cell>
          <cell r="I884">
            <v>27</v>
          </cell>
          <cell r="J884">
            <v>2580</v>
          </cell>
          <cell r="K884">
            <v>2588</v>
          </cell>
          <cell r="L884">
            <v>2630</v>
          </cell>
          <cell r="M884">
            <v>2748</v>
          </cell>
          <cell r="N884">
            <v>2953</v>
          </cell>
        </row>
        <row r="885">
          <cell r="B885" t="str">
            <v>Ness</v>
          </cell>
          <cell r="C885">
            <v>20135</v>
          </cell>
          <cell r="D885">
            <v>3</v>
          </cell>
          <cell r="I885">
            <v>30</v>
          </cell>
          <cell r="J885">
            <v>2615</v>
          </cell>
          <cell r="K885">
            <v>2747</v>
          </cell>
          <cell r="L885">
            <v>2951</v>
          </cell>
        </row>
        <row r="886">
          <cell r="B886" t="str">
            <v>Ness</v>
          </cell>
          <cell r="C886">
            <v>20135</v>
          </cell>
          <cell r="D886">
            <v>6</v>
          </cell>
          <cell r="I886">
            <v>32</v>
          </cell>
          <cell r="J886">
            <v>2614</v>
          </cell>
          <cell r="K886">
            <v>2745</v>
          </cell>
          <cell r="L886">
            <v>2817</v>
          </cell>
          <cell r="M886">
            <v>2821</v>
          </cell>
          <cell r="N886">
            <v>2824</v>
          </cell>
          <cell r="O886">
            <v>1770</v>
          </cell>
        </row>
        <row r="887">
          <cell r="B887" t="str">
            <v>Ness</v>
          </cell>
          <cell r="C887">
            <v>20135</v>
          </cell>
          <cell r="D887">
            <v>7</v>
          </cell>
          <cell r="I887">
            <v>35</v>
          </cell>
          <cell r="J887">
            <v>2613</v>
          </cell>
          <cell r="K887">
            <v>2628</v>
          </cell>
          <cell r="L887">
            <v>2668</v>
          </cell>
          <cell r="M887">
            <v>2815</v>
          </cell>
          <cell r="N887">
            <v>2823</v>
          </cell>
          <cell r="O887">
            <v>1762</v>
          </cell>
          <cell r="P887">
            <v>2235</v>
          </cell>
        </row>
        <row r="888">
          <cell r="B888" t="str">
            <v>Ness</v>
          </cell>
          <cell r="C888">
            <v>20135</v>
          </cell>
          <cell r="D888">
            <v>4</v>
          </cell>
          <cell r="I888">
            <v>38</v>
          </cell>
          <cell r="J888">
            <v>2612</v>
          </cell>
          <cell r="K888">
            <v>2627</v>
          </cell>
          <cell r="L888">
            <v>3725</v>
          </cell>
          <cell r="M888">
            <v>2236</v>
          </cell>
        </row>
        <row r="889">
          <cell r="B889" t="str">
            <v>Ness</v>
          </cell>
          <cell r="C889">
            <v>20135</v>
          </cell>
          <cell r="D889">
            <v>3</v>
          </cell>
          <cell r="I889">
            <v>41</v>
          </cell>
          <cell r="J889">
            <v>3760</v>
          </cell>
          <cell r="K889">
            <v>2310</v>
          </cell>
          <cell r="L889">
            <v>2375</v>
          </cell>
        </row>
        <row r="890">
          <cell r="B890" t="str">
            <v>Ness</v>
          </cell>
          <cell r="C890">
            <v>20135</v>
          </cell>
          <cell r="D890" t="str">
            <v>na</v>
          </cell>
        </row>
        <row r="891">
          <cell r="B891" t="str">
            <v>Ness</v>
          </cell>
          <cell r="C891">
            <v>20135</v>
          </cell>
          <cell r="D891" t="str">
            <v>na</v>
          </cell>
        </row>
        <row r="892">
          <cell r="B892" t="str">
            <v>Ness</v>
          </cell>
          <cell r="C892">
            <v>20135</v>
          </cell>
          <cell r="D892" t="str">
            <v>na</v>
          </cell>
          <cell r="I892">
            <v>34</v>
          </cell>
          <cell r="J892" t="str">
            <v>MPLSEA</v>
          </cell>
        </row>
        <row r="893">
          <cell r="B893" t="str">
            <v>Ness</v>
          </cell>
          <cell r="C893">
            <v>20135</v>
          </cell>
          <cell r="D893">
            <v>48</v>
          </cell>
          <cell r="E893">
            <v>28.395833333333332</v>
          </cell>
          <cell r="F893">
            <v>31</v>
          </cell>
          <cell r="I893">
            <v>44</v>
          </cell>
          <cell r="J893" t="str">
            <v>MPLPER</v>
          </cell>
        </row>
        <row r="894">
          <cell r="B894" t="str">
            <v>Norton</v>
          </cell>
          <cell r="C894">
            <v>20137</v>
          </cell>
          <cell r="D894" t="str">
            <v>na</v>
          </cell>
          <cell r="G894">
            <v>34.14</v>
          </cell>
          <cell r="H894">
            <v>35</v>
          </cell>
        </row>
        <row r="895">
          <cell r="B895" t="str">
            <v>Norton</v>
          </cell>
          <cell r="C895">
            <v>20137</v>
          </cell>
          <cell r="D895">
            <v>5</v>
          </cell>
          <cell r="I895">
            <v>28</v>
          </cell>
          <cell r="J895">
            <v>2562</v>
          </cell>
          <cell r="K895">
            <v>2760</v>
          </cell>
          <cell r="L895">
            <v>2767</v>
          </cell>
          <cell r="M895">
            <v>2828</v>
          </cell>
          <cell r="N895">
            <v>2950</v>
          </cell>
        </row>
        <row r="896">
          <cell r="B896" t="str">
            <v>Norton</v>
          </cell>
          <cell r="C896">
            <v>20137</v>
          </cell>
          <cell r="D896">
            <v>6</v>
          </cell>
          <cell r="I896">
            <v>30</v>
          </cell>
          <cell r="J896">
            <v>2202</v>
          </cell>
          <cell r="K896">
            <v>2578</v>
          </cell>
          <cell r="L896">
            <v>2579</v>
          </cell>
          <cell r="M896">
            <v>2812</v>
          </cell>
          <cell r="N896">
            <v>2820</v>
          </cell>
          <cell r="O896">
            <v>3593</v>
          </cell>
        </row>
        <row r="897">
          <cell r="B897" t="str">
            <v>Norton</v>
          </cell>
          <cell r="C897">
            <v>20137</v>
          </cell>
          <cell r="D897">
            <v>5</v>
          </cell>
          <cell r="I897">
            <v>33</v>
          </cell>
          <cell r="J897">
            <v>2177</v>
          </cell>
          <cell r="K897">
            <v>2234</v>
          </cell>
          <cell r="L897">
            <v>2236</v>
          </cell>
          <cell r="M897">
            <v>2310</v>
          </cell>
          <cell r="N897">
            <v>2375</v>
          </cell>
        </row>
        <row r="898">
          <cell r="B898" t="str">
            <v>Norton</v>
          </cell>
          <cell r="C898">
            <v>20137</v>
          </cell>
          <cell r="D898">
            <v>5</v>
          </cell>
          <cell r="I898">
            <v>37</v>
          </cell>
          <cell r="J898">
            <v>2316</v>
          </cell>
          <cell r="K898">
            <v>2670</v>
          </cell>
          <cell r="L898">
            <v>2671</v>
          </cell>
          <cell r="M898">
            <v>2819</v>
          </cell>
          <cell r="N898">
            <v>2817</v>
          </cell>
        </row>
        <row r="899">
          <cell r="B899" t="str">
            <v>Norton</v>
          </cell>
          <cell r="C899">
            <v>20137</v>
          </cell>
          <cell r="D899">
            <v>4</v>
          </cell>
          <cell r="I899">
            <v>40</v>
          </cell>
          <cell r="J899">
            <v>2315</v>
          </cell>
          <cell r="K899">
            <v>2669</v>
          </cell>
          <cell r="L899">
            <v>3561</v>
          </cell>
          <cell r="M899">
            <v>3725</v>
          </cell>
        </row>
        <row r="900">
          <cell r="B900" t="str">
            <v>Norton</v>
          </cell>
          <cell r="C900">
            <v>20137</v>
          </cell>
          <cell r="D900">
            <v>3</v>
          </cell>
          <cell r="I900">
            <v>42</v>
          </cell>
          <cell r="J900">
            <v>2667</v>
          </cell>
          <cell r="K900">
            <v>2668</v>
          </cell>
          <cell r="L900">
            <v>3755</v>
          </cell>
        </row>
        <row r="901">
          <cell r="B901" t="str">
            <v>Norton</v>
          </cell>
          <cell r="C901">
            <v>20137</v>
          </cell>
          <cell r="D901" t="str">
            <v>na</v>
          </cell>
        </row>
        <row r="902">
          <cell r="B902" t="str">
            <v>Norton</v>
          </cell>
          <cell r="C902">
            <v>20137</v>
          </cell>
          <cell r="D902" t="str">
            <v>na</v>
          </cell>
        </row>
        <row r="903">
          <cell r="B903" t="str">
            <v>Norton</v>
          </cell>
          <cell r="C903">
            <v>20137</v>
          </cell>
          <cell r="D903" t="str">
            <v>na</v>
          </cell>
        </row>
        <row r="904">
          <cell r="B904" t="str">
            <v>Norton</v>
          </cell>
          <cell r="C904">
            <v>20137</v>
          </cell>
          <cell r="D904" t="str">
            <v>na</v>
          </cell>
        </row>
        <row r="905">
          <cell r="B905" t="str">
            <v>Norton</v>
          </cell>
          <cell r="C905">
            <v>20137</v>
          </cell>
          <cell r="D905" t="str">
            <v>na</v>
          </cell>
          <cell r="I905">
            <v>34</v>
          </cell>
          <cell r="J905" t="str">
            <v>MPLSEA</v>
          </cell>
        </row>
        <row r="906">
          <cell r="B906" t="str">
            <v>Norton</v>
          </cell>
          <cell r="C906">
            <v>20137</v>
          </cell>
          <cell r="D906">
            <v>28</v>
          </cell>
          <cell r="E906">
            <v>34.142857142857146</v>
          </cell>
          <cell r="F906">
            <v>35</v>
          </cell>
          <cell r="I906">
            <v>44</v>
          </cell>
          <cell r="J906" t="str">
            <v>MPLPER</v>
          </cell>
        </row>
        <row r="907">
          <cell r="B907" t="str">
            <v>Osage</v>
          </cell>
          <cell r="C907">
            <v>20139</v>
          </cell>
          <cell r="D907" t="str">
            <v>na</v>
          </cell>
          <cell r="G907">
            <v>50.07</v>
          </cell>
          <cell r="H907">
            <v>52.43</v>
          </cell>
        </row>
        <row r="908">
          <cell r="B908" t="str">
            <v>Osage</v>
          </cell>
          <cell r="C908">
            <v>20139</v>
          </cell>
          <cell r="D908">
            <v>11</v>
          </cell>
          <cell r="I908">
            <v>37</v>
          </cell>
          <cell r="J908">
            <v>4590</v>
          </cell>
          <cell r="K908">
            <v>4752</v>
          </cell>
          <cell r="L908">
            <v>7235</v>
          </cell>
          <cell r="M908">
            <v>7603</v>
          </cell>
          <cell r="N908">
            <v>7657</v>
          </cell>
          <cell r="O908">
            <v>7658</v>
          </cell>
          <cell r="P908">
            <v>8202</v>
          </cell>
          <cell r="Q908">
            <v>8727</v>
          </cell>
          <cell r="R908">
            <v>8793</v>
          </cell>
          <cell r="S908">
            <v>9981</v>
          </cell>
          <cell r="T908">
            <v>7605</v>
          </cell>
        </row>
        <row r="909">
          <cell r="B909" t="str">
            <v>Osage</v>
          </cell>
          <cell r="C909">
            <v>20139</v>
          </cell>
          <cell r="D909">
            <v>7</v>
          </cell>
          <cell r="I909">
            <v>42</v>
          </cell>
          <cell r="J909">
            <v>4605</v>
          </cell>
          <cell r="K909">
            <v>7304</v>
          </cell>
          <cell r="L909">
            <v>8623</v>
          </cell>
          <cell r="M909">
            <v>8659</v>
          </cell>
          <cell r="N909">
            <v>8661</v>
          </cell>
          <cell r="O909">
            <v>8738</v>
          </cell>
          <cell r="P909">
            <v>8791</v>
          </cell>
        </row>
        <row r="910">
          <cell r="B910" t="str">
            <v>Osage</v>
          </cell>
          <cell r="C910">
            <v>20139</v>
          </cell>
          <cell r="D910">
            <v>7</v>
          </cell>
          <cell r="I910">
            <v>46</v>
          </cell>
          <cell r="J910">
            <v>3892</v>
          </cell>
          <cell r="K910">
            <v>4615</v>
          </cell>
          <cell r="L910">
            <v>4635</v>
          </cell>
          <cell r="M910">
            <v>4743</v>
          </cell>
          <cell r="N910">
            <v>4832</v>
          </cell>
          <cell r="O910">
            <v>8735</v>
          </cell>
          <cell r="P910">
            <v>8855</v>
          </cell>
        </row>
        <row r="911">
          <cell r="B911" t="str">
            <v>Osage</v>
          </cell>
          <cell r="C911">
            <v>20139</v>
          </cell>
          <cell r="D911">
            <v>7</v>
          </cell>
          <cell r="I911">
            <v>51</v>
          </cell>
          <cell r="J911">
            <v>3891</v>
          </cell>
          <cell r="K911">
            <v>4742</v>
          </cell>
          <cell r="L911">
            <v>7460</v>
          </cell>
          <cell r="M911">
            <v>8203</v>
          </cell>
          <cell r="N911">
            <v>8757</v>
          </cell>
          <cell r="O911">
            <v>8912</v>
          </cell>
          <cell r="P911">
            <v>8962</v>
          </cell>
        </row>
        <row r="912">
          <cell r="B912" t="str">
            <v>Osage</v>
          </cell>
          <cell r="C912">
            <v>20139</v>
          </cell>
          <cell r="D912">
            <v>16</v>
          </cell>
          <cell r="I912">
            <v>55</v>
          </cell>
          <cell r="J912">
            <v>3890</v>
          </cell>
          <cell r="K912">
            <v>4020</v>
          </cell>
          <cell r="L912">
            <v>4053</v>
          </cell>
          <cell r="M912">
            <v>4671</v>
          </cell>
          <cell r="N912">
            <v>4740</v>
          </cell>
          <cell r="O912">
            <v>7051</v>
          </cell>
          <cell r="P912">
            <v>7233</v>
          </cell>
          <cell r="Q912">
            <v>7302</v>
          </cell>
          <cell r="R912">
            <v>7320</v>
          </cell>
          <cell r="S912">
            <v>7325</v>
          </cell>
          <cell r="T912">
            <v>8201</v>
          </cell>
          <cell r="U912">
            <v>8300</v>
          </cell>
          <cell r="V912">
            <v>8683</v>
          </cell>
          <cell r="W912">
            <v>8775</v>
          </cell>
          <cell r="X912">
            <v>8961</v>
          </cell>
          <cell r="Y912">
            <v>7230</v>
          </cell>
        </row>
        <row r="913">
          <cell r="B913" t="str">
            <v>Osage</v>
          </cell>
          <cell r="C913">
            <v>20139</v>
          </cell>
          <cell r="D913">
            <v>4</v>
          </cell>
          <cell r="I913">
            <v>61</v>
          </cell>
          <cell r="J913">
            <v>4350</v>
          </cell>
          <cell r="K913">
            <v>8755</v>
          </cell>
          <cell r="L913">
            <v>8797</v>
          </cell>
          <cell r="M913">
            <v>8911</v>
          </cell>
        </row>
        <row r="914">
          <cell r="B914" t="str">
            <v>Osage</v>
          </cell>
          <cell r="C914">
            <v>20139</v>
          </cell>
          <cell r="D914">
            <v>4</v>
          </cell>
          <cell r="I914">
            <v>75</v>
          </cell>
          <cell r="J914">
            <v>7050</v>
          </cell>
          <cell r="K914">
            <v>7173</v>
          </cell>
          <cell r="L914">
            <v>8302</v>
          </cell>
          <cell r="M914">
            <v>8501</v>
          </cell>
        </row>
        <row r="915">
          <cell r="B915" t="str">
            <v>Osage</v>
          </cell>
          <cell r="C915">
            <v>20139</v>
          </cell>
          <cell r="D915" t="str">
            <v>na</v>
          </cell>
        </row>
        <row r="916">
          <cell r="B916" t="str">
            <v>Osage</v>
          </cell>
          <cell r="C916">
            <v>20139</v>
          </cell>
          <cell r="D916" t="str">
            <v>na</v>
          </cell>
        </row>
        <row r="917">
          <cell r="B917" t="str">
            <v>Osage</v>
          </cell>
          <cell r="C917">
            <v>20139</v>
          </cell>
          <cell r="D917" t="str">
            <v>na</v>
          </cell>
        </row>
        <row r="918">
          <cell r="B918" t="str">
            <v>Osage</v>
          </cell>
          <cell r="C918">
            <v>20139</v>
          </cell>
          <cell r="D918" t="str">
            <v>na</v>
          </cell>
          <cell r="I918">
            <v>54</v>
          </cell>
          <cell r="J918" t="str">
            <v>MPLSEA</v>
          </cell>
        </row>
        <row r="919">
          <cell r="B919" t="str">
            <v>Osage</v>
          </cell>
          <cell r="C919">
            <v>20139</v>
          </cell>
          <cell r="D919">
            <v>56</v>
          </cell>
          <cell r="E919">
            <v>50.071428571428569</v>
          </cell>
          <cell r="F919">
            <v>52.428571428571431</v>
          </cell>
          <cell r="I919">
            <v>60</v>
          </cell>
          <cell r="J919" t="str">
            <v>MPLPER</v>
          </cell>
        </row>
        <row r="920">
          <cell r="B920" t="str">
            <v>Osborne</v>
          </cell>
          <cell r="C920">
            <v>20141</v>
          </cell>
          <cell r="D920" t="str">
            <v>na</v>
          </cell>
          <cell r="G920">
            <v>36.07</v>
          </cell>
          <cell r="H920">
            <v>37</v>
          </cell>
        </row>
        <row r="921">
          <cell r="B921" t="str">
            <v>Osborne</v>
          </cell>
          <cell r="C921">
            <v>20141</v>
          </cell>
          <cell r="D921">
            <v>10</v>
          </cell>
          <cell r="I921">
            <v>26</v>
          </cell>
          <cell r="J921">
            <v>2521</v>
          </cell>
          <cell r="K921">
            <v>2524</v>
          </cell>
          <cell r="L921">
            <v>2536</v>
          </cell>
          <cell r="M921">
            <v>2549</v>
          </cell>
          <cell r="N921">
            <v>2660</v>
          </cell>
          <cell r="O921">
            <v>2718</v>
          </cell>
          <cell r="P921">
            <v>2720</v>
          </cell>
          <cell r="Q921">
            <v>2806</v>
          </cell>
          <cell r="R921">
            <v>2808</v>
          </cell>
          <cell r="S921">
            <v>2955</v>
          </cell>
        </row>
        <row r="922">
          <cell r="B922" t="str">
            <v>Osborne</v>
          </cell>
          <cell r="C922">
            <v>20141</v>
          </cell>
          <cell r="D922">
            <v>4</v>
          </cell>
          <cell r="I922">
            <v>29</v>
          </cell>
          <cell r="J922">
            <v>2594</v>
          </cell>
          <cell r="K922">
            <v>2592</v>
          </cell>
          <cell r="L922">
            <v>2734</v>
          </cell>
          <cell r="M922">
            <v>2331</v>
          </cell>
        </row>
        <row r="923">
          <cell r="B923" t="str">
            <v>Osborne</v>
          </cell>
          <cell r="C923">
            <v>20141</v>
          </cell>
          <cell r="D923">
            <v>3</v>
          </cell>
          <cell r="I923">
            <v>32</v>
          </cell>
          <cell r="J923">
            <v>2523</v>
          </cell>
          <cell r="K923">
            <v>2953</v>
          </cell>
          <cell r="L923">
            <v>2958</v>
          </cell>
        </row>
        <row r="924">
          <cell r="B924" t="str">
            <v>Osborne</v>
          </cell>
          <cell r="C924">
            <v>20141</v>
          </cell>
          <cell r="D924">
            <v>4</v>
          </cell>
          <cell r="I924">
            <v>35</v>
          </cell>
          <cell r="J924">
            <v>2225</v>
          </cell>
          <cell r="K924">
            <v>2234</v>
          </cell>
          <cell r="L924">
            <v>2519</v>
          </cell>
          <cell r="M924">
            <v>2522</v>
          </cell>
        </row>
        <row r="925">
          <cell r="B925" t="str">
            <v>Osborne</v>
          </cell>
          <cell r="C925">
            <v>20141</v>
          </cell>
          <cell r="D925">
            <v>7</v>
          </cell>
          <cell r="I925">
            <v>39</v>
          </cell>
          <cell r="J925">
            <v>2617</v>
          </cell>
          <cell r="K925">
            <v>2623</v>
          </cell>
          <cell r="L925">
            <v>2205</v>
          </cell>
          <cell r="M925">
            <v>2625</v>
          </cell>
          <cell r="N925">
            <v>2817</v>
          </cell>
          <cell r="O925">
            <v>3585</v>
          </cell>
          <cell r="P925">
            <v>2235</v>
          </cell>
        </row>
        <row r="926">
          <cell r="B926" t="str">
            <v>Osborne</v>
          </cell>
          <cell r="C926">
            <v>20141</v>
          </cell>
          <cell r="D926">
            <v>6</v>
          </cell>
          <cell r="I926">
            <v>42</v>
          </cell>
          <cell r="J926">
            <v>2180</v>
          </cell>
          <cell r="K926">
            <v>2366</v>
          </cell>
          <cell r="L926">
            <v>2613</v>
          </cell>
          <cell r="M926">
            <v>2614</v>
          </cell>
          <cell r="N926">
            <v>2616</v>
          </cell>
          <cell r="O926">
            <v>2622</v>
          </cell>
        </row>
        <row r="927">
          <cell r="B927" t="str">
            <v>Osborne</v>
          </cell>
          <cell r="C927">
            <v>20141</v>
          </cell>
          <cell r="D927">
            <v>6</v>
          </cell>
          <cell r="I927">
            <v>45</v>
          </cell>
          <cell r="J927">
            <v>2177</v>
          </cell>
          <cell r="K927">
            <v>2236</v>
          </cell>
          <cell r="L927">
            <v>2347</v>
          </cell>
          <cell r="M927">
            <v>2612</v>
          </cell>
          <cell r="N927">
            <v>3725</v>
          </cell>
          <cell r="O927">
            <v>2237</v>
          </cell>
        </row>
        <row r="928">
          <cell r="B928" t="str">
            <v>Osborne</v>
          </cell>
          <cell r="C928">
            <v>20141</v>
          </cell>
          <cell r="D928">
            <v>3</v>
          </cell>
          <cell r="I928">
            <v>48</v>
          </cell>
          <cell r="J928">
            <v>2264</v>
          </cell>
          <cell r="K928">
            <v>2375</v>
          </cell>
          <cell r="L928">
            <v>3755</v>
          </cell>
        </row>
        <row r="929">
          <cell r="B929" t="str">
            <v>Osborne</v>
          </cell>
          <cell r="C929">
            <v>20141</v>
          </cell>
          <cell r="D929" t="str">
            <v>na</v>
          </cell>
        </row>
        <row r="930">
          <cell r="B930" t="str">
            <v>Osborne</v>
          </cell>
          <cell r="C930">
            <v>20141</v>
          </cell>
          <cell r="D930" t="str">
            <v>na</v>
          </cell>
        </row>
        <row r="931">
          <cell r="B931" t="str">
            <v>Osborne</v>
          </cell>
          <cell r="C931">
            <v>20141</v>
          </cell>
          <cell r="D931" t="str">
            <v>na</v>
          </cell>
          <cell r="I931">
            <v>38</v>
          </cell>
          <cell r="J931" t="str">
            <v>MPLSEA</v>
          </cell>
        </row>
        <row r="932">
          <cell r="B932" t="str">
            <v>Osborne</v>
          </cell>
          <cell r="C932">
            <v>20141</v>
          </cell>
          <cell r="D932">
            <v>43</v>
          </cell>
          <cell r="E932">
            <v>36.069767441860463</v>
          </cell>
          <cell r="F932">
            <v>37</v>
          </cell>
          <cell r="I932">
            <v>46</v>
          </cell>
          <cell r="J932" t="str">
            <v>MPLPER</v>
          </cell>
        </row>
        <row r="933">
          <cell r="B933" t="str">
            <v>Ottawa</v>
          </cell>
          <cell r="C933">
            <v>20143</v>
          </cell>
          <cell r="D933" t="str">
            <v>na</v>
          </cell>
          <cell r="G933">
            <v>42.81</v>
          </cell>
          <cell r="H933">
            <v>41</v>
          </cell>
        </row>
        <row r="934">
          <cell r="B934" t="str">
            <v>Ottawa</v>
          </cell>
          <cell r="C934">
            <v>20143</v>
          </cell>
          <cell r="D934">
            <v>5</v>
          </cell>
          <cell r="I934">
            <v>29</v>
          </cell>
          <cell r="J934">
            <v>4715</v>
          </cell>
          <cell r="K934">
            <v>2718</v>
          </cell>
          <cell r="L934">
            <v>3364</v>
          </cell>
          <cell r="M934">
            <v>3382</v>
          </cell>
          <cell r="N934">
            <v>3396</v>
          </cell>
        </row>
        <row r="935">
          <cell r="B935" t="str">
            <v>Ottawa</v>
          </cell>
          <cell r="C935">
            <v>20143</v>
          </cell>
          <cell r="D935">
            <v>3</v>
          </cell>
          <cell r="I935">
            <v>32</v>
          </cell>
          <cell r="J935">
            <v>3350</v>
          </cell>
          <cell r="K935">
            <v>3354</v>
          </cell>
          <cell r="L935">
            <v>3391</v>
          </cell>
        </row>
        <row r="936">
          <cell r="B936" t="str">
            <v>Ottawa</v>
          </cell>
          <cell r="C936">
            <v>20143</v>
          </cell>
          <cell r="D936">
            <v>1</v>
          </cell>
          <cell r="I936">
            <v>36</v>
          </cell>
          <cell r="J936">
            <v>5932</v>
          </cell>
        </row>
        <row r="937">
          <cell r="B937" t="str">
            <v>Ottawa</v>
          </cell>
          <cell r="C937">
            <v>20143</v>
          </cell>
          <cell r="D937">
            <v>6</v>
          </cell>
          <cell r="I937">
            <v>39</v>
          </cell>
          <cell r="J937">
            <v>3830</v>
          </cell>
          <cell r="K937">
            <v>3831</v>
          </cell>
          <cell r="L937">
            <v>2236</v>
          </cell>
          <cell r="M937">
            <v>3545</v>
          </cell>
          <cell r="N937">
            <v>3553</v>
          </cell>
          <cell r="O937">
            <v>3569</v>
          </cell>
        </row>
        <row r="938">
          <cell r="B938" t="str">
            <v>Ottawa</v>
          </cell>
          <cell r="C938">
            <v>20143</v>
          </cell>
          <cell r="D938">
            <v>10</v>
          </cell>
          <cell r="I938">
            <v>43</v>
          </cell>
          <cell r="J938">
            <v>3825</v>
          </cell>
          <cell r="K938">
            <v>3826</v>
          </cell>
          <cell r="L938">
            <v>3828</v>
          </cell>
          <cell r="M938">
            <v>3846</v>
          </cell>
          <cell r="N938">
            <v>2519</v>
          </cell>
          <cell r="O938">
            <v>2522</v>
          </cell>
          <cell r="P938">
            <v>2617</v>
          </cell>
          <cell r="Q938">
            <v>3493</v>
          </cell>
          <cell r="R938">
            <v>3633</v>
          </cell>
          <cell r="S938">
            <v>3730</v>
          </cell>
        </row>
        <row r="939">
          <cell r="B939" t="str">
            <v>Ottawa</v>
          </cell>
          <cell r="C939">
            <v>20143</v>
          </cell>
          <cell r="D939">
            <v>6</v>
          </cell>
          <cell r="I939">
            <v>46</v>
          </cell>
          <cell r="J939">
            <v>3844</v>
          </cell>
          <cell r="K939">
            <v>6330</v>
          </cell>
          <cell r="L939">
            <v>2224</v>
          </cell>
          <cell r="M939">
            <v>2614</v>
          </cell>
          <cell r="N939">
            <v>3492</v>
          </cell>
          <cell r="O939">
            <v>3494</v>
          </cell>
        </row>
        <row r="940">
          <cell r="B940" t="str">
            <v>Ottawa</v>
          </cell>
          <cell r="C940">
            <v>20143</v>
          </cell>
          <cell r="D940">
            <v>4</v>
          </cell>
          <cell r="I940">
            <v>50</v>
          </cell>
          <cell r="J940">
            <v>3824</v>
          </cell>
          <cell r="K940">
            <v>3843</v>
          </cell>
          <cell r="L940">
            <v>2365</v>
          </cell>
          <cell r="M940">
            <v>2366</v>
          </cell>
        </row>
        <row r="941">
          <cell r="B941" t="str">
            <v>Ottawa</v>
          </cell>
          <cell r="C941">
            <v>20143</v>
          </cell>
          <cell r="D941">
            <v>8</v>
          </cell>
          <cell r="I941">
            <v>53</v>
          </cell>
          <cell r="J941">
            <v>3755</v>
          </cell>
          <cell r="K941">
            <v>3775</v>
          </cell>
          <cell r="L941">
            <v>2179</v>
          </cell>
          <cell r="M941">
            <v>2266</v>
          </cell>
          <cell r="N941">
            <v>2347</v>
          </cell>
          <cell r="O941">
            <v>2375</v>
          </cell>
          <cell r="P941">
            <v>3561</v>
          </cell>
          <cell r="Q941">
            <v>3725</v>
          </cell>
        </row>
        <row r="942">
          <cell r="B942" t="str">
            <v>Ottawa</v>
          </cell>
          <cell r="C942">
            <v>20143</v>
          </cell>
          <cell r="D942" t="str">
            <v>na</v>
          </cell>
        </row>
        <row r="943">
          <cell r="B943" t="str">
            <v>Ottawa</v>
          </cell>
          <cell r="C943">
            <v>20143</v>
          </cell>
          <cell r="D943" t="str">
            <v>na</v>
          </cell>
        </row>
        <row r="944">
          <cell r="B944" t="str">
            <v>Ottawa</v>
          </cell>
          <cell r="C944">
            <v>20143</v>
          </cell>
          <cell r="D944" t="str">
            <v>na</v>
          </cell>
          <cell r="I944">
            <v>46</v>
          </cell>
          <cell r="J944" t="str">
            <v>MPLSEA</v>
          </cell>
        </row>
        <row r="945">
          <cell r="B945" t="str">
            <v>Ottawa</v>
          </cell>
          <cell r="C945">
            <v>20143</v>
          </cell>
          <cell r="D945">
            <v>43</v>
          </cell>
          <cell r="E945">
            <v>42.813953488372093</v>
          </cell>
          <cell r="F945">
            <v>41</v>
          </cell>
          <cell r="I945">
            <v>52</v>
          </cell>
          <cell r="J945" t="str">
            <v>MPLPER</v>
          </cell>
        </row>
        <row r="946">
          <cell r="B946" t="str">
            <v>Pawnee</v>
          </cell>
          <cell r="C946">
            <v>20145</v>
          </cell>
          <cell r="D946" t="str">
            <v>na</v>
          </cell>
          <cell r="G946">
            <v>30.28</v>
          </cell>
          <cell r="H946">
            <v>31</v>
          </cell>
        </row>
        <row r="947">
          <cell r="B947" t="str">
            <v>Pawnee</v>
          </cell>
          <cell r="C947">
            <v>20145</v>
          </cell>
          <cell r="D947">
            <v>10</v>
          </cell>
          <cell r="I947">
            <v>21</v>
          </cell>
          <cell r="J947">
            <v>2762</v>
          </cell>
          <cell r="K947">
            <v>2953</v>
          </cell>
          <cell r="L947">
            <v>2959</v>
          </cell>
          <cell r="M947">
            <v>5941</v>
          </cell>
          <cell r="N947">
            <v>5972</v>
          </cell>
          <cell r="O947">
            <v>9982</v>
          </cell>
          <cell r="P947">
            <v>5632</v>
          </cell>
          <cell r="Q947">
            <v>2586</v>
          </cell>
          <cell r="R947">
            <v>2714</v>
          </cell>
          <cell r="S947">
            <v>2726</v>
          </cell>
        </row>
        <row r="948">
          <cell r="B948" t="str">
            <v>Pawnee</v>
          </cell>
          <cell r="C948">
            <v>20145</v>
          </cell>
          <cell r="D948">
            <v>2</v>
          </cell>
          <cell r="I948">
            <v>24</v>
          </cell>
          <cell r="J948">
            <v>5635</v>
          </cell>
          <cell r="K948">
            <v>5929</v>
          </cell>
        </row>
        <row r="949">
          <cell r="B949" t="str">
            <v>Pawnee</v>
          </cell>
          <cell r="C949">
            <v>20145</v>
          </cell>
          <cell r="D949">
            <v>6</v>
          </cell>
          <cell r="I949">
            <v>27</v>
          </cell>
          <cell r="J949">
            <v>2818</v>
          </cell>
          <cell r="K949">
            <v>2951</v>
          </cell>
          <cell r="L949">
            <v>5670</v>
          </cell>
          <cell r="M949">
            <v>5928</v>
          </cell>
          <cell r="N949">
            <v>2629</v>
          </cell>
          <cell r="O949">
            <v>2630</v>
          </cell>
        </row>
        <row r="950">
          <cell r="B950" t="str">
            <v>Pawnee</v>
          </cell>
          <cell r="C950">
            <v>20145</v>
          </cell>
          <cell r="D950">
            <v>8</v>
          </cell>
          <cell r="I950">
            <v>30</v>
          </cell>
          <cell r="J950">
            <v>2817</v>
          </cell>
          <cell r="K950">
            <v>5732</v>
          </cell>
          <cell r="L950">
            <v>5861</v>
          </cell>
          <cell r="M950">
            <v>5865</v>
          </cell>
          <cell r="N950">
            <v>6224</v>
          </cell>
          <cell r="O950">
            <v>2152</v>
          </cell>
          <cell r="P950">
            <v>2615</v>
          </cell>
          <cell r="Q950">
            <v>2747</v>
          </cell>
        </row>
        <row r="951">
          <cell r="B951" t="str">
            <v>Pawnee</v>
          </cell>
          <cell r="C951">
            <v>20145</v>
          </cell>
          <cell r="D951">
            <v>4</v>
          </cell>
          <cell r="I951">
            <v>32</v>
          </cell>
          <cell r="J951">
            <v>5690</v>
          </cell>
          <cell r="K951">
            <v>5692</v>
          </cell>
          <cell r="L951">
            <v>5964</v>
          </cell>
          <cell r="M951">
            <v>6330</v>
          </cell>
        </row>
        <row r="952">
          <cell r="B952" t="str">
            <v>Pawnee</v>
          </cell>
          <cell r="C952">
            <v>20145</v>
          </cell>
          <cell r="D952">
            <v>6</v>
          </cell>
          <cell r="I952">
            <v>35</v>
          </cell>
          <cell r="J952">
            <v>2815</v>
          </cell>
          <cell r="K952">
            <v>5893</v>
          </cell>
          <cell r="L952">
            <v>2235</v>
          </cell>
          <cell r="M952">
            <v>2365</v>
          </cell>
          <cell r="N952">
            <v>2613</v>
          </cell>
          <cell r="O952">
            <v>2668</v>
          </cell>
        </row>
        <row r="953">
          <cell r="B953" t="str">
            <v>Pawnee</v>
          </cell>
          <cell r="C953">
            <v>20145</v>
          </cell>
          <cell r="D953">
            <v>5</v>
          </cell>
          <cell r="I953">
            <v>38</v>
          </cell>
          <cell r="J953">
            <v>5909</v>
          </cell>
          <cell r="K953">
            <v>5910</v>
          </cell>
          <cell r="L953">
            <v>2236</v>
          </cell>
          <cell r="M953">
            <v>2612</v>
          </cell>
          <cell r="N953">
            <v>2684</v>
          </cell>
        </row>
        <row r="954">
          <cell r="B954" t="str">
            <v>Pawnee</v>
          </cell>
          <cell r="C954">
            <v>20145</v>
          </cell>
          <cell r="D954">
            <v>5</v>
          </cell>
          <cell r="I954">
            <v>41</v>
          </cell>
          <cell r="J954">
            <v>3755</v>
          </cell>
          <cell r="K954">
            <v>5355</v>
          </cell>
          <cell r="L954">
            <v>5892</v>
          </cell>
          <cell r="M954">
            <v>2310</v>
          </cell>
          <cell r="N954">
            <v>2375</v>
          </cell>
        </row>
        <row r="955">
          <cell r="B955" t="str">
            <v>Pawnee</v>
          </cell>
          <cell r="C955">
            <v>20145</v>
          </cell>
          <cell r="D955" t="str">
            <v>na</v>
          </cell>
        </row>
        <row r="956">
          <cell r="B956" t="str">
            <v>Pawnee</v>
          </cell>
          <cell r="C956">
            <v>20145</v>
          </cell>
          <cell r="D956" t="str">
            <v>na</v>
          </cell>
        </row>
        <row r="957">
          <cell r="B957" t="str">
            <v>Pawnee</v>
          </cell>
          <cell r="C957">
            <v>20145</v>
          </cell>
          <cell r="D957" t="str">
            <v>na</v>
          </cell>
          <cell r="I957">
            <v>36</v>
          </cell>
          <cell r="J957" t="str">
            <v>MPLSEA</v>
          </cell>
        </row>
        <row r="958">
          <cell r="B958" t="str">
            <v>Pawnee</v>
          </cell>
          <cell r="C958">
            <v>20145</v>
          </cell>
          <cell r="D958">
            <v>46</v>
          </cell>
          <cell r="E958">
            <v>30.282608695652176</v>
          </cell>
          <cell r="F958">
            <v>31</v>
          </cell>
          <cell r="I958">
            <v>44</v>
          </cell>
          <cell r="J958" t="str">
            <v>MPLPER</v>
          </cell>
        </row>
        <row r="959">
          <cell r="B959" t="str">
            <v>Phillips</v>
          </cell>
          <cell r="C959">
            <v>20147</v>
          </cell>
          <cell r="D959" t="str">
            <v>na</v>
          </cell>
          <cell r="G959">
            <v>37.08</v>
          </cell>
          <cell r="H959">
            <v>39.29</v>
          </cell>
        </row>
        <row r="960">
          <cell r="B960" t="str">
            <v>Phillips</v>
          </cell>
          <cell r="C960">
            <v>20147</v>
          </cell>
          <cell r="D960">
            <v>11</v>
          </cell>
          <cell r="I960">
            <v>29</v>
          </cell>
          <cell r="J960">
            <v>2820</v>
          </cell>
          <cell r="K960">
            <v>2828</v>
          </cell>
          <cell r="L960">
            <v>2959</v>
          </cell>
          <cell r="M960">
            <v>3934</v>
          </cell>
          <cell r="N960">
            <v>2110</v>
          </cell>
          <cell r="O960">
            <v>2331</v>
          </cell>
          <cell r="P960">
            <v>2538</v>
          </cell>
          <cell r="Q960">
            <v>2547</v>
          </cell>
          <cell r="R960">
            <v>2562</v>
          </cell>
          <cell r="S960">
            <v>2578</v>
          </cell>
          <cell r="T960">
            <v>2812</v>
          </cell>
        </row>
        <row r="961">
          <cell r="B961" t="str">
            <v>Phillips</v>
          </cell>
          <cell r="C961">
            <v>20147</v>
          </cell>
          <cell r="D961">
            <v>5</v>
          </cell>
          <cell r="I961">
            <v>32</v>
          </cell>
          <cell r="J961">
            <v>2819</v>
          </cell>
          <cell r="K961">
            <v>3545</v>
          </cell>
          <cell r="L961">
            <v>2234</v>
          </cell>
          <cell r="M961">
            <v>2277</v>
          </cell>
          <cell r="N961">
            <v>2511</v>
          </cell>
        </row>
        <row r="962">
          <cell r="B962" t="str">
            <v>Phillips</v>
          </cell>
          <cell r="C962">
            <v>20147</v>
          </cell>
          <cell r="D962">
            <v>5</v>
          </cell>
          <cell r="I962">
            <v>36</v>
          </cell>
          <cell r="J962">
            <v>2827</v>
          </cell>
          <cell r="K962">
            <v>2829</v>
          </cell>
          <cell r="L962">
            <v>2519</v>
          </cell>
          <cell r="M962">
            <v>2734</v>
          </cell>
          <cell r="N962">
            <v>2853</v>
          </cell>
        </row>
        <row r="963">
          <cell r="B963" t="str">
            <v>Phillips</v>
          </cell>
          <cell r="C963">
            <v>20147</v>
          </cell>
          <cell r="D963">
            <v>5</v>
          </cell>
          <cell r="I963">
            <v>39</v>
          </cell>
          <cell r="J963">
            <v>2817</v>
          </cell>
          <cell r="K963">
            <v>2202</v>
          </cell>
          <cell r="L963">
            <v>2510</v>
          </cell>
          <cell r="M963">
            <v>2623</v>
          </cell>
          <cell r="N963">
            <v>2670</v>
          </cell>
        </row>
        <row r="964">
          <cell r="B964" t="str">
            <v>Phillips</v>
          </cell>
          <cell r="C964">
            <v>20147</v>
          </cell>
          <cell r="D964">
            <v>6</v>
          </cell>
          <cell r="I964">
            <v>43</v>
          </cell>
          <cell r="J964">
            <v>3725</v>
          </cell>
          <cell r="K964">
            <v>2236</v>
          </cell>
          <cell r="L964">
            <v>2347</v>
          </cell>
          <cell r="M964">
            <v>2612</v>
          </cell>
          <cell r="N964">
            <v>2668</v>
          </cell>
          <cell r="O964">
            <v>2669</v>
          </cell>
        </row>
        <row r="965">
          <cell r="B965" t="str">
            <v>Phillips</v>
          </cell>
          <cell r="C965">
            <v>20147</v>
          </cell>
          <cell r="D965">
            <v>4</v>
          </cell>
          <cell r="I965">
            <v>46</v>
          </cell>
          <cell r="J965">
            <v>3561</v>
          </cell>
          <cell r="K965">
            <v>2310</v>
          </cell>
          <cell r="L965">
            <v>2375</v>
          </cell>
          <cell r="M965">
            <v>2667</v>
          </cell>
        </row>
        <row r="966">
          <cell r="B966" t="str">
            <v>Phillips</v>
          </cell>
          <cell r="C966">
            <v>20147</v>
          </cell>
          <cell r="D966">
            <v>3</v>
          </cell>
          <cell r="I966">
            <v>50</v>
          </cell>
          <cell r="J966">
            <v>3755</v>
          </cell>
          <cell r="K966">
            <v>2237</v>
          </cell>
          <cell r="L966">
            <v>2613</v>
          </cell>
        </row>
        <row r="967">
          <cell r="B967" t="str">
            <v>Phillips</v>
          </cell>
          <cell r="C967">
            <v>20147</v>
          </cell>
          <cell r="D967" t="str">
            <v>na</v>
          </cell>
        </row>
        <row r="968">
          <cell r="B968" t="str">
            <v>Phillips</v>
          </cell>
          <cell r="C968">
            <v>20147</v>
          </cell>
          <cell r="D968" t="str">
            <v>na</v>
          </cell>
        </row>
        <row r="969">
          <cell r="B969" t="str">
            <v>Phillips</v>
          </cell>
          <cell r="C969">
            <v>20147</v>
          </cell>
          <cell r="D969" t="str">
            <v>na</v>
          </cell>
        </row>
        <row r="970">
          <cell r="B970" t="str">
            <v>Phillips</v>
          </cell>
          <cell r="C970">
            <v>20147</v>
          </cell>
          <cell r="D970" t="str">
            <v>na</v>
          </cell>
          <cell r="I970">
            <v>36</v>
          </cell>
          <cell r="J970" t="str">
            <v>MPLSEA</v>
          </cell>
        </row>
        <row r="971">
          <cell r="B971" t="str">
            <v>Phillips</v>
          </cell>
          <cell r="C971">
            <v>20147</v>
          </cell>
          <cell r="D971">
            <v>39</v>
          </cell>
          <cell r="E971">
            <v>37.07692307692308</v>
          </cell>
          <cell r="F971">
            <v>39.285714285714285</v>
          </cell>
          <cell r="I971">
            <v>44</v>
          </cell>
          <cell r="J971" t="str">
            <v>MPLPER</v>
          </cell>
        </row>
        <row r="972">
          <cell r="B972" t="str">
            <v>Pottawatomie</v>
          </cell>
          <cell r="C972">
            <v>20149</v>
          </cell>
          <cell r="D972" t="str">
            <v>na</v>
          </cell>
          <cell r="G972">
            <v>60.54</v>
          </cell>
          <cell r="H972">
            <v>62.78</v>
          </cell>
        </row>
        <row r="973">
          <cell r="B973" t="str">
            <v>Pottawatomie</v>
          </cell>
          <cell r="C973">
            <v>20149</v>
          </cell>
          <cell r="D973">
            <v>7</v>
          </cell>
          <cell r="I973">
            <v>40</v>
          </cell>
          <cell r="J973">
            <v>4545</v>
          </cell>
          <cell r="K973">
            <v>4590</v>
          </cell>
          <cell r="L973">
            <v>4725</v>
          </cell>
          <cell r="M973">
            <v>4825</v>
          </cell>
          <cell r="N973">
            <v>7083</v>
          </cell>
          <cell r="O973">
            <v>7084</v>
          </cell>
          <cell r="P973">
            <v>7085</v>
          </cell>
        </row>
        <row r="974">
          <cell r="B974" t="str">
            <v>Pottawatomie</v>
          </cell>
          <cell r="C974">
            <v>20149</v>
          </cell>
          <cell r="D974">
            <v>11</v>
          </cell>
          <cell r="I974">
            <v>45</v>
          </cell>
          <cell r="J974">
            <v>4530</v>
          </cell>
          <cell r="K974">
            <v>4830</v>
          </cell>
          <cell r="L974">
            <v>4831</v>
          </cell>
          <cell r="M974">
            <v>7070</v>
          </cell>
          <cell r="N974">
            <v>7087</v>
          </cell>
          <cell r="O974">
            <v>7088</v>
          </cell>
          <cell r="P974">
            <v>7438</v>
          </cell>
          <cell r="Q974">
            <v>7650</v>
          </cell>
          <cell r="R974">
            <v>7742</v>
          </cell>
          <cell r="S974">
            <v>4010</v>
          </cell>
          <cell r="T974">
            <v>4525</v>
          </cell>
        </row>
        <row r="975">
          <cell r="B975" t="str">
            <v>Pottawatomie</v>
          </cell>
          <cell r="C975">
            <v>20149</v>
          </cell>
          <cell r="D975">
            <v>7</v>
          </cell>
          <cell r="I975">
            <v>51</v>
          </cell>
          <cell r="J975">
            <v>7058</v>
          </cell>
          <cell r="K975">
            <v>7119</v>
          </cell>
          <cell r="L975">
            <v>7609</v>
          </cell>
          <cell r="M975">
            <v>2284</v>
          </cell>
          <cell r="N975">
            <v>3902</v>
          </cell>
          <cell r="O975">
            <v>4051</v>
          </cell>
          <cell r="P975">
            <v>4053</v>
          </cell>
        </row>
        <row r="976">
          <cell r="B976" t="str">
            <v>Pottawatomie</v>
          </cell>
          <cell r="C976">
            <v>20149</v>
          </cell>
          <cell r="D976">
            <v>12</v>
          </cell>
          <cell r="I976">
            <v>57</v>
          </cell>
          <cell r="J976">
            <v>4786</v>
          </cell>
          <cell r="K976">
            <v>7028</v>
          </cell>
          <cell r="L976">
            <v>7040</v>
          </cell>
          <cell r="M976">
            <v>7051</v>
          </cell>
          <cell r="N976">
            <v>7091</v>
          </cell>
          <cell r="O976">
            <v>7099</v>
          </cell>
          <cell r="P976">
            <v>7132</v>
          </cell>
          <cell r="Q976">
            <v>7224</v>
          </cell>
          <cell r="R976">
            <v>7502</v>
          </cell>
          <cell r="S976">
            <v>7510</v>
          </cell>
          <cell r="T976">
            <v>7585</v>
          </cell>
          <cell r="U976">
            <v>3900</v>
          </cell>
        </row>
        <row r="977">
          <cell r="B977" t="str">
            <v>Pottawatomie</v>
          </cell>
          <cell r="C977">
            <v>20149</v>
          </cell>
          <cell r="D977">
            <v>11</v>
          </cell>
          <cell r="I977">
            <v>62</v>
          </cell>
          <cell r="J977">
            <v>4783</v>
          </cell>
          <cell r="K977">
            <v>7005</v>
          </cell>
          <cell r="L977">
            <v>7035</v>
          </cell>
          <cell r="M977">
            <v>7055</v>
          </cell>
          <cell r="N977">
            <v>7104</v>
          </cell>
          <cell r="O977">
            <v>7105</v>
          </cell>
          <cell r="P977">
            <v>7265</v>
          </cell>
          <cell r="Q977">
            <v>7681</v>
          </cell>
          <cell r="R977">
            <v>7683</v>
          </cell>
          <cell r="S977">
            <v>7687</v>
          </cell>
          <cell r="T977">
            <v>7966</v>
          </cell>
        </row>
        <row r="978">
          <cell r="B978" t="str">
            <v>Pottawatomie</v>
          </cell>
          <cell r="C978">
            <v>20149</v>
          </cell>
          <cell r="D978">
            <v>13</v>
          </cell>
          <cell r="I978">
            <v>69</v>
          </cell>
          <cell r="J978">
            <v>7036</v>
          </cell>
          <cell r="K978">
            <v>7061</v>
          </cell>
          <cell r="L978">
            <v>7109</v>
          </cell>
          <cell r="M978">
            <v>7155</v>
          </cell>
          <cell r="N978">
            <v>7209</v>
          </cell>
          <cell r="O978">
            <v>7212</v>
          </cell>
          <cell r="P978">
            <v>7240</v>
          </cell>
          <cell r="Q978">
            <v>7241</v>
          </cell>
          <cell r="R978">
            <v>7302</v>
          </cell>
          <cell r="S978">
            <v>7424</v>
          </cell>
          <cell r="T978">
            <v>7433</v>
          </cell>
          <cell r="U978">
            <v>7500</v>
          </cell>
          <cell r="V978">
            <v>7680</v>
          </cell>
        </row>
        <row r="979">
          <cell r="B979" t="str">
            <v>Pottawatomie</v>
          </cell>
          <cell r="C979">
            <v>20149</v>
          </cell>
          <cell r="D979">
            <v>10</v>
          </cell>
          <cell r="I979">
            <v>74</v>
          </cell>
          <cell r="J979">
            <v>7006</v>
          </cell>
          <cell r="K979">
            <v>7106</v>
          </cell>
          <cell r="L979">
            <v>7107</v>
          </cell>
          <cell r="M979">
            <v>7173</v>
          </cell>
          <cell r="N979">
            <v>7208</v>
          </cell>
          <cell r="O979">
            <v>7261</v>
          </cell>
          <cell r="P979">
            <v>7031</v>
          </cell>
          <cell r="Q979">
            <v>4018</v>
          </cell>
          <cell r="R979">
            <v>4020</v>
          </cell>
          <cell r="S979">
            <v>4350</v>
          </cell>
        </row>
        <row r="980">
          <cell r="B980" t="str">
            <v>Pottawatomie</v>
          </cell>
          <cell r="C980">
            <v>20149</v>
          </cell>
          <cell r="D980">
            <v>3</v>
          </cell>
          <cell r="I980">
            <v>81</v>
          </cell>
          <cell r="J980">
            <v>7214</v>
          </cell>
          <cell r="K980">
            <v>7530</v>
          </cell>
          <cell r="L980">
            <v>3775</v>
          </cell>
        </row>
        <row r="981">
          <cell r="B981" t="str">
            <v>Pottawatomie</v>
          </cell>
          <cell r="C981">
            <v>20149</v>
          </cell>
          <cell r="D981">
            <v>4</v>
          </cell>
          <cell r="I981">
            <v>86</v>
          </cell>
          <cell r="J981">
            <v>7050</v>
          </cell>
          <cell r="K981">
            <v>7123</v>
          </cell>
          <cell r="L981">
            <v>7171</v>
          </cell>
          <cell r="M981">
            <v>7176</v>
          </cell>
        </row>
        <row r="982">
          <cell r="B982" t="str">
            <v>Pottawatomie</v>
          </cell>
          <cell r="C982">
            <v>20149</v>
          </cell>
          <cell r="D982" t="str">
            <v>na</v>
          </cell>
        </row>
        <row r="983">
          <cell r="B983" t="str">
            <v>Pottawatomie</v>
          </cell>
          <cell r="C983">
            <v>20149</v>
          </cell>
          <cell r="D983" t="str">
            <v>na</v>
          </cell>
          <cell r="I983">
            <v>62</v>
          </cell>
          <cell r="J983" t="str">
            <v>MPLSEA</v>
          </cell>
        </row>
        <row r="984">
          <cell r="B984" t="str">
            <v>Pottawatomie</v>
          </cell>
          <cell r="C984">
            <v>20149</v>
          </cell>
          <cell r="D984">
            <v>78</v>
          </cell>
          <cell r="E984">
            <v>60.53846153846154</v>
          </cell>
          <cell r="F984">
            <v>62.777777777777779</v>
          </cell>
          <cell r="I984">
            <v>66</v>
          </cell>
          <cell r="J984" t="str">
            <v>MPLPER</v>
          </cell>
        </row>
        <row r="985">
          <cell r="B985" t="str">
            <v>Pratt</v>
          </cell>
          <cell r="C985">
            <v>20151</v>
          </cell>
          <cell r="D985" t="str">
            <v>na</v>
          </cell>
          <cell r="G985">
            <v>29.71</v>
          </cell>
          <cell r="H985">
            <v>32</v>
          </cell>
        </row>
        <row r="986">
          <cell r="B986" t="str">
            <v>Pratt</v>
          </cell>
          <cell r="C986">
            <v>20151</v>
          </cell>
          <cell r="D986">
            <v>28</v>
          </cell>
          <cell r="I986">
            <v>23</v>
          </cell>
          <cell r="J986">
            <v>5419</v>
          </cell>
          <cell r="K986">
            <v>5420</v>
          </cell>
          <cell r="L986">
            <v>5850</v>
          </cell>
          <cell r="M986">
            <v>5853</v>
          </cell>
          <cell r="N986">
            <v>5855</v>
          </cell>
          <cell r="O986">
            <v>5929</v>
          </cell>
          <cell r="P986">
            <v>5941</v>
          </cell>
          <cell r="Q986">
            <v>5951</v>
          </cell>
          <cell r="R986">
            <v>5971</v>
          </cell>
          <cell r="S986">
            <v>5416</v>
          </cell>
          <cell r="T986">
            <v>5561</v>
          </cell>
          <cell r="U986">
            <v>5563</v>
          </cell>
          <cell r="V986">
            <v>5670</v>
          </cell>
          <cell r="W986">
            <v>5693</v>
          </cell>
          <cell r="X986">
            <v>5740</v>
          </cell>
          <cell r="Y986">
            <v>5857</v>
          </cell>
          <cell r="Z986">
            <v>5877</v>
          </cell>
          <cell r="AA986">
            <v>5902</v>
          </cell>
          <cell r="AB986">
            <v>5904</v>
          </cell>
          <cell r="AC986">
            <v>5905</v>
          </cell>
          <cell r="AD986">
            <v>5906</v>
          </cell>
          <cell r="AE986">
            <v>5907</v>
          </cell>
          <cell r="AF986">
            <v>5927</v>
          </cell>
          <cell r="AG986">
            <v>5942</v>
          </cell>
          <cell r="AH986">
            <v>5955</v>
          </cell>
          <cell r="AI986">
            <v>5956</v>
          </cell>
          <cell r="AJ986">
            <v>6060</v>
          </cell>
          <cell r="AK986">
            <v>9982</v>
          </cell>
        </row>
        <row r="987">
          <cell r="B987" t="str">
            <v>Pratt</v>
          </cell>
          <cell r="C987">
            <v>20151</v>
          </cell>
          <cell r="D987">
            <v>5</v>
          </cell>
          <cell r="I987">
            <v>26</v>
          </cell>
          <cell r="J987">
            <v>5876</v>
          </cell>
          <cell r="K987">
            <v>5890</v>
          </cell>
          <cell r="L987">
            <v>5957</v>
          </cell>
          <cell r="M987">
            <v>5970</v>
          </cell>
          <cell r="N987">
            <v>6324</v>
          </cell>
        </row>
        <row r="988">
          <cell r="B988" t="str">
            <v>Pratt</v>
          </cell>
          <cell r="C988">
            <v>20151</v>
          </cell>
          <cell r="D988">
            <v>6</v>
          </cell>
          <cell r="I988">
            <v>29</v>
          </cell>
          <cell r="J988">
            <v>5680</v>
          </cell>
          <cell r="K988">
            <v>5873</v>
          </cell>
          <cell r="L988">
            <v>5875</v>
          </cell>
          <cell r="M988">
            <v>5911</v>
          </cell>
          <cell r="N988">
            <v>5928</v>
          </cell>
          <cell r="O988">
            <v>6057</v>
          </cell>
        </row>
        <row r="989">
          <cell r="B989" t="str">
            <v>Pratt</v>
          </cell>
          <cell r="C989">
            <v>20151</v>
          </cell>
          <cell r="D989">
            <v>7</v>
          </cell>
          <cell r="I989">
            <v>32</v>
          </cell>
          <cell r="J989">
            <v>5690</v>
          </cell>
          <cell r="K989">
            <v>5870</v>
          </cell>
          <cell r="L989">
            <v>5894</v>
          </cell>
          <cell r="M989">
            <v>5919</v>
          </cell>
          <cell r="N989">
            <v>5935</v>
          </cell>
          <cell r="O989">
            <v>5961</v>
          </cell>
          <cell r="P989">
            <v>6330</v>
          </cell>
        </row>
        <row r="990">
          <cell r="B990" t="str">
            <v>Pratt</v>
          </cell>
          <cell r="C990">
            <v>20151</v>
          </cell>
          <cell r="D990">
            <v>13</v>
          </cell>
          <cell r="I990">
            <v>35</v>
          </cell>
          <cell r="J990">
            <v>5878</v>
          </cell>
          <cell r="K990">
            <v>5893</v>
          </cell>
          <cell r="L990">
            <v>5910</v>
          </cell>
          <cell r="M990">
            <v>5915</v>
          </cell>
          <cell r="N990">
            <v>5918</v>
          </cell>
          <cell r="O990">
            <v>5921</v>
          </cell>
          <cell r="P990">
            <v>5922</v>
          </cell>
          <cell r="Q990">
            <v>5944</v>
          </cell>
          <cell r="R990">
            <v>5945</v>
          </cell>
          <cell r="S990">
            <v>5949</v>
          </cell>
          <cell r="T990">
            <v>5964</v>
          </cell>
          <cell r="U990">
            <v>6051</v>
          </cell>
          <cell r="V990">
            <v>6323</v>
          </cell>
        </row>
        <row r="991">
          <cell r="B991" t="str">
            <v>Pratt</v>
          </cell>
          <cell r="C991">
            <v>20151</v>
          </cell>
          <cell r="D991">
            <v>7</v>
          </cell>
          <cell r="I991">
            <v>38</v>
          </cell>
          <cell r="J991">
            <v>5891</v>
          </cell>
          <cell r="K991">
            <v>5898</v>
          </cell>
          <cell r="L991">
            <v>5909</v>
          </cell>
          <cell r="M991">
            <v>5917</v>
          </cell>
          <cell r="N991">
            <v>5948</v>
          </cell>
          <cell r="O991">
            <v>5975</v>
          </cell>
          <cell r="P991">
            <v>6322</v>
          </cell>
        </row>
        <row r="992">
          <cell r="B992" t="str">
            <v>Pratt</v>
          </cell>
          <cell r="C992">
            <v>20151</v>
          </cell>
          <cell r="D992">
            <v>6</v>
          </cell>
          <cell r="I992">
            <v>41</v>
          </cell>
          <cell r="J992">
            <v>5886</v>
          </cell>
          <cell r="K992">
            <v>5887</v>
          </cell>
          <cell r="L992">
            <v>5892</v>
          </cell>
          <cell r="M992">
            <v>5908</v>
          </cell>
          <cell r="N992">
            <v>5914</v>
          </cell>
          <cell r="O992">
            <v>6052</v>
          </cell>
        </row>
        <row r="993">
          <cell r="B993" t="str">
            <v>Pratt</v>
          </cell>
          <cell r="C993">
            <v>20151</v>
          </cell>
          <cell r="D993" t="str">
            <v>na</v>
          </cell>
        </row>
        <row r="994">
          <cell r="B994" t="str">
            <v>Pratt</v>
          </cell>
          <cell r="C994">
            <v>20151</v>
          </cell>
          <cell r="D994" t="str">
            <v>na</v>
          </cell>
        </row>
        <row r="995">
          <cell r="B995" t="str">
            <v>Pratt</v>
          </cell>
          <cell r="C995">
            <v>20151</v>
          </cell>
          <cell r="D995" t="str">
            <v>na</v>
          </cell>
        </row>
        <row r="996">
          <cell r="B996" t="str">
            <v>Pratt</v>
          </cell>
          <cell r="C996">
            <v>20151</v>
          </cell>
          <cell r="D996" t="str">
            <v>na</v>
          </cell>
          <cell r="I996">
            <v>36</v>
          </cell>
          <cell r="J996" t="str">
            <v>MPLSEA</v>
          </cell>
        </row>
        <row r="997">
          <cell r="B997" t="str">
            <v>Pratt</v>
          </cell>
          <cell r="C997">
            <v>20151</v>
          </cell>
          <cell r="D997">
            <v>72</v>
          </cell>
          <cell r="E997">
            <v>29.708333333333332</v>
          </cell>
          <cell r="F997">
            <v>32</v>
          </cell>
          <cell r="I997">
            <v>44</v>
          </cell>
          <cell r="J997" t="str">
            <v>MPLPER</v>
          </cell>
        </row>
        <row r="998">
          <cell r="B998" t="str">
            <v>Rawlins</v>
          </cell>
          <cell r="C998">
            <v>20153</v>
          </cell>
          <cell r="D998" t="str">
            <v>na</v>
          </cell>
          <cell r="G998">
            <v>29.53</v>
          </cell>
          <cell r="H998">
            <v>30</v>
          </cell>
        </row>
        <row r="999">
          <cell r="B999" t="str">
            <v>Rawlins</v>
          </cell>
          <cell r="C999">
            <v>20153</v>
          </cell>
          <cell r="D999">
            <v>5</v>
          </cell>
          <cell r="I999">
            <v>21</v>
          </cell>
          <cell r="J999">
            <v>1580</v>
          </cell>
          <cell r="K999">
            <v>1582</v>
          </cell>
          <cell r="L999">
            <v>1581</v>
          </cell>
          <cell r="M999">
            <v>1826</v>
          </cell>
          <cell r="N999">
            <v>2562</v>
          </cell>
        </row>
        <row r="1000">
          <cell r="B1000" t="str">
            <v>Rawlins</v>
          </cell>
          <cell r="C1000">
            <v>20153</v>
          </cell>
          <cell r="D1000">
            <v>1</v>
          </cell>
          <cell r="I1000">
            <v>24</v>
          </cell>
          <cell r="J1000">
            <v>1741</v>
          </cell>
        </row>
        <row r="1001">
          <cell r="B1001" t="str">
            <v>Rawlins</v>
          </cell>
          <cell r="C1001">
            <v>20153</v>
          </cell>
          <cell r="D1001">
            <v>1</v>
          </cell>
          <cell r="I1001">
            <v>29</v>
          </cell>
          <cell r="J1001">
            <v>1142</v>
          </cell>
        </row>
        <row r="1002">
          <cell r="B1002" t="str">
            <v>Rawlins</v>
          </cell>
          <cell r="C1002">
            <v>20153</v>
          </cell>
          <cell r="D1002">
            <v>3</v>
          </cell>
          <cell r="I1002">
            <v>31</v>
          </cell>
          <cell r="J1002">
            <v>1560</v>
          </cell>
          <cell r="K1002">
            <v>1859</v>
          </cell>
          <cell r="L1002">
            <v>1579</v>
          </cell>
        </row>
        <row r="1003">
          <cell r="B1003" t="str">
            <v>Rawlins</v>
          </cell>
          <cell r="C1003">
            <v>20153</v>
          </cell>
          <cell r="D1003">
            <v>1</v>
          </cell>
          <cell r="I1003">
            <v>36</v>
          </cell>
          <cell r="J1003">
            <v>1125</v>
          </cell>
        </row>
        <row r="1004">
          <cell r="B1004" t="str">
            <v>Rawlins</v>
          </cell>
          <cell r="C1004">
            <v>20153</v>
          </cell>
          <cell r="D1004">
            <v>4</v>
          </cell>
          <cell r="I1004">
            <v>39</v>
          </cell>
          <cell r="J1004">
            <v>1619</v>
          </cell>
          <cell r="K1004">
            <v>1620</v>
          </cell>
          <cell r="L1004">
            <v>1652</v>
          </cell>
          <cell r="M1004">
            <v>2310</v>
          </cell>
        </row>
        <row r="1005">
          <cell r="B1005" t="str">
            <v>Rawlins</v>
          </cell>
          <cell r="C1005">
            <v>20153</v>
          </cell>
          <cell r="D1005" t="str">
            <v>na</v>
          </cell>
        </row>
        <row r="1006">
          <cell r="B1006" t="str">
            <v>Rawlins</v>
          </cell>
          <cell r="C1006">
            <v>20153</v>
          </cell>
          <cell r="D1006" t="str">
            <v>na</v>
          </cell>
        </row>
        <row r="1007">
          <cell r="B1007" t="str">
            <v>Rawlins</v>
          </cell>
          <cell r="C1007">
            <v>20153</v>
          </cell>
          <cell r="D1007" t="str">
            <v>na</v>
          </cell>
        </row>
        <row r="1008">
          <cell r="B1008" t="str">
            <v>Rawlins</v>
          </cell>
          <cell r="C1008">
            <v>20153</v>
          </cell>
          <cell r="D1008" t="str">
            <v>na</v>
          </cell>
        </row>
        <row r="1009">
          <cell r="B1009" t="str">
            <v>Rawlins</v>
          </cell>
          <cell r="C1009">
            <v>20153</v>
          </cell>
          <cell r="D1009" t="str">
            <v>na</v>
          </cell>
          <cell r="I1009">
            <v>30</v>
          </cell>
          <cell r="J1009" t="str">
            <v>MPLSEA</v>
          </cell>
        </row>
        <row r="1010">
          <cell r="B1010" t="str">
            <v>Rawlins</v>
          </cell>
          <cell r="C1010">
            <v>20153</v>
          </cell>
          <cell r="D1010">
            <v>15</v>
          </cell>
          <cell r="E1010">
            <v>29.533333333333335</v>
          </cell>
          <cell r="F1010">
            <v>30</v>
          </cell>
          <cell r="I1010">
            <v>40</v>
          </cell>
          <cell r="J1010" t="str">
            <v>MPLPER</v>
          </cell>
        </row>
        <row r="1011">
          <cell r="B1011" t="str">
            <v>Reno</v>
          </cell>
          <cell r="C1011">
            <v>20155</v>
          </cell>
          <cell r="D1011" t="str">
            <v>na</v>
          </cell>
          <cell r="G1011">
            <v>40.26</v>
          </cell>
          <cell r="H1011">
            <v>40.880000000000003</v>
          </cell>
        </row>
        <row r="1012">
          <cell r="B1012" t="str">
            <v>Reno</v>
          </cell>
          <cell r="C1012">
            <v>20155</v>
          </cell>
          <cell r="D1012">
            <v>6</v>
          </cell>
          <cell r="I1012">
            <v>28</v>
          </cell>
          <cell r="J1012">
            <v>5505</v>
          </cell>
          <cell r="K1012">
            <v>5751</v>
          </cell>
          <cell r="L1012">
            <v>5844</v>
          </cell>
          <cell r="M1012">
            <v>5971</v>
          </cell>
          <cell r="N1012">
            <v>6346</v>
          </cell>
          <cell r="O1012">
            <v>9969</v>
          </cell>
        </row>
        <row r="1013">
          <cell r="B1013" t="str">
            <v>Reno</v>
          </cell>
          <cell r="C1013">
            <v>20155</v>
          </cell>
          <cell r="D1013">
            <v>13</v>
          </cell>
          <cell r="I1013">
            <v>31</v>
          </cell>
          <cell r="J1013">
            <v>5730</v>
          </cell>
          <cell r="K1013">
            <v>5831</v>
          </cell>
          <cell r="L1013">
            <v>5833</v>
          </cell>
          <cell r="M1013">
            <v>5835</v>
          </cell>
          <cell r="N1013">
            <v>5840</v>
          </cell>
          <cell r="O1013">
            <v>5907</v>
          </cell>
          <cell r="P1013">
            <v>5959</v>
          </cell>
          <cell r="Q1013">
            <v>5974</v>
          </cell>
          <cell r="R1013">
            <v>6347</v>
          </cell>
          <cell r="S1013">
            <v>6348</v>
          </cell>
          <cell r="T1013">
            <v>6349</v>
          </cell>
          <cell r="U1013">
            <v>6385</v>
          </cell>
          <cell r="V1013">
            <v>6386</v>
          </cell>
        </row>
        <row r="1014">
          <cell r="B1014" t="str">
            <v>Reno</v>
          </cell>
          <cell r="C1014">
            <v>20155</v>
          </cell>
          <cell r="D1014">
            <v>16</v>
          </cell>
          <cell r="I1014">
            <v>35</v>
          </cell>
          <cell r="J1014">
            <v>5560</v>
          </cell>
          <cell r="K1014">
            <v>5680</v>
          </cell>
          <cell r="L1014">
            <v>5710</v>
          </cell>
          <cell r="M1014">
            <v>5830</v>
          </cell>
          <cell r="N1014">
            <v>5832</v>
          </cell>
          <cell r="O1014">
            <v>5843</v>
          </cell>
          <cell r="P1014">
            <v>5845</v>
          </cell>
          <cell r="Q1014">
            <v>5846</v>
          </cell>
          <cell r="R1014">
            <v>5870</v>
          </cell>
          <cell r="S1014">
            <v>5871</v>
          </cell>
          <cell r="T1014">
            <v>5880</v>
          </cell>
          <cell r="U1014">
            <v>5881</v>
          </cell>
          <cell r="V1014">
            <v>5882</v>
          </cell>
          <cell r="W1014">
            <v>5927</v>
          </cell>
          <cell r="X1014">
            <v>5973</v>
          </cell>
          <cell r="Y1014">
            <v>6384</v>
          </cell>
        </row>
        <row r="1015">
          <cell r="B1015" t="str">
            <v>Reno</v>
          </cell>
          <cell r="C1015">
            <v>20155</v>
          </cell>
          <cell r="D1015">
            <v>16</v>
          </cell>
          <cell r="I1015">
            <v>39</v>
          </cell>
          <cell r="J1015">
            <v>5550</v>
          </cell>
          <cell r="K1015">
            <v>5675</v>
          </cell>
          <cell r="L1015">
            <v>5728</v>
          </cell>
          <cell r="M1015">
            <v>5800</v>
          </cell>
          <cell r="N1015">
            <v>5821</v>
          </cell>
          <cell r="O1015">
            <v>5822</v>
          </cell>
          <cell r="P1015">
            <v>5837</v>
          </cell>
          <cell r="Q1015">
            <v>5838</v>
          </cell>
          <cell r="R1015">
            <v>5842</v>
          </cell>
          <cell r="S1015">
            <v>5852</v>
          </cell>
          <cell r="T1015">
            <v>5883</v>
          </cell>
          <cell r="U1015">
            <v>5924</v>
          </cell>
          <cell r="V1015">
            <v>5942</v>
          </cell>
          <cell r="W1015">
            <v>5961</v>
          </cell>
          <cell r="X1015">
            <v>5975</v>
          </cell>
          <cell r="Y1015">
            <v>6490</v>
          </cell>
        </row>
        <row r="1016">
          <cell r="B1016" t="str">
            <v>Reno</v>
          </cell>
          <cell r="C1016">
            <v>20155</v>
          </cell>
          <cell r="D1016">
            <v>9</v>
          </cell>
          <cell r="I1016">
            <v>43</v>
          </cell>
          <cell r="J1016">
            <v>3405</v>
          </cell>
          <cell r="K1016">
            <v>5562</v>
          </cell>
          <cell r="L1016">
            <v>5720</v>
          </cell>
          <cell r="M1016">
            <v>5820</v>
          </cell>
          <cell r="N1016">
            <v>5902</v>
          </cell>
          <cell r="O1016">
            <v>5905</v>
          </cell>
          <cell r="P1016">
            <v>5906</v>
          </cell>
          <cell r="Q1016">
            <v>5913</v>
          </cell>
          <cell r="R1016">
            <v>5962</v>
          </cell>
        </row>
        <row r="1017">
          <cell r="B1017" t="str">
            <v>Reno</v>
          </cell>
          <cell r="C1017">
            <v>20155</v>
          </cell>
          <cell r="D1017">
            <v>16</v>
          </cell>
          <cell r="I1017">
            <v>46</v>
          </cell>
          <cell r="J1017">
            <v>3825</v>
          </cell>
          <cell r="K1017">
            <v>3847</v>
          </cell>
          <cell r="L1017">
            <v>3890</v>
          </cell>
          <cell r="M1017">
            <v>5722</v>
          </cell>
          <cell r="N1017">
            <v>5834</v>
          </cell>
          <cell r="O1017">
            <v>5839</v>
          </cell>
          <cell r="P1017">
            <v>5858</v>
          </cell>
          <cell r="Q1017">
            <v>5869</v>
          </cell>
          <cell r="R1017">
            <v>5912</v>
          </cell>
          <cell r="S1017">
            <v>5921</v>
          </cell>
          <cell r="T1017">
            <v>5943</v>
          </cell>
          <cell r="U1017">
            <v>5944</v>
          </cell>
          <cell r="V1017">
            <v>5945</v>
          </cell>
          <cell r="W1017">
            <v>5954</v>
          </cell>
          <cell r="X1017">
            <v>5956</v>
          </cell>
          <cell r="Y1017">
            <v>5970</v>
          </cell>
        </row>
        <row r="1018">
          <cell r="B1018" t="str">
            <v>Reno</v>
          </cell>
          <cell r="C1018">
            <v>20155</v>
          </cell>
          <cell r="D1018">
            <v>8</v>
          </cell>
          <cell r="I1018">
            <v>51</v>
          </cell>
          <cell r="J1018">
            <v>2266</v>
          </cell>
          <cell r="K1018">
            <v>3824</v>
          </cell>
          <cell r="L1018">
            <v>5750</v>
          </cell>
          <cell r="M1018">
            <v>5868</v>
          </cell>
          <cell r="N1018">
            <v>5901</v>
          </cell>
          <cell r="O1018">
            <v>5947</v>
          </cell>
          <cell r="P1018">
            <v>5955</v>
          </cell>
          <cell r="Q1018">
            <v>5960</v>
          </cell>
        </row>
        <row r="1019">
          <cell r="B1019" t="str">
            <v>Reno</v>
          </cell>
          <cell r="C1019">
            <v>20155</v>
          </cell>
          <cell r="D1019">
            <v>7</v>
          </cell>
          <cell r="I1019">
            <v>54</v>
          </cell>
          <cell r="J1019">
            <v>3843</v>
          </cell>
          <cell r="K1019">
            <v>3921</v>
          </cell>
          <cell r="L1019">
            <v>5867</v>
          </cell>
          <cell r="M1019">
            <v>5886</v>
          </cell>
          <cell r="N1019">
            <v>5908</v>
          </cell>
          <cell r="O1019">
            <v>5925</v>
          </cell>
          <cell r="P1019">
            <v>5926</v>
          </cell>
        </row>
        <row r="1020">
          <cell r="B1020" t="str">
            <v>Reno</v>
          </cell>
          <cell r="C1020">
            <v>20155</v>
          </cell>
          <cell r="D1020" t="str">
            <v>na</v>
          </cell>
        </row>
        <row r="1021">
          <cell r="B1021" t="str">
            <v>Reno</v>
          </cell>
          <cell r="C1021">
            <v>20155</v>
          </cell>
          <cell r="D1021" t="str">
            <v>na</v>
          </cell>
        </row>
        <row r="1022">
          <cell r="B1022" t="str">
            <v>Reno</v>
          </cell>
          <cell r="C1022">
            <v>20155</v>
          </cell>
          <cell r="D1022" t="str">
            <v>na</v>
          </cell>
          <cell r="I1022">
            <v>42</v>
          </cell>
          <cell r="J1022" t="str">
            <v>MPLSEA</v>
          </cell>
        </row>
        <row r="1023">
          <cell r="B1023" t="str">
            <v>Reno</v>
          </cell>
          <cell r="C1023">
            <v>20155</v>
          </cell>
          <cell r="D1023">
            <v>91</v>
          </cell>
          <cell r="E1023">
            <v>40.263736263736263</v>
          </cell>
          <cell r="F1023">
            <v>40.875</v>
          </cell>
          <cell r="I1023">
            <v>50</v>
          </cell>
          <cell r="J1023" t="str">
            <v>MPLPER</v>
          </cell>
        </row>
        <row r="1024">
          <cell r="B1024" t="str">
            <v>Republic</v>
          </cell>
          <cell r="C1024">
            <v>20157</v>
          </cell>
          <cell r="D1024" t="str">
            <v>na</v>
          </cell>
          <cell r="G1024">
            <v>49.41</v>
          </cell>
          <cell r="H1024">
            <v>51.71</v>
          </cell>
        </row>
        <row r="1025">
          <cell r="B1025" t="str">
            <v>Republic</v>
          </cell>
          <cell r="C1025">
            <v>20157</v>
          </cell>
          <cell r="D1025">
            <v>15</v>
          </cell>
          <cell r="I1025">
            <v>38</v>
          </cell>
          <cell r="J1025">
            <v>2111</v>
          </cell>
          <cell r="K1025">
            <v>2113</v>
          </cell>
          <cell r="L1025">
            <v>2260</v>
          </cell>
          <cell r="M1025">
            <v>2540</v>
          </cell>
          <cell r="N1025">
            <v>2542</v>
          </cell>
          <cell r="O1025">
            <v>2584</v>
          </cell>
          <cell r="P1025">
            <v>2720</v>
          </cell>
          <cell r="Q1025">
            <v>2740</v>
          </cell>
          <cell r="R1025">
            <v>3396</v>
          </cell>
          <cell r="S1025">
            <v>3493</v>
          </cell>
          <cell r="T1025">
            <v>3851</v>
          </cell>
          <cell r="U1025">
            <v>3879</v>
          </cell>
          <cell r="V1025">
            <v>3888</v>
          </cell>
          <cell r="W1025">
            <v>4715</v>
          </cell>
          <cell r="X1025">
            <v>4784</v>
          </cell>
        </row>
        <row r="1026">
          <cell r="B1026" t="str">
            <v>Republic</v>
          </cell>
          <cell r="C1026">
            <v>20157</v>
          </cell>
          <cell r="D1026">
            <v>5</v>
          </cell>
          <cell r="I1026">
            <v>43</v>
          </cell>
          <cell r="J1026">
            <v>2234</v>
          </cell>
          <cell r="K1026">
            <v>2664</v>
          </cell>
          <cell r="L1026">
            <v>3553</v>
          </cell>
          <cell r="M1026">
            <v>3831</v>
          </cell>
          <cell r="N1026">
            <v>3886</v>
          </cell>
        </row>
        <row r="1027">
          <cell r="B1027" t="str">
            <v>Republic</v>
          </cell>
          <cell r="C1027">
            <v>20157</v>
          </cell>
          <cell r="D1027">
            <v>14</v>
          </cell>
          <cell r="I1027">
            <v>47</v>
          </cell>
          <cell r="J1027">
            <v>2519</v>
          </cell>
          <cell r="K1027">
            <v>2522</v>
          </cell>
          <cell r="L1027">
            <v>2617</v>
          </cell>
          <cell r="M1027">
            <v>3391</v>
          </cell>
          <cell r="N1027">
            <v>3404</v>
          </cell>
          <cell r="O1027">
            <v>3492</v>
          </cell>
          <cell r="P1027">
            <v>3537</v>
          </cell>
          <cell r="Q1027">
            <v>3826</v>
          </cell>
          <cell r="R1027">
            <v>3830</v>
          </cell>
          <cell r="S1027">
            <v>3848</v>
          </cell>
          <cell r="T1027">
            <v>3870</v>
          </cell>
          <cell r="U1027">
            <v>3872</v>
          </cell>
          <cell r="V1027">
            <v>3878</v>
          </cell>
          <cell r="W1027">
            <v>4785</v>
          </cell>
        </row>
        <row r="1028">
          <cell r="B1028" t="str">
            <v>Republic</v>
          </cell>
          <cell r="C1028">
            <v>20157</v>
          </cell>
          <cell r="D1028">
            <v>5</v>
          </cell>
          <cell r="I1028">
            <v>52</v>
          </cell>
          <cell r="J1028">
            <v>2614</v>
          </cell>
          <cell r="K1028">
            <v>3402</v>
          </cell>
          <cell r="L1028">
            <v>3844</v>
          </cell>
          <cell r="M1028">
            <v>3868</v>
          </cell>
          <cell r="N1028">
            <v>4783</v>
          </cell>
        </row>
        <row r="1029">
          <cell r="B1029" t="str">
            <v>Republic</v>
          </cell>
          <cell r="C1029">
            <v>20157</v>
          </cell>
          <cell r="D1029">
            <v>11</v>
          </cell>
          <cell r="I1029">
            <v>56</v>
          </cell>
          <cell r="J1029">
            <v>2236</v>
          </cell>
          <cell r="K1029">
            <v>2366</v>
          </cell>
          <cell r="L1029">
            <v>2613</v>
          </cell>
          <cell r="M1029">
            <v>3030</v>
          </cell>
          <cell r="N1029">
            <v>3770</v>
          </cell>
          <cell r="O1029">
            <v>3820</v>
          </cell>
          <cell r="P1029">
            <v>3825</v>
          </cell>
          <cell r="Q1029">
            <v>3828</v>
          </cell>
          <cell r="R1029">
            <v>3866</v>
          </cell>
          <cell r="S1029">
            <v>3874</v>
          </cell>
          <cell r="T1029">
            <v>7129</v>
          </cell>
        </row>
        <row r="1030">
          <cell r="B1030" t="str">
            <v>Republic</v>
          </cell>
          <cell r="C1030">
            <v>20157</v>
          </cell>
          <cell r="D1030">
            <v>5</v>
          </cell>
          <cell r="I1030">
            <v>61</v>
          </cell>
          <cell r="J1030">
            <v>3577</v>
          </cell>
          <cell r="K1030">
            <v>3593</v>
          </cell>
          <cell r="L1030">
            <v>3725</v>
          </cell>
          <cell r="M1030">
            <v>3824</v>
          </cell>
          <cell r="N1030">
            <v>3864</v>
          </cell>
        </row>
        <row r="1031">
          <cell r="B1031" t="str">
            <v>Republic</v>
          </cell>
          <cell r="C1031">
            <v>20157</v>
          </cell>
          <cell r="D1031">
            <v>6</v>
          </cell>
          <cell r="I1031">
            <v>65</v>
          </cell>
          <cell r="J1031">
            <v>2266</v>
          </cell>
          <cell r="K1031">
            <v>2347</v>
          </cell>
          <cell r="L1031">
            <v>3561</v>
          </cell>
          <cell r="M1031">
            <v>3755</v>
          </cell>
          <cell r="N1031">
            <v>3775</v>
          </cell>
          <cell r="O1031">
            <v>7122</v>
          </cell>
        </row>
        <row r="1032">
          <cell r="B1032" t="str">
            <v>Republic</v>
          </cell>
          <cell r="C1032">
            <v>20157</v>
          </cell>
          <cell r="D1032" t="str">
            <v>na</v>
          </cell>
        </row>
        <row r="1033">
          <cell r="B1033" t="str">
            <v>Republic</v>
          </cell>
          <cell r="C1033">
            <v>20157</v>
          </cell>
          <cell r="D1033" t="str">
            <v>na</v>
          </cell>
        </row>
        <row r="1034">
          <cell r="B1034" t="str">
            <v>Republic</v>
          </cell>
          <cell r="C1034">
            <v>20157</v>
          </cell>
          <cell r="D1034" t="str">
            <v>na</v>
          </cell>
        </row>
        <row r="1035">
          <cell r="B1035" t="str">
            <v>Republic</v>
          </cell>
          <cell r="C1035">
            <v>20157</v>
          </cell>
          <cell r="D1035" t="str">
            <v>na</v>
          </cell>
          <cell r="I1035">
            <v>46</v>
          </cell>
          <cell r="J1035" t="str">
            <v>MPLSEA</v>
          </cell>
        </row>
        <row r="1036">
          <cell r="B1036" t="str">
            <v>Republic</v>
          </cell>
          <cell r="C1036">
            <v>20157</v>
          </cell>
          <cell r="D1036">
            <v>61</v>
          </cell>
          <cell r="E1036">
            <v>49.409836065573771</v>
          </cell>
          <cell r="F1036">
            <v>51.714285714285715</v>
          </cell>
          <cell r="I1036">
            <v>52</v>
          </cell>
          <cell r="J1036" t="str">
            <v>MPLPER</v>
          </cell>
        </row>
        <row r="1037">
          <cell r="B1037" t="str">
            <v>Rice</v>
          </cell>
          <cell r="C1037">
            <v>20159</v>
          </cell>
          <cell r="D1037" t="str">
            <v>na</v>
          </cell>
          <cell r="G1037">
            <v>35.32</v>
          </cell>
          <cell r="H1037">
            <v>38.29</v>
          </cell>
        </row>
        <row r="1038">
          <cell r="B1038" t="str">
            <v>Rice</v>
          </cell>
          <cell r="C1038">
            <v>20159</v>
          </cell>
          <cell r="D1038">
            <v>19</v>
          </cell>
          <cell r="I1038">
            <v>27</v>
          </cell>
          <cell r="J1038">
            <v>3396</v>
          </cell>
          <cell r="K1038">
            <v>5710</v>
          </cell>
          <cell r="L1038">
            <v>5971</v>
          </cell>
          <cell r="M1038">
            <v>3361</v>
          </cell>
          <cell r="N1038">
            <v>3381</v>
          </cell>
          <cell r="O1038">
            <v>3392</v>
          </cell>
          <cell r="P1038">
            <v>3923</v>
          </cell>
          <cell r="Q1038">
            <v>4705</v>
          </cell>
          <cell r="R1038">
            <v>5505</v>
          </cell>
          <cell r="S1038">
            <v>5562</v>
          </cell>
          <cell r="T1038">
            <v>5630</v>
          </cell>
          <cell r="U1038">
            <v>5751</v>
          </cell>
          <cell r="V1038">
            <v>5845</v>
          </cell>
          <cell r="W1038">
            <v>5884</v>
          </cell>
          <cell r="X1038">
            <v>5906</v>
          </cell>
          <cell r="Y1038">
            <v>5907</v>
          </cell>
          <cell r="Z1038">
            <v>5913</v>
          </cell>
          <cell r="AA1038">
            <v>5927</v>
          </cell>
          <cell r="AB1038">
            <v>5941</v>
          </cell>
        </row>
        <row r="1039">
          <cell r="B1039" t="str">
            <v>Rice</v>
          </cell>
          <cell r="C1039">
            <v>20159</v>
          </cell>
          <cell r="D1039">
            <v>16</v>
          </cell>
          <cell r="I1039">
            <v>31</v>
          </cell>
          <cell r="J1039">
            <v>3391</v>
          </cell>
          <cell r="K1039">
            <v>3829</v>
          </cell>
          <cell r="L1039">
            <v>3833</v>
          </cell>
          <cell r="M1039">
            <v>3849</v>
          </cell>
          <cell r="N1039">
            <v>4565</v>
          </cell>
          <cell r="O1039">
            <v>5633</v>
          </cell>
          <cell r="P1039">
            <v>5670</v>
          </cell>
          <cell r="Q1039">
            <v>5745</v>
          </cell>
          <cell r="R1039">
            <v>5830</v>
          </cell>
          <cell r="S1039">
            <v>5881</v>
          </cell>
          <cell r="T1039">
            <v>5882</v>
          </cell>
          <cell r="U1039">
            <v>5883</v>
          </cell>
          <cell r="V1039">
            <v>5902</v>
          </cell>
          <cell r="W1039">
            <v>5929</v>
          </cell>
          <cell r="X1039">
            <v>5942</v>
          </cell>
          <cell r="Y1039">
            <v>5973</v>
          </cell>
        </row>
        <row r="1040">
          <cell r="B1040" t="str">
            <v>Rice</v>
          </cell>
          <cell r="C1040">
            <v>20159</v>
          </cell>
          <cell r="D1040">
            <v>14</v>
          </cell>
          <cell r="I1040">
            <v>35</v>
          </cell>
          <cell r="J1040">
            <v>5550</v>
          </cell>
          <cell r="K1040">
            <v>3390</v>
          </cell>
          <cell r="L1040">
            <v>3825</v>
          </cell>
          <cell r="M1040">
            <v>5722</v>
          </cell>
          <cell r="N1040">
            <v>5730</v>
          </cell>
          <cell r="O1040">
            <v>5742</v>
          </cell>
          <cell r="P1040">
            <v>5831</v>
          </cell>
          <cell r="Q1040">
            <v>5861</v>
          </cell>
          <cell r="R1040">
            <v>5868</v>
          </cell>
          <cell r="S1040">
            <v>5873</v>
          </cell>
          <cell r="T1040">
            <v>5876</v>
          </cell>
          <cell r="U1040">
            <v>5928</v>
          </cell>
          <cell r="V1040">
            <v>5975</v>
          </cell>
          <cell r="W1040">
            <v>6224</v>
          </cell>
        </row>
        <row r="1041">
          <cell r="B1041" t="str">
            <v>Rice</v>
          </cell>
          <cell r="C1041">
            <v>20159</v>
          </cell>
          <cell r="D1041">
            <v>10</v>
          </cell>
          <cell r="I1041">
            <v>39</v>
          </cell>
          <cell r="J1041">
            <v>3844</v>
          </cell>
          <cell r="K1041">
            <v>3890</v>
          </cell>
          <cell r="L1041">
            <v>3921</v>
          </cell>
          <cell r="M1041">
            <v>5833</v>
          </cell>
          <cell r="N1041">
            <v>5910</v>
          </cell>
          <cell r="O1041">
            <v>5912</v>
          </cell>
          <cell r="P1041">
            <v>5935</v>
          </cell>
          <cell r="Q1041">
            <v>5944</v>
          </cell>
          <cell r="R1041">
            <v>5970</v>
          </cell>
          <cell r="S1041">
            <v>6330</v>
          </cell>
        </row>
        <row r="1042">
          <cell r="B1042" t="str">
            <v>Rice</v>
          </cell>
          <cell r="C1042">
            <v>20159</v>
          </cell>
          <cell r="D1042">
            <v>7</v>
          </cell>
          <cell r="I1042">
            <v>42</v>
          </cell>
          <cell r="J1042">
            <v>5891</v>
          </cell>
          <cell r="K1042">
            <v>3824</v>
          </cell>
          <cell r="L1042">
            <v>3843</v>
          </cell>
          <cell r="M1042">
            <v>5800</v>
          </cell>
          <cell r="N1042">
            <v>5821</v>
          </cell>
          <cell r="O1042">
            <v>5822</v>
          </cell>
          <cell r="P1042">
            <v>5893</v>
          </cell>
        </row>
        <row r="1043">
          <cell r="B1043" t="str">
            <v>Rice</v>
          </cell>
          <cell r="C1043">
            <v>20159</v>
          </cell>
          <cell r="D1043">
            <v>4</v>
          </cell>
          <cell r="I1043">
            <v>45</v>
          </cell>
          <cell r="J1043">
            <v>3720</v>
          </cell>
          <cell r="K1043">
            <v>5728</v>
          </cell>
          <cell r="L1043">
            <v>5909</v>
          </cell>
          <cell r="M1043">
            <v>5943</v>
          </cell>
        </row>
        <row r="1044">
          <cell r="B1044" t="str">
            <v>Rice</v>
          </cell>
          <cell r="C1044">
            <v>20159</v>
          </cell>
          <cell r="D1044">
            <v>8</v>
          </cell>
          <cell r="I1044">
            <v>49</v>
          </cell>
          <cell r="J1044">
            <v>2266</v>
          </cell>
          <cell r="K1044">
            <v>3561</v>
          </cell>
          <cell r="L1044">
            <v>3755</v>
          </cell>
          <cell r="M1044">
            <v>5324</v>
          </cell>
          <cell r="N1044">
            <v>5355</v>
          </cell>
          <cell r="O1044">
            <v>5675</v>
          </cell>
          <cell r="P1044">
            <v>5750</v>
          </cell>
          <cell r="Q1044">
            <v>5820</v>
          </cell>
        </row>
        <row r="1045">
          <cell r="B1045" t="str">
            <v>Rice</v>
          </cell>
          <cell r="C1045">
            <v>20159</v>
          </cell>
          <cell r="D1045" t="str">
            <v>na</v>
          </cell>
        </row>
        <row r="1046">
          <cell r="B1046" t="str">
            <v>Rice</v>
          </cell>
          <cell r="C1046">
            <v>20159</v>
          </cell>
          <cell r="D1046" t="str">
            <v>na</v>
          </cell>
        </row>
        <row r="1047">
          <cell r="B1047" t="str">
            <v>Rice</v>
          </cell>
          <cell r="C1047">
            <v>20159</v>
          </cell>
          <cell r="D1047" t="str">
            <v>na</v>
          </cell>
        </row>
        <row r="1048">
          <cell r="B1048" t="str">
            <v>Rice</v>
          </cell>
          <cell r="C1048">
            <v>20159</v>
          </cell>
          <cell r="D1048" t="str">
            <v>na</v>
          </cell>
          <cell r="I1048">
            <v>44</v>
          </cell>
          <cell r="J1048" t="str">
            <v>MPLSEA</v>
          </cell>
        </row>
        <row r="1049">
          <cell r="B1049" t="str">
            <v>Rice</v>
          </cell>
          <cell r="C1049">
            <v>20159</v>
          </cell>
          <cell r="D1049">
            <v>78</v>
          </cell>
          <cell r="E1049">
            <v>35.320512820512818</v>
          </cell>
          <cell r="F1049">
            <v>38.285714285714285</v>
          </cell>
          <cell r="I1049">
            <v>52</v>
          </cell>
          <cell r="J1049" t="str">
            <v>MPLPER</v>
          </cell>
        </row>
        <row r="1050">
          <cell r="B1050" t="str">
            <v>Riley</v>
          </cell>
          <cell r="C1050">
            <v>20161</v>
          </cell>
          <cell r="D1050" t="str">
            <v>na</v>
          </cell>
          <cell r="G1050">
            <v>56.47</v>
          </cell>
          <cell r="H1050">
            <v>55.38</v>
          </cell>
        </row>
        <row r="1051">
          <cell r="B1051" t="str">
            <v>Riley</v>
          </cell>
          <cell r="C1051">
            <v>20161</v>
          </cell>
          <cell r="D1051">
            <v>11</v>
          </cell>
          <cell r="I1051">
            <v>38</v>
          </cell>
          <cell r="J1051">
            <v>4590</v>
          </cell>
          <cell r="K1051">
            <v>4725</v>
          </cell>
          <cell r="L1051">
            <v>4010</v>
          </cell>
          <cell r="M1051">
            <v>4530</v>
          </cell>
          <cell r="N1051">
            <v>4545</v>
          </cell>
          <cell r="O1051">
            <v>4550</v>
          </cell>
          <cell r="P1051">
            <v>4555</v>
          </cell>
          <cell r="Q1051">
            <v>4832</v>
          </cell>
          <cell r="R1051">
            <v>7083</v>
          </cell>
          <cell r="S1051">
            <v>7088</v>
          </cell>
          <cell r="T1051">
            <v>7095</v>
          </cell>
        </row>
        <row r="1052">
          <cell r="B1052" t="str">
            <v>Riley</v>
          </cell>
          <cell r="C1052">
            <v>20161</v>
          </cell>
          <cell r="D1052">
            <v>8</v>
          </cell>
          <cell r="I1052">
            <v>42</v>
          </cell>
          <cell r="J1052">
            <v>3391</v>
          </cell>
          <cell r="K1052">
            <v>3633</v>
          </cell>
          <cell r="L1052">
            <v>4051</v>
          </cell>
          <cell r="M1052">
            <v>4525</v>
          </cell>
          <cell r="N1052">
            <v>7058</v>
          </cell>
          <cell r="O1052">
            <v>7070</v>
          </cell>
          <cell r="P1052">
            <v>7119</v>
          </cell>
          <cell r="Q1052">
            <v>7740</v>
          </cell>
        </row>
        <row r="1053">
          <cell r="B1053" t="str">
            <v>Riley</v>
          </cell>
          <cell r="C1053">
            <v>20161</v>
          </cell>
          <cell r="D1053">
            <v>10</v>
          </cell>
          <cell r="I1053">
            <v>48</v>
          </cell>
          <cell r="J1053">
            <v>3545</v>
          </cell>
          <cell r="K1053">
            <v>4053</v>
          </cell>
          <cell r="L1053">
            <v>4150</v>
          </cell>
          <cell r="M1053">
            <v>4625</v>
          </cell>
          <cell r="N1053">
            <v>4630</v>
          </cell>
          <cell r="O1053">
            <v>4655</v>
          </cell>
          <cell r="P1053">
            <v>7040</v>
          </cell>
          <cell r="Q1053">
            <v>7132</v>
          </cell>
          <cell r="R1053">
            <v>7245</v>
          </cell>
          <cell r="S1053">
            <v>7416</v>
          </cell>
        </row>
        <row r="1054">
          <cell r="B1054" t="str">
            <v>Riley</v>
          </cell>
          <cell r="C1054">
            <v>20161</v>
          </cell>
          <cell r="D1054">
            <v>11</v>
          </cell>
          <cell r="I1054">
            <v>53</v>
          </cell>
          <cell r="J1054">
            <v>4673</v>
          </cell>
          <cell r="K1054">
            <v>4052</v>
          </cell>
          <cell r="L1054">
            <v>4400</v>
          </cell>
          <cell r="M1054">
            <v>4674</v>
          </cell>
          <cell r="N1054">
            <v>4784</v>
          </cell>
          <cell r="O1054">
            <v>7028</v>
          </cell>
          <cell r="P1054">
            <v>7055</v>
          </cell>
          <cell r="Q1054">
            <v>7105</v>
          </cell>
          <cell r="R1054">
            <v>7415</v>
          </cell>
          <cell r="S1054">
            <v>7500</v>
          </cell>
          <cell r="T1054">
            <v>7684</v>
          </cell>
        </row>
        <row r="1055">
          <cell r="B1055" t="str">
            <v>Riley</v>
          </cell>
          <cell r="C1055">
            <v>20161</v>
          </cell>
          <cell r="D1055">
            <v>12</v>
          </cell>
          <cell r="I1055">
            <v>58</v>
          </cell>
          <cell r="J1055">
            <v>3830</v>
          </cell>
          <cell r="K1055">
            <v>3831</v>
          </cell>
          <cell r="L1055">
            <v>3844</v>
          </cell>
          <cell r="M1055">
            <v>3884</v>
          </cell>
          <cell r="N1055">
            <v>3886</v>
          </cell>
          <cell r="O1055">
            <v>3920</v>
          </cell>
          <cell r="P1055">
            <v>3923</v>
          </cell>
          <cell r="Q1055">
            <v>4671</v>
          </cell>
          <cell r="R1055">
            <v>4783</v>
          </cell>
          <cell r="S1055">
            <v>7005</v>
          </cell>
          <cell r="T1055">
            <v>7109</v>
          </cell>
          <cell r="U1055">
            <v>7682</v>
          </cell>
        </row>
        <row r="1056">
          <cell r="B1056" t="str">
            <v>Riley</v>
          </cell>
          <cell r="C1056">
            <v>20161</v>
          </cell>
          <cell r="D1056">
            <v>15</v>
          </cell>
          <cell r="I1056">
            <v>63</v>
          </cell>
          <cell r="J1056">
            <v>3825</v>
          </cell>
          <cell r="K1056">
            <v>3828</v>
          </cell>
          <cell r="L1056">
            <v>4350</v>
          </cell>
          <cell r="M1056">
            <v>4700</v>
          </cell>
          <cell r="N1056">
            <v>4781</v>
          </cell>
          <cell r="O1056">
            <v>4782</v>
          </cell>
          <cell r="P1056">
            <v>7006</v>
          </cell>
          <cell r="Q1056">
            <v>7036</v>
          </cell>
          <cell r="R1056">
            <v>7104</v>
          </cell>
          <cell r="S1056">
            <v>7155</v>
          </cell>
          <cell r="T1056">
            <v>7233</v>
          </cell>
          <cell r="U1056">
            <v>7502</v>
          </cell>
          <cell r="V1056">
            <v>7683</v>
          </cell>
          <cell r="W1056">
            <v>7690</v>
          </cell>
          <cell r="X1056">
            <v>7742</v>
          </cell>
        </row>
        <row r="1057">
          <cell r="B1057" t="str">
            <v>Riley</v>
          </cell>
          <cell r="C1057">
            <v>20161</v>
          </cell>
          <cell r="D1057">
            <v>11</v>
          </cell>
          <cell r="I1057">
            <v>68</v>
          </cell>
          <cell r="J1057">
            <v>3561</v>
          </cell>
          <cell r="K1057">
            <v>3827</v>
          </cell>
          <cell r="L1057">
            <v>3843</v>
          </cell>
          <cell r="M1057">
            <v>3919</v>
          </cell>
          <cell r="N1057">
            <v>4050</v>
          </cell>
          <cell r="O1057">
            <v>4151</v>
          </cell>
          <cell r="P1057">
            <v>7031</v>
          </cell>
          <cell r="Q1057">
            <v>7107</v>
          </cell>
          <cell r="R1057">
            <v>7123</v>
          </cell>
          <cell r="S1057">
            <v>7209</v>
          </cell>
          <cell r="T1057">
            <v>7681</v>
          </cell>
        </row>
        <row r="1058">
          <cell r="B1058" t="str">
            <v>Riley</v>
          </cell>
          <cell r="C1058">
            <v>20161</v>
          </cell>
          <cell r="D1058">
            <v>12</v>
          </cell>
          <cell r="I1058">
            <v>73</v>
          </cell>
          <cell r="J1058">
            <v>3775</v>
          </cell>
          <cell r="K1058">
            <v>4018</v>
          </cell>
          <cell r="L1058">
            <v>7050</v>
          </cell>
          <cell r="M1058">
            <v>7106</v>
          </cell>
          <cell r="N1058">
            <v>7170</v>
          </cell>
          <cell r="O1058">
            <v>7171</v>
          </cell>
          <cell r="P1058">
            <v>7173</v>
          </cell>
          <cell r="Q1058">
            <v>7174</v>
          </cell>
          <cell r="R1058">
            <v>7176</v>
          </cell>
          <cell r="S1058">
            <v>7213</v>
          </cell>
          <cell r="T1058">
            <v>7214</v>
          </cell>
          <cell r="U1058">
            <v>7680</v>
          </cell>
        </row>
        <row r="1059">
          <cell r="B1059" t="str">
            <v>Riley</v>
          </cell>
          <cell r="C1059">
            <v>20161</v>
          </cell>
          <cell r="D1059" t="str">
            <v>na</v>
          </cell>
        </row>
        <row r="1060">
          <cell r="B1060" t="str">
            <v>Riley</v>
          </cell>
          <cell r="C1060">
            <v>20161</v>
          </cell>
          <cell r="D1060" t="str">
            <v>na</v>
          </cell>
        </row>
        <row r="1061">
          <cell r="B1061" t="str">
            <v>Riley</v>
          </cell>
          <cell r="C1061">
            <v>20161</v>
          </cell>
          <cell r="D1061" t="str">
            <v>na</v>
          </cell>
          <cell r="I1061">
            <v>58</v>
          </cell>
          <cell r="J1061" t="str">
            <v>MPLSEA</v>
          </cell>
        </row>
        <row r="1062">
          <cell r="B1062" t="str">
            <v>Riley</v>
          </cell>
          <cell r="C1062">
            <v>20161</v>
          </cell>
          <cell r="D1062">
            <v>90</v>
          </cell>
          <cell r="E1062">
            <v>56.466666666666669</v>
          </cell>
          <cell r="F1062">
            <v>55.375</v>
          </cell>
          <cell r="I1062">
            <v>62</v>
          </cell>
          <cell r="J1062" t="str">
            <v>MPLPER</v>
          </cell>
        </row>
        <row r="1063">
          <cell r="B1063" t="str">
            <v>Rooks</v>
          </cell>
          <cell r="C1063">
            <v>20163</v>
          </cell>
          <cell r="D1063" t="str">
            <v>na</v>
          </cell>
          <cell r="G1063">
            <v>31.34</v>
          </cell>
          <cell r="H1063">
            <v>33.5</v>
          </cell>
        </row>
        <row r="1064">
          <cell r="B1064" t="str">
            <v>Rooks</v>
          </cell>
          <cell r="C1064">
            <v>20163</v>
          </cell>
          <cell r="D1064">
            <v>10</v>
          </cell>
          <cell r="I1064">
            <v>23</v>
          </cell>
          <cell r="J1064">
            <v>2959</v>
          </cell>
          <cell r="K1064">
            <v>2114</v>
          </cell>
          <cell r="L1064">
            <v>2537</v>
          </cell>
          <cell r="M1064">
            <v>2546</v>
          </cell>
          <cell r="N1064">
            <v>2549</v>
          </cell>
          <cell r="O1064">
            <v>2558</v>
          </cell>
          <cell r="P1064">
            <v>2660</v>
          </cell>
          <cell r="Q1064">
            <v>2760</v>
          </cell>
          <cell r="R1064">
            <v>2955</v>
          </cell>
          <cell r="S1064">
            <v>2960</v>
          </cell>
        </row>
        <row r="1065">
          <cell r="B1065" t="str">
            <v>Rooks</v>
          </cell>
          <cell r="C1065">
            <v>20163</v>
          </cell>
          <cell r="D1065">
            <v>13</v>
          </cell>
          <cell r="I1065">
            <v>26</v>
          </cell>
          <cell r="J1065">
            <v>2100</v>
          </cell>
          <cell r="K1065">
            <v>2107</v>
          </cell>
          <cell r="L1065">
            <v>2112</v>
          </cell>
          <cell r="M1065">
            <v>2113</v>
          </cell>
          <cell r="N1065">
            <v>2330</v>
          </cell>
          <cell r="O1065">
            <v>2331</v>
          </cell>
          <cell r="P1065">
            <v>2540</v>
          </cell>
          <cell r="Q1065">
            <v>2560</v>
          </cell>
          <cell r="R1065">
            <v>2658</v>
          </cell>
          <cell r="S1065">
            <v>2748</v>
          </cell>
          <cell r="T1065">
            <v>2753</v>
          </cell>
          <cell r="U1065">
            <v>2754</v>
          </cell>
          <cell r="V1065">
            <v>2953</v>
          </cell>
        </row>
        <row r="1066">
          <cell r="B1066" t="str">
            <v>Rooks</v>
          </cell>
          <cell r="C1066">
            <v>20163</v>
          </cell>
          <cell r="D1066">
            <v>8</v>
          </cell>
          <cell r="I1066">
            <v>29</v>
          </cell>
          <cell r="J1066">
            <v>2202</v>
          </cell>
          <cell r="K1066">
            <v>2235</v>
          </cell>
          <cell r="L1066">
            <v>2366</v>
          </cell>
          <cell r="M1066">
            <v>2524</v>
          </cell>
          <cell r="N1066">
            <v>2767</v>
          </cell>
          <cell r="O1066">
            <v>2828</v>
          </cell>
          <cell r="P1066">
            <v>2957</v>
          </cell>
          <cell r="Q1066">
            <v>3765</v>
          </cell>
        </row>
        <row r="1067">
          <cell r="B1067" t="str">
            <v>Rooks</v>
          </cell>
          <cell r="C1067">
            <v>20163</v>
          </cell>
          <cell r="D1067">
            <v>7</v>
          </cell>
          <cell r="I1067">
            <v>32</v>
          </cell>
          <cell r="J1067">
            <v>2205</v>
          </cell>
          <cell r="K1067">
            <v>2365</v>
          </cell>
          <cell r="L1067">
            <v>2511</v>
          </cell>
          <cell r="M1067">
            <v>2513</v>
          </cell>
          <cell r="N1067">
            <v>2520</v>
          </cell>
          <cell r="O1067">
            <v>2521</v>
          </cell>
          <cell r="P1067">
            <v>2632</v>
          </cell>
        </row>
        <row r="1068">
          <cell r="B1068" t="str">
            <v>Rooks</v>
          </cell>
          <cell r="C1068">
            <v>20163</v>
          </cell>
          <cell r="D1068">
            <v>10</v>
          </cell>
          <cell r="I1068">
            <v>35</v>
          </cell>
          <cell r="J1068">
            <v>2236</v>
          </cell>
          <cell r="K1068">
            <v>2347</v>
          </cell>
          <cell r="L1068">
            <v>2375</v>
          </cell>
          <cell r="M1068">
            <v>2510</v>
          </cell>
          <cell r="N1068">
            <v>2518</v>
          </cell>
          <cell r="O1068">
            <v>2519</v>
          </cell>
          <cell r="P1068">
            <v>2605</v>
          </cell>
          <cell r="Q1068">
            <v>2606</v>
          </cell>
          <cell r="R1068">
            <v>2820</v>
          </cell>
          <cell r="S1068">
            <v>3593</v>
          </cell>
        </row>
        <row r="1069">
          <cell r="B1069" t="str">
            <v>Rooks</v>
          </cell>
          <cell r="C1069">
            <v>20163</v>
          </cell>
          <cell r="D1069">
            <v>9</v>
          </cell>
          <cell r="I1069">
            <v>38</v>
          </cell>
          <cell r="J1069">
            <v>2264</v>
          </cell>
          <cell r="K1069">
            <v>2574</v>
          </cell>
          <cell r="L1069">
            <v>2614</v>
          </cell>
          <cell r="M1069">
            <v>2617</v>
          </cell>
          <cell r="N1069">
            <v>2620</v>
          </cell>
          <cell r="O1069">
            <v>2623</v>
          </cell>
          <cell r="P1069">
            <v>2670</v>
          </cell>
          <cell r="Q1069">
            <v>2817</v>
          </cell>
          <cell r="R1069">
            <v>2819</v>
          </cell>
        </row>
        <row r="1070">
          <cell r="B1070" t="str">
            <v>Rooks</v>
          </cell>
          <cell r="C1070">
            <v>20163</v>
          </cell>
          <cell r="D1070">
            <v>6</v>
          </cell>
          <cell r="I1070">
            <v>41</v>
          </cell>
          <cell r="J1070">
            <v>2612</v>
          </cell>
          <cell r="K1070">
            <v>2613</v>
          </cell>
          <cell r="L1070">
            <v>2622</v>
          </cell>
          <cell r="M1070">
            <v>2625</v>
          </cell>
          <cell r="N1070">
            <v>2667</v>
          </cell>
          <cell r="O1070">
            <v>2668</v>
          </cell>
        </row>
        <row r="1071">
          <cell r="B1071" t="str">
            <v>Rooks</v>
          </cell>
          <cell r="C1071">
            <v>20163</v>
          </cell>
          <cell r="D1071">
            <v>1</v>
          </cell>
          <cell r="I1071">
            <v>44</v>
          </cell>
          <cell r="J1071">
            <v>3755</v>
          </cell>
        </row>
        <row r="1072">
          <cell r="B1072" t="str">
            <v>Rooks</v>
          </cell>
          <cell r="C1072">
            <v>20163</v>
          </cell>
          <cell r="D1072" t="str">
            <v>na</v>
          </cell>
        </row>
        <row r="1073">
          <cell r="B1073" t="str">
            <v>Rooks</v>
          </cell>
          <cell r="C1073">
            <v>20163</v>
          </cell>
          <cell r="D1073" t="str">
            <v>na</v>
          </cell>
        </row>
        <row r="1074">
          <cell r="B1074" t="str">
            <v>Rooks</v>
          </cell>
          <cell r="C1074">
            <v>20163</v>
          </cell>
          <cell r="D1074" t="str">
            <v>na</v>
          </cell>
          <cell r="I1074">
            <v>36</v>
          </cell>
          <cell r="J1074" t="str">
            <v>MPLSEA</v>
          </cell>
        </row>
        <row r="1075">
          <cell r="B1075" t="str">
            <v>Rooks</v>
          </cell>
          <cell r="C1075">
            <v>20163</v>
          </cell>
          <cell r="D1075">
            <v>64</v>
          </cell>
          <cell r="E1075">
            <v>31.34375</v>
          </cell>
          <cell r="F1075">
            <v>33.5</v>
          </cell>
          <cell r="I1075">
            <v>44</v>
          </cell>
          <cell r="J1075" t="str">
            <v>MPLPER</v>
          </cell>
        </row>
        <row r="1076">
          <cell r="B1076" t="str">
            <v>Rush</v>
          </cell>
          <cell r="C1076">
            <v>20165</v>
          </cell>
          <cell r="D1076" t="str">
            <v>na</v>
          </cell>
          <cell r="G1076">
            <v>30.89</v>
          </cell>
          <cell r="H1076">
            <v>33.5</v>
          </cell>
        </row>
        <row r="1077">
          <cell r="B1077" t="str">
            <v>Rush</v>
          </cell>
          <cell r="C1077">
            <v>20165</v>
          </cell>
          <cell r="D1077">
            <v>11</v>
          </cell>
          <cell r="I1077">
            <v>23</v>
          </cell>
          <cell r="J1077">
            <v>2726</v>
          </cell>
          <cell r="K1077">
            <v>2750</v>
          </cell>
          <cell r="L1077">
            <v>2959</v>
          </cell>
          <cell r="M1077">
            <v>2113</v>
          </cell>
          <cell r="N1077">
            <v>2521</v>
          </cell>
          <cell r="O1077">
            <v>2536</v>
          </cell>
          <cell r="P1077">
            <v>2546</v>
          </cell>
          <cell r="Q1077">
            <v>2592</v>
          </cell>
          <cell r="R1077">
            <v>2594</v>
          </cell>
          <cell r="S1077">
            <v>2601</v>
          </cell>
          <cell r="T1077">
            <v>2703</v>
          </cell>
        </row>
        <row r="1078">
          <cell r="B1078" t="str">
            <v>Rush</v>
          </cell>
          <cell r="C1078">
            <v>20165</v>
          </cell>
          <cell r="D1078">
            <v>2</v>
          </cell>
          <cell r="I1078">
            <v>26</v>
          </cell>
          <cell r="J1078">
            <v>2953</v>
          </cell>
          <cell r="K1078">
            <v>2618</v>
          </cell>
        </row>
        <row r="1079">
          <cell r="B1079" t="str">
            <v>Rush</v>
          </cell>
          <cell r="C1079">
            <v>20165</v>
          </cell>
          <cell r="D1079">
            <v>4</v>
          </cell>
          <cell r="I1079">
            <v>29</v>
          </cell>
          <cell r="J1079">
            <v>2747</v>
          </cell>
          <cell r="K1079">
            <v>2201</v>
          </cell>
          <cell r="L1079">
            <v>2617</v>
          </cell>
          <cell r="M1079">
            <v>2701</v>
          </cell>
        </row>
        <row r="1080">
          <cell r="B1080" t="str">
            <v>Rush</v>
          </cell>
          <cell r="C1080">
            <v>20165</v>
          </cell>
          <cell r="D1080">
            <v>4</v>
          </cell>
          <cell r="I1080">
            <v>32</v>
          </cell>
          <cell r="J1080">
            <v>2951</v>
          </cell>
          <cell r="K1080">
            <v>2519</v>
          </cell>
          <cell r="L1080">
            <v>2630</v>
          </cell>
          <cell r="M1080">
            <v>2632</v>
          </cell>
        </row>
        <row r="1081">
          <cell r="B1081" t="str">
            <v>Rush</v>
          </cell>
          <cell r="C1081">
            <v>20165</v>
          </cell>
          <cell r="D1081">
            <v>7</v>
          </cell>
          <cell r="I1081">
            <v>35</v>
          </cell>
          <cell r="J1081">
            <v>2817</v>
          </cell>
          <cell r="K1081">
            <v>2829</v>
          </cell>
          <cell r="L1081">
            <v>2235</v>
          </cell>
          <cell r="M1081">
            <v>2365</v>
          </cell>
          <cell r="N1081">
            <v>2518</v>
          </cell>
          <cell r="O1081">
            <v>2614</v>
          </cell>
          <cell r="P1081">
            <v>2615</v>
          </cell>
        </row>
        <row r="1082">
          <cell r="B1082" t="str">
            <v>Rush</v>
          </cell>
          <cell r="C1082">
            <v>20165</v>
          </cell>
          <cell r="D1082">
            <v>3</v>
          </cell>
          <cell r="I1082">
            <v>38</v>
          </cell>
          <cell r="J1082">
            <v>2815</v>
          </cell>
          <cell r="K1082">
            <v>2347</v>
          </cell>
          <cell r="L1082">
            <v>2613</v>
          </cell>
        </row>
        <row r="1083">
          <cell r="B1083" t="str">
            <v>Rush</v>
          </cell>
          <cell r="C1083">
            <v>20165</v>
          </cell>
          <cell r="D1083">
            <v>1</v>
          </cell>
          <cell r="I1083">
            <v>41</v>
          </cell>
          <cell r="J1083">
            <v>2236</v>
          </cell>
        </row>
        <row r="1084">
          <cell r="B1084" t="str">
            <v>Rush</v>
          </cell>
          <cell r="C1084">
            <v>20165</v>
          </cell>
          <cell r="D1084">
            <v>3</v>
          </cell>
          <cell r="I1084">
            <v>44</v>
          </cell>
          <cell r="J1084">
            <v>2310</v>
          </cell>
          <cell r="K1084">
            <v>2375</v>
          </cell>
          <cell r="L1084">
            <v>2612</v>
          </cell>
        </row>
        <row r="1085">
          <cell r="B1085" t="str">
            <v>Rush</v>
          </cell>
          <cell r="C1085">
            <v>20165</v>
          </cell>
          <cell r="D1085" t="str">
            <v>na</v>
          </cell>
        </row>
        <row r="1086">
          <cell r="B1086" t="str">
            <v>Rush</v>
          </cell>
          <cell r="C1086">
            <v>20165</v>
          </cell>
          <cell r="D1086" t="str">
            <v>na</v>
          </cell>
        </row>
        <row r="1087">
          <cell r="B1087" t="str">
            <v>Rush</v>
          </cell>
          <cell r="C1087">
            <v>20165</v>
          </cell>
          <cell r="D1087" t="str">
            <v>na</v>
          </cell>
          <cell r="I1087">
            <v>36</v>
          </cell>
          <cell r="J1087" t="str">
            <v>MPLSEA</v>
          </cell>
        </row>
        <row r="1088">
          <cell r="B1088" t="str">
            <v>Rush</v>
          </cell>
          <cell r="C1088">
            <v>20165</v>
          </cell>
          <cell r="D1088">
            <v>35</v>
          </cell>
          <cell r="E1088">
            <v>30.885714285714286</v>
          </cell>
          <cell r="F1088">
            <v>33.5</v>
          </cell>
          <cell r="I1088">
            <v>44</v>
          </cell>
          <cell r="J1088" t="str">
            <v>MPLPER</v>
          </cell>
        </row>
        <row r="1089">
          <cell r="B1089" t="str">
            <v>Russell</v>
          </cell>
          <cell r="C1089">
            <v>20167</v>
          </cell>
          <cell r="D1089" t="str">
            <v>na</v>
          </cell>
          <cell r="G1089">
            <v>32.880000000000003</v>
          </cell>
          <cell r="H1089">
            <v>35</v>
          </cell>
        </row>
        <row r="1090">
          <cell r="B1090" t="str">
            <v>Russell</v>
          </cell>
          <cell r="C1090">
            <v>20167</v>
          </cell>
          <cell r="D1090">
            <v>13</v>
          </cell>
          <cell r="I1090">
            <v>24</v>
          </cell>
          <cell r="J1090">
            <v>3396</v>
          </cell>
          <cell r="K1090">
            <v>2726</v>
          </cell>
          <cell r="L1090">
            <v>2113</v>
          </cell>
          <cell r="M1090">
            <v>2521</v>
          </cell>
          <cell r="N1090">
            <v>2524</v>
          </cell>
          <cell r="O1090">
            <v>2536</v>
          </cell>
          <cell r="P1090">
            <v>2540</v>
          </cell>
          <cell r="Q1090">
            <v>2594</v>
          </cell>
          <cell r="R1090">
            <v>2598</v>
          </cell>
          <cell r="S1090">
            <v>2660</v>
          </cell>
          <cell r="T1090">
            <v>2720</v>
          </cell>
          <cell r="U1090">
            <v>3366</v>
          </cell>
          <cell r="V1090">
            <v>3367</v>
          </cell>
        </row>
        <row r="1091">
          <cell r="B1091" t="str">
            <v>Russell</v>
          </cell>
          <cell r="C1091">
            <v>20167</v>
          </cell>
          <cell r="D1091">
            <v>5</v>
          </cell>
          <cell r="I1091">
            <v>27</v>
          </cell>
          <cell r="J1091">
            <v>2333</v>
          </cell>
          <cell r="K1091">
            <v>2592</v>
          </cell>
          <cell r="L1091">
            <v>2600</v>
          </cell>
          <cell r="M1091">
            <v>2736</v>
          </cell>
          <cell r="N1091">
            <v>2953</v>
          </cell>
        </row>
        <row r="1092">
          <cell r="B1092" t="str">
            <v>Russell</v>
          </cell>
          <cell r="C1092">
            <v>20167</v>
          </cell>
          <cell r="D1092">
            <v>7</v>
          </cell>
          <cell r="I1092">
            <v>30</v>
          </cell>
          <cell r="J1092">
            <v>2201</v>
          </cell>
          <cell r="K1092">
            <v>2234</v>
          </cell>
          <cell r="L1092">
            <v>2618</v>
          </cell>
          <cell r="M1092">
            <v>2632</v>
          </cell>
          <cell r="N1092">
            <v>2701</v>
          </cell>
          <cell r="O1092">
            <v>2951</v>
          </cell>
          <cell r="P1092">
            <v>3391</v>
          </cell>
        </row>
        <row r="1093">
          <cell r="B1093" t="str">
            <v>Russell</v>
          </cell>
          <cell r="C1093">
            <v>20167</v>
          </cell>
          <cell r="D1093">
            <v>7</v>
          </cell>
          <cell r="I1093">
            <v>33</v>
          </cell>
          <cell r="J1093">
            <v>2225</v>
          </cell>
          <cell r="K1093">
            <v>2360</v>
          </cell>
          <cell r="L1093">
            <v>2519</v>
          </cell>
          <cell r="M1093">
            <v>2534</v>
          </cell>
          <cell r="N1093">
            <v>2606</v>
          </cell>
          <cell r="O1093">
            <v>2614</v>
          </cell>
          <cell r="P1093">
            <v>2817</v>
          </cell>
        </row>
        <row r="1094">
          <cell r="B1094" t="str">
            <v>Russell</v>
          </cell>
          <cell r="C1094">
            <v>20167</v>
          </cell>
          <cell r="D1094">
            <v>4</v>
          </cell>
          <cell r="I1094">
            <v>37</v>
          </cell>
          <cell r="J1094">
            <v>2616</v>
          </cell>
          <cell r="K1094">
            <v>2617</v>
          </cell>
          <cell r="L1094">
            <v>2625</v>
          </cell>
          <cell r="M1094">
            <v>2728</v>
          </cell>
        </row>
        <row r="1095">
          <cell r="B1095" t="str">
            <v>Russell</v>
          </cell>
          <cell r="C1095">
            <v>20167</v>
          </cell>
          <cell r="D1095">
            <v>4</v>
          </cell>
          <cell r="I1095">
            <v>40</v>
          </cell>
          <cell r="J1095">
            <v>2612</v>
          </cell>
          <cell r="K1095">
            <v>2613</v>
          </cell>
          <cell r="L1095">
            <v>2633</v>
          </cell>
          <cell r="M1095">
            <v>3492</v>
          </cell>
        </row>
        <row r="1096">
          <cell r="B1096" t="str">
            <v>Russell</v>
          </cell>
          <cell r="C1096">
            <v>20167</v>
          </cell>
          <cell r="D1096">
            <v>4</v>
          </cell>
          <cell r="I1096">
            <v>43</v>
          </cell>
          <cell r="J1096">
            <v>2605</v>
          </cell>
          <cell r="K1096">
            <v>3491</v>
          </cell>
          <cell r="L1096">
            <v>3593</v>
          </cell>
          <cell r="M1096">
            <v>3824</v>
          </cell>
        </row>
        <row r="1097">
          <cell r="B1097" t="str">
            <v>Russell</v>
          </cell>
          <cell r="C1097">
            <v>20167</v>
          </cell>
          <cell r="D1097">
            <v>6</v>
          </cell>
          <cell r="I1097">
            <v>46</v>
          </cell>
          <cell r="J1097">
            <v>2236</v>
          </cell>
          <cell r="K1097">
            <v>2264</v>
          </cell>
          <cell r="L1097">
            <v>2347</v>
          </cell>
          <cell r="M1097">
            <v>2375</v>
          </cell>
          <cell r="N1097">
            <v>3720</v>
          </cell>
          <cell r="O1097">
            <v>3755</v>
          </cell>
        </row>
        <row r="1098">
          <cell r="B1098" t="str">
            <v>Russell</v>
          </cell>
          <cell r="C1098">
            <v>20167</v>
          </cell>
          <cell r="D1098" t="str">
            <v>na</v>
          </cell>
        </row>
        <row r="1099">
          <cell r="B1099" t="str">
            <v>Russell</v>
          </cell>
          <cell r="C1099">
            <v>20167</v>
          </cell>
          <cell r="D1099" t="str">
            <v>na</v>
          </cell>
        </row>
        <row r="1100">
          <cell r="B1100" t="str">
            <v>Russell</v>
          </cell>
          <cell r="C1100">
            <v>20167</v>
          </cell>
          <cell r="D1100" t="str">
            <v>na</v>
          </cell>
          <cell r="I1100">
            <v>40</v>
          </cell>
          <cell r="J1100" t="str">
            <v>MPLSEA</v>
          </cell>
        </row>
        <row r="1101">
          <cell r="B1101" t="str">
            <v>Russell</v>
          </cell>
          <cell r="C1101">
            <v>20167</v>
          </cell>
          <cell r="D1101">
            <v>50</v>
          </cell>
          <cell r="E1101">
            <v>32.880000000000003</v>
          </cell>
          <cell r="F1101">
            <v>35</v>
          </cell>
          <cell r="I1101">
            <v>48</v>
          </cell>
          <cell r="J1101" t="str">
            <v>MPLPER</v>
          </cell>
        </row>
        <row r="1102">
          <cell r="B1102" t="str">
            <v>Saline</v>
          </cell>
          <cell r="C1102">
            <v>20169</v>
          </cell>
          <cell r="D1102" t="str">
            <v>na</v>
          </cell>
          <cell r="G1102">
            <v>43.37</v>
          </cell>
          <cell r="H1102">
            <v>40.119999999999997</v>
          </cell>
        </row>
        <row r="1103">
          <cell r="B1103" t="str">
            <v>Saline</v>
          </cell>
          <cell r="C1103">
            <v>20169</v>
          </cell>
          <cell r="D1103">
            <v>5</v>
          </cell>
          <cell r="I1103">
            <v>28</v>
          </cell>
          <cell r="J1103">
            <v>4555</v>
          </cell>
          <cell r="K1103">
            <v>4570</v>
          </cell>
          <cell r="L1103">
            <v>4720</v>
          </cell>
          <cell r="M1103">
            <v>9989</v>
          </cell>
          <cell r="N1103">
            <v>3396</v>
          </cell>
        </row>
        <row r="1104">
          <cell r="B1104" t="str">
            <v>Saline</v>
          </cell>
          <cell r="C1104">
            <v>20169</v>
          </cell>
          <cell r="D1104">
            <v>2</v>
          </cell>
          <cell r="I1104">
            <v>31</v>
          </cell>
          <cell r="J1104">
            <v>3350</v>
          </cell>
          <cell r="K1104">
            <v>3617</v>
          </cell>
        </row>
        <row r="1105">
          <cell r="B1105" t="str">
            <v>Saline</v>
          </cell>
          <cell r="C1105">
            <v>20169</v>
          </cell>
          <cell r="D1105">
            <v>2</v>
          </cell>
          <cell r="I1105">
            <v>35</v>
          </cell>
          <cell r="J1105">
            <v>4673</v>
          </cell>
          <cell r="K1105">
            <v>3391</v>
          </cell>
        </row>
        <row r="1106">
          <cell r="B1106" t="str">
            <v>Saline</v>
          </cell>
          <cell r="C1106">
            <v>20169</v>
          </cell>
          <cell r="D1106">
            <v>5</v>
          </cell>
          <cell r="I1106">
            <v>38</v>
          </cell>
          <cell r="J1106">
            <v>3826</v>
          </cell>
          <cell r="K1106">
            <v>3830</v>
          </cell>
          <cell r="L1106">
            <v>3832</v>
          </cell>
          <cell r="M1106">
            <v>3900</v>
          </cell>
          <cell r="N1106">
            <v>3404</v>
          </cell>
        </row>
        <row r="1107">
          <cell r="B1107" t="str">
            <v>Saline</v>
          </cell>
          <cell r="C1107">
            <v>20169</v>
          </cell>
          <cell r="D1107">
            <v>6</v>
          </cell>
          <cell r="I1107">
            <v>42</v>
          </cell>
          <cell r="J1107">
            <v>3890</v>
          </cell>
          <cell r="K1107">
            <v>4671</v>
          </cell>
          <cell r="L1107">
            <v>2366</v>
          </cell>
          <cell r="M1107">
            <v>3402</v>
          </cell>
          <cell r="N1107">
            <v>3403</v>
          </cell>
          <cell r="O1107">
            <v>3633</v>
          </cell>
        </row>
        <row r="1108">
          <cell r="B1108" t="str">
            <v>Saline</v>
          </cell>
          <cell r="C1108">
            <v>20169</v>
          </cell>
          <cell r="D1108">
            <v>2</v>
          </cell>
          <cell r="I1108">
            <v>45</v>
          </cell>
          <cell r="J1108">
            <v>3844</v>
          </cell>
          <cell r="K1108">
            <v>3492</v>
          </cell>
        </row>
        <row r="1109">
          <cell r="B1109" t="str">
            <v>Saline</v>
          </cell>
          <cell r="C1109">
            <v>20169</v>
          </cell>
          <cell r="D1109">
            <v>13</v>
          </cell>
          <cell r="I1109">
            <v>49</v>
          </cell>
          <cell r="J1109">
            <v>3825</v>
          </cell>
          <cell r="K1109">
            <v>3827</v>
          </cell>
          <cell r="L1109">
            <v>3843</v>
          </cell>
          <cell r="M1109">
            <v>3918</v>
          </cell>
          <cell r="N1109">
            <v>3921</v>
          </cell>
          <cell r="O1109">
            <v>3824</v>
          </cell>
          <cell r="P1109">
            <v>2177</v>
          </cell>
          <cell r="Q1109">
            <v>2310</v>
          </cell>
          <cell r="R1109">
            <v>3250</v>
          </cell>
          <cell r="S1109">
            <v>3401</v>
          </cell>
          <cell r="T1109">
            <v>3491</v>
          </cell>
          <cell r="U1109">
            <v>3521</v>
          </cell>
          <cell r="V1109">
            <v>3561</v>
          </cell>
        </row>
        <row r="1110">
          <cell r="B1110" t="str">
            <v>Saline</v>
          </cell>
          <cell r="C1110">
            <v>20169</v>
          </cell>
          <cell r="D1110">
            <v>8</v>
          </cell>
          <cell r="I1110">
            <v>53</v>
          </cell>
          <cell r="J1110">
            <v>2179</v>
          </cell>
          <cell r="K1110">
            <v>2266</v>
          </cell>
          <cell r="L1110">
            <v>2347</v>
          </cell>
          <cell r="M1110">
            <v>2375</v>
          </cell>
          <cell r="N1110">
            <v>3715</v>
          </cell>
          <cell r="O1110">
            <v>3725</v>
          </cell>
          <cell r="P1110">
            <v>3755</v>
          </cell>
          <cell r="Q1110">
            <v>3775</v>
          </cell>
        </row>
        <row r="1111">
          <cell r="B1111" t="str">
            <v>Saline</v>
          </cell>
          <cell r="C1111">
            <v>20169</v>
          </cell>
          <cell r="D1111" t="str">
            <v>na</v>
          </cell>
        </row>
        <row r="1112">
          <cell r="B1112" t="str">
            <v>Saline</v>
          </cell>
          <cell r="C1112">
            <v>20169</v>
          </cell>
          <cell r="D1112" t="str">
            <v>na</v>
          </cell>
        </row>
        <row r="1113">
          <cell r="B1113" t="str">
            <v>Saline</v>
          </cell>
          <cell r="C1113">
            <v>20169</v>
          </cell>
          <cell r="D1113" t="str">
            <v>na</v>
          </cell>
          <cell r="I1113">
            <v>46</v>
          </cell>
          <cell r="J1113" t="str">
            <v>MPLSEA</v>
          </cell>
        </row>
        <row r="1114">
          <cell r="B1114" t="str">
            <v>Saline</v>
          </cell>
          <cell r="C1114">
            <v>20169</v>
          </cell>
          <cell r="D1114">
            <v>43</v>
          </cell>
          <cell r="E1114">
            <v>43.372093023255815</v>
          </cell>
          <cell r="F1114">
            <v>40.125</v>
          </cell>
          <cell r="I1114">
            <v>52</v>
          </cell>
          <cell r="J1114" t="str">
            <v>MPLPER</v>
          </cell>
        </row>
        <row r="1115">
          <cell r="B1115" t="str">
            <v>Scott</v>
          </cell>
          <cell r="C1115">
            <v>20171</v>
          </cell>
          <cell r="D1115" t="str">
            <v>na</v>
          </cell>
          <cell r="G1115">
            <v>31.49</v>
          </cell>
          <cell r="H1115">
            <v>32</v>
          </cell>
        </row>
        <row r="1116">
          <cell r="B1116" t="str">
            <v>Scott</v>
          </cell>
          <cell r="C1116">
            <v>20171</v>
          </cell>
          <cell r="D1116">
            <v>9</v>
          </cell>
          <cell r="I1116">
            <v>22</v>
          </cell>
          <cell r="J1116">
            <v>2714</v>
          </cell>
          <cell r="K1116">
            <v>2562</v>
          </cell>
          <cell r="L1116">
            <v>1122</v>
          </cell>
          <cell r="M1116">
            <v>1580</v>
          </cell>
          <cell r="N1116">
            <v>1658</v>
          </cell>
          <cell r="O1116">
            <v>1691</v>
          </cell>
          <cell r="P1116">
            <v>1707</v>
          </cell>
          <cell r="Q1116">
            <v>1984</v>
          </cell>
          <cell r="R1116">
            <v>2568</v>
          </cell>
        </row>
        <row r="1117">
          <cell r="B1117" t="str">
            <v>Scott</v>
          </cell>
          <cell r="C1117">
            <v>20171</v>
          </cell>
          <cell r="D1117">
            <v>4</v>
          </cell>
          <cell r="I1117">
            <v>25</v>
          </cell>
          <cell r="J1117">
            <v>1704</v>
          </cell>
          <cell r="K1117">
            <v>1705</v>
          </cell>
          <cell r="L1117">
            <v>1741</v>
          </cell>
          <cell r="M1117">
            <v>1868</v>
          </cell>
        </row>
        <row r="1118">
          <cell r="B1118" t="str">
            <v>Scott</v>
          </cell>
          <cell r="C1118">
            <v>20171</v>
          </cell>
          <cell r="D1118">
            <v>1</v>
          </cell>
          <cell r="I1118">
            <v>28</v>
          </cell>
          <cell r="J1118">
            <v>1391</v>
          </cell>
        </row>
        <row r="1119">
          <cell r="B1119" t="str">
            <v>Scott</v>
          </cell>
          <cell r="C1119">
            <v>20171</v>
          </cell>
          <cell r="D1119">
            <v>2</v>
          </cell>
          <cell r="I1119">
            <v>31</v>
          </cell>
          <cell r="J1119">
            <v>1672</v>
          </cell>
          <cell r="K1119">
            <v>1867</v>
          </cell>
        </row>
        <row r="1120">
          <cell r="B1120" t="str">
            <v>Scott</v>
          </cell>
          <cell r="C1120">
            <v>20171</v>
          </cell>
          <cell r="D1120">
            <v>5</v>
          </cell>
          <cell r="I1120">
            <v>33</v>
          </cell>
          <cell r="J1120">
            <v>5228</v>
          </cell>
          <cell r="K1120">
            <v>1859</v>
          </cell>
          <cell r="L1120">
            <v>1668</v>
          </cell>
          <cell r="M1120">
            <v>1670</v>
          </cell>
          <cell r="N1120">
            <v>1762</v>
          </cell>
        </row>
        <row r="1121">
          <cell r="B1121" t="str">
            <v>Scott</v>
          </cell>
          <cell r="C1121">
            <v>20171</v>
          </cell>
          <cell r="D1121">
            <v>4</v>
          </cell>
          <cell r="I1121">
            <v>36</v>
          </cell>
          <cell r="J1121">
            <v>1125</v>
          </cell>
          <cell r="K1121">
            <v>1344</v>
          </cell>
          <cell r="L1121">
            <v>1857</v>
          </cell>
          <cell r="M1121">
            <v>1861</v>
          </cell>
        </row>
        <row r="1122">
          <cell r="B1122" t="str">
            <v>Scott</v>
          </cell>
          <cell r="C1122">
            <v>20171</v>
          </cell>
          <cell r="D1122">
            <v>5</v>
          </cell>
          <cell r="I1122">
            <v>39</v>
          </cell>
          <cell r="J1122">
            <v>1345</v>
          </cell>
          <cell r="K1122">
            <v>1667</v>
          </cell>
          <cell r="L1122">
            <v>1761</v>
          </cell>
          <cell r="M1122">
            <v>1810</v>
          </cell>
          <cell r="N1122">
            <v>2235</v>
          </cell>
        </row>
        <row r="1123">
          <cell r="B1123" t="str">
            <v>Scott</v>
          </cell>
          <cell r="C1123">
            <v>20171</v>
          </cell>
          <cell r="D1123">
            <v>5</v>
          </cell>
          <cell r="I1123">
            <v>42</v>
          </cell>
          <cell r="J1123">
            <v>1422</v>
          </cell>
          <cell r="K1123">
            <v>1438</v>
          </cell>
          <cell r="L1123">
            <v>1619</v>
          </cell>
          <cell r="M1123">
            <v>1856</v>
          </cell>
          <cell r="N1123">
            <v>2686</v>
          </cell>
        </row>
        <row r="1124">
          <cell r="B1124" t="str">
            <v>Scott</v>
          </cell>
          <cell r="C1124">
            <v>20171</v>
          </cell>
          <cell r="D1124" t="str">
            <v>na</v>
          </cell>
        </row>
        <row r="1125">
          <cell r="B1125" t="str">
            <v>Scott</v>
          </cell>
          <cell r="C1125">
            <v>20171</v>
          </cell>
          <cell r="D1125" t="str">
            <v>na</v>
          </cell>
        </row>
        <row r="1126">
          <cell r="B1126" t="str">
            <v>Scott</v>
          </cell>
          <cell r="C1126">
            <v>20171</v>
          </cell>
          <cell r="D1126" t="str">
            <v>na</v>
          </cell>
          <cell r="I1126">
            <v>28</v>
          </cell>
          <cell r="J1126" t="str">
            <v>MPLSEA</v>
          </cell>
        </row>
        <row r="1127">
          <cell r="B1127" t="str">
            <v>Scott</v>
          </cell>
          <cell r="C1127">
            <v>20171</v>
          </cell>
          <cell r="D1127">
            <v>35</v>
          </cell>
          <cell r="E1127">
            <v>31.485714285714284</v>
          </cell>
          <cell r="F1127">
            <v>32</v>
          </cell>
          <cell r="I1127">
            <v>38</v>
          </cell>
          <cell r="J1127" t="str">
            <v>MPLPER</v>
          </cell>
        </row>
        <row r="1128">
          <cell r="B1128" t="str">
            <v>Sedgwick</v>
          </cell>
          <cell r="C1128">
            <v>20173</v>
          </cell>
          <cell r="D1128" t="str">
            <v>na</v>
          </cell>
          <cell r="G1128">
            <v>37.43</v>
          </cell>
          <cell r="H1128">
            <v>37.29</v>
          </cell>
        </row>
        <row r="1129">
          <cell r="B1129" t="str">
            <v>Sedgwick</v>
          </cell>
          <cell r="C1129">
            <v>20173</v>
          </cell>
          <cell r="D1129">
            <v>13</v>
          </cell>
          <cell r="I1129">
            <v>27</v>
          </cell>
          <cell r="J1129">
            <v>3930</v>
          </cell>
          <cell r="K1129">
            <v>5464</v>
          </cell>
          <cell r="L1129">
            <v>5480</v>
          </cell>
          <cell r="M1129">
            <v>5836</v>
          </cell>
          <cell r="N1129">
            <v>5841</v>
          </cell>
          <cell r="O1129">
            <v>5845</v>
          </cell>
          <cell r="P1129">
            <v>5850</v>
          </cell>
          <cell r="Q1129">
            <v>5856</v>
          </cell>
          <cell r="R1129">
            <v>6060</v>
          </cell>
          <cell r="S1129">
            <v>6250</v>
          </cell>
          <cell r="T1129">
            <v>6252</v>
          </cell>
          <cell r="U1129">
            <v>6347</v>
          </cell>
          <cell r="V1129">
            <v>6443</v>
          </cell>
        </row>
        <row r="1130">
          <cell r="B1130" t="str">
            <v>Sedgwick</v>
          </cell>
          <cell r="C1130">
            <v>20173</v>
          </cell>
          <cell r="D1130">
            <v>10</v>
          </cell>
          <cell r="I1130">
            <v>30</v>
          </cell>
          <cell r="J1130">
            <v>4570</v>
          </cell>
          <cell r="K1130">
            <v>4674</v>
          </cell>
          <cell r="L1130">
            <v>5560</v>
          </cell>
          <cell r="M1130">
            <v>5633</v>
          </cell>
          <cell r="N1130">
            <v>5672</v>
          </cell>
          <cell r="O1130">
            <v>5941</v>
          </cell>
          <cell r="P1130">
            <v>6346</v>
          </cell>
          <cell r="Q1130">
            <v>6420</v>
          </cell>
          <cell r="R1130">
            <v>6423</v>
          </cell>
          <cell r="S1130">
            <v>6442</v>
          </cell>
        </row>
        <row r="1131">
          <cell r="B1131" t="str">
            <v>Sedgwick</v>
          </cell>
          <cell r="C1131">
            <v>20173</v>
          </cell>
          <cell r="D1131">
            <v>15</v>
          </cell>
          <cell r="I1131">
            <v>34</v>
          </cell>
          <cell r="J1131">
            <v>2152</v>
          </cell>
          <cell r="K1131">
            <v>3858</v>
          </cell>
          <cell r="L1131">
            <v>3911</v>
          </cell>
          <cell r="M1131">
            <v>4673</v>
          </cell>
          <cell r="N1131">
            <v>5550</v>
          </cell>
          <cell r="O1131">
            <v>4670</v>
          </cell>
          <cell r="P1131">
            <v>5858</v>
          </cell>
          <cell r="Q1131">
            <v>5869</v>
          </cell>
          <cell r="R1131">
            <v>5928</v>
          </cell>
          <cell r="S1131">
            <v>5958</v>
          </cell>
          <cell r="T1131">
            <v>5979</v>
          </cell>
          <cell r="U1131">
            <v>6228</v>
          </cell>
          <cell r="V1131">
            <v>6348</v>
          </cell>
          <cell r="W1131">
            <v>6364</v>
          </cell>
          <cell r="X1131">
            <v>6419</v>
          </cell>
        </row>
        <row r="1132">
          <cell r="B1132" t="str">
            <v>Sedgwick</v>
          </cell>
          <cell r="C1132">
            <v>20173</v>
          </cell>
          <cell r="D1132">
            <v>8</v>
          </cell>
          <cell r="I1132">
            <v>37</v>
          </cell>
          <cell r="J1132">
            <v>3857</v>
          </cell>
          <cell r="K1132">
            <v>4671</v>
          </cell>
          <cell r="L1132">
            <v>5675</v>
          </cell>
          <cell r="M1132">
            <v>5879</v>
          </cell>
          <cell r="N1132">
            <v>5957</v>
          </cell>
          <cell r="O1132">
            <v>5978</v>
          </cell>
          <cell r="P1132">
            <v>6057</v>
          </cell>
          <cell r="Q1132">
            <v>6370</v>
          </cell>
        </row>
        <row r="1133">
          <cell r="B1133" t="str">
            <v>Sedgwick</v>
          </cell>
          <cell r="C1133">
            <v>20173</v>
          </cell>
          <cell r="D1133">
            <v>15</v>
          </cell>
          <cell r="I1133">
            <v>41</v>
          </cell>
          <cell r="J1133">
            <v>3890</v>
          </cell>
          <cell r="K1133">
            <v>3843</v>
          </cell>
          <cell r="L1133">
            <v>3891</v>
          </cell>
          <cell r="M1133">
            <v>3921</v>
          </cell>
          <cell r="N1133">
            <v>5832</v>
          </cell>
          <cell r="O1133">
            <v>5894</v>
          </cell>
          <cell r="P1133">
            <v>5924</v>
          </cell>
          <cell r="Q1133">
            <v>5967</v>
          </cell>
          <cell r="R1133">
            <v>5970</v>
          </cell>
          <cell r="S1133">
            <v>6051</v>
          </cell>
          <cell r="T1133">
            <v>6220</v>
          </cell>
          <cell r="U1133">
            <v>6224</v>
          </cell>
          <cell r="V1133">
            <v>6254</v>
          </cell>
          <cell r="W1133">
            <v>6321</v>
          </cell>
          <cell r="X1133">
            <v>6369</v>
          </cell>
        </row>
        <row r="1134">
          <cell r="B1134" t="str">
            <v>Sedgwick</v>
          </cell>
          <cell r="C1134">
            <v>20173</v>
          </cell>
          <cell r="D1134">
            <v>16</v>
          </cell>
          <cell r="I1134">
            <v>44</v>
          </cell>
          <cell r="J1134">
            <v>5324</v>
          </cell>
          <cell r="K1134">
            <v>3825</v>
          </cell>
          <cell r="L1134">
            <v>5868</v>
          </cell>
          <cell r="M1134">
            <v>5892</v>
          </cell>
          <cell r="N1134">
            <v>5896</v>
          </cell>
          <cell r="O1134">
            <v>5909</v>
          </cell>
          <cell r="P1134">
            <v>5926</v>
          </cell>
          <cell r="Q1134">
            <v>5956</v>
          </cell>
          <cell r="R1134">
            <v>5977</v>
          </cell>
          <cell r="S1134">
            <v>6052</v>
          </cell>
          <cell r="T1134">
            <v>6236</v>
          </cell>
          <cell r="U1134">
            <v>6320</v>
          </cell>
          <cell r="V1134">
            <v>6323</v>
          </cell>
          <cell r="W1134">
            <v>6330</v>
          </cell>
          <cell r="X1134">
            <v>6244</v>
          </cell>
          <cell r="Y1134">
            <v>6246</v>
          </cell>
        </row>
        <row r="1135">
          <cell r="B1135" t="str">
            <v>Sedgwick</v>
          </cell>
          <cell r="C1135">
            <v>20173</v>
          </cell>
          <cell r="D1135">
            <v>10</v>
          </cell>
          <cell r="I1135">
            <v>48</v>
          </cell>
          <cell r="J1135">
            <v>3725</v>
          </cell>
          <cell r="K1135">
            <v>3824</v>
          </cell>
          <cell r="L1135">
            <v>5867</v>
          </cell>
          <cell r="M1135">
            <v>5891</v>
          </cell>
          <cell r="N1135">
            <v>5893</v>
          </cell>
          <cell r="O1135">
            <v>5908</v>
          </cell>
          <cell r="P1135">
            <v>5925</v>
          </cell>
          <cell r="Q1135">
            <v>5960</v>
          </cell>
          <cell r="R1135">
            <v>5976</v>
          </cell>
          <cell r="S1135">
            <v>6322</v>
          </cell>
        </row>
        <row r="1136">
          <cell r="B1136" t="str">
            <v>Sedgwick</v>
          </cell>
          <cell r="C1136">
            <v>20173</v>
          </cell>
          <cell r="D1136" t="str">
            <v>na</v>
          </cell>
        </row>
        <row r="1137">
          <cell r="B1137" t="str">
            <v>Sedgwick</v>
          </cell>
          <cell r="C1137">
            <v>20173</v>
          </cell>
          <cell r="D1137" t="str">
            <v>na</v>
          </cell>
        </row>
        <row r="1138">
          <cell r="B1138" t="str">
            <v>Sedgwick</v>
          </cell>
          <cell r="C1138">
            <v>20173</v>
          </cell>
          <cell r="D1138" t="str">
            <v>na</v>
          </cell>
        </row>
        <row r="1139">
          <cell r="B1139" t="str">
            <v>Sedgwick</v>
          </cell>
          <cell r="C1139">
            <v>20173</v>
          </cell>
          <cell r="D1139" t="str">
            <v>na</v>
          </cell>
          <cell r="I1139">
            <v>44</v>
          </cell>
          <cell r="J1139" t="str">
            <v>MPLSEA</v>
          </cell>
        </row>
        <row r="1140">
          <cell r="B1140" t="str">
            <v>Sedgwick</v>
          </cell>
          <cell r="C1140">
            <v>20173</v>
          </cell>
          <cell r="D1140">
            <v>87</v>
          </cell>
          <cell r="E1140">
            <v>37.425287356321839</v>
          </cell>
          <cell r="F1140">
            <v>37.285714285714285</v>
          </cell>
          <cell r="I1140">
            <v>52</v>
          </cell>
          <cell r="J1140" t="str">
            <v>MPLPER</v>
          </cell>
        </row>
        <row r="1141">
          <cell r="B1141" t="str">
            <v>Seward</v>
          </cell>
          <cell r="C1141">
            <v>20175</v>
          </cell>
          <cell r="D1141" t="str">
            <v>na</v>
          </cell>
          <cell r="G1141">
            <v>26.25</v>
          </cell>
          <cell r="H1141">
            <v>26.86</v>
          </cell>
        </row>
        <row r="1142">
          <cell r="B1142" t="str">
            <v>Seward</v>
          </cell>
          <cell r="C1142">
            <v>20175</v>
          </cell>
          <cell r="D1142">
            <v>16</v>
          </cell>
          <cell r="I1142">
            <v>20</v>
          </cell>
          <cell r="J1142">
            <v>1610</v>
          </cell>
          <cell r="K1142">
            <v>1708</v>
          </cell>
          <cell r="L1142">
            <v>1711</v>
          </cell>
          <cell r="M1142">
            <v>1712</v>
          </cell>
          <cell r="N1142">
            <v>2562</v>
          </cell>
          <cell r="O1142">
            <v>5330</v>
          </cell>
          <cell r="P1142">
            <v>1820</v>
          </cell>
          <cell r="Q1142">
            <v>5240</v>
          </cell>
          <cell r="R1142">
            <v>5249</v>
          </cell>
          <cell r="S1142">
            <v>5253</v>
          </cell>
          <cell r="T1142">
            <v>6061</v>
          </cell>
          <cell r="U1142">
            <v>1122</v>
          </cell>
          <cell r="V1142">
            <v>1185</v>
          </cell>
          <cell r="W1142">
            <v>2568</v>
          </cell>
          <cell r="X1142">
            <v>1571</v>
          </cell>
          <cell r="Y1142">
            <v>1572</v>
          </cell>
        </row>
        <row r="1143">
          <cell r="B1143" t="str">
            <v>Seward</v>
          </cell>
          <cell r="C1143">
            <v>20175</v>
          </cell>
          <cell r="D1143">
            <v>1</v>
          </cell>
          <cell r="I1143">
            <v>22</v>
          </cell>
          <cell r="J1143">
            <v>2714</v>
          </cell>
        </row>
        <row r="1144">
          <cell r="B1144" t="str">
            <v>Seward</v>
          </cell>
          <cell r="C1144">
            <v>20175</v>
          </cell>
          <cell r="D1144">
            <v>3</v>
          </cell>
          <cell r="I1144">
            <v>25</v>
          </cell>
          <cell r="J1144">
            <v>1608</v>
          </cell>
          <cell r="K1144">
            <v>2715</v>
          </cell>
          <cell r="L1144">
            <v>5933</v>
          </cell>
        </row>
        <row r="1145">
          <cell r="B1145" t="str">
            <v>Seward</v>
          </cell>
          <cell r="C1145">
            <v>20175</v>
          </cell>
          <cell r="D1145">
            <v>6</v>
          </cell>
          <cell r="I1145">
            <v>27</v>
          </cell>
          <cell r="J1145">
            <v>1670</v>
          </cell>
          <cell r="K1145">
            <v>1673</v>
          </cell>
          <cell r="L1145">
            <v>1710</v>
          </cell>
          <cell r="M1145">
            <v>1865</v>
          </cell>
          <cell r="N1145">
            <v>2693</v>
          </cell>
          <cell r="O1145">
            <v>1327</v>
          </cell>
        </row>
        <row r="1146">
          <cell r="B1146" t="str">
            <v>Seward</v>
          </cell>
          <cell r="C1146">
            <v>20175</v>
          </cell>
          <cell r="D1146">
            <v>3</v>
          </cell>
          <cell r="I1146">
            <v>29</v>
          </cell>
          <cell r="J1146">
            <v>5218</v>
          </cell>
          <cell r="K1146">
            <v>5219</v>
          </cell>
          <cell r="L1146">
            <v>5238</v>
          </cell>
        </row>
        <row r="1147">
          <cell r="B1147" t="str">
            <v>Seward</v>
          </cell>
          <cell r="C1147">
            <v>20175</v>
          </cell>
          <cell r="D1147">
            <v>7</v>
          </cell>
          <cell r="I1147">
            <v>31</v>
          </cell>
          <cell r="J1147">
            <v>1757</v>
          </cell>
          <cell r="K1147">
            <v>1809</v>
          </cell>
          <cell r="L1147">
            <v>1810</v>
          </cell>
          <cell r="M1147">
            <v>1857</v>
          </cell>
          <cell r="N1147">
            <v>2288</v>
          </cell>
          <cell r="O1147">
            <v>2801</v>
          </cell>
          <cell r="P1147">
            <v>5246</v>
          </cell>
        </row>
        <row r="1148">
          <cell r="B1148" t="str">
            <v>Seward</v>
          </cell>
          <cell r="C1148">
            <v>20175</v>
          </cell>
          <cell r="D1148">
            <v>8</v>
          </cell>
          <cell r="I1148">
            <v>34</v>
          </cell>
          <cell r="J1148">
            <v>1754</v>
          </cell>
          <cell r="K1148">
            <v>1760</v>
          </cell>
          <cell r="L1148">
            <v>1761</v>
          </cell>
          <cell r="M1148">
            <v>1808</v>
          </cell>
          <cell r="N1148">
            <v>1856</v>
          </cell>
          <cell r="O1148">
            <v>2612</v>
          </cell>
          <cell r="P1148">
            <v>2814</v>
          </cell>
          <cell r="Q1148">
            <v>5217</v>
          </cell>
        </row>
        <row r="1149">
          <cell r="B1149" t="str">
            <v>Seward</v>
          </cell>
          <cell r="C1149">
            <v>20175</v>
          </cell>
          <cell r="D1149" t="str">
            <v>na</v>
          </cell>
        </row>
        <row r="1150">
          <cell r="B1150" t="str">
            <v>Seward</v>
          </cell>
          <cell r="C1150">
            <v>20175</v>
          </cell>
          <cell r="D1150" t="str">
            <v>na</v>
          </cell>
        </row>
        <row r="1151">
          <cell r="B1151" t="str">
            <v>Seward</v>
          </cell>
          <cell r="C1151">
            <v>20175</v>
          </cell>
          <cell r="D1151" t="str">
            <v>na</v>
          </cell>
        </row>
        <row r="1152">
          <cell r="B1152" t="str">
            <v>Seward</v>
          </cell>
          <cell r="C1152">
            <v>20175</v>
          </cell>
          <cell r="D1152" t="str">
            <v>na</v>
          </cell>
          <cell r="I1152">
            <v>22</v>
          </cell>
          <cell r="J1152" t="str">
            <v>MLPSEA</v>
          </cell>
        </row>
        <row r="1153">
          <cell r="B1153" t="str">
            <v>Seward</v>
          </cell>
          <cell r="C1153">
            <v>20175</v>
          </cell>
          <cell r="D1153">
            <v>44</v>
          </cell>
          <cell r="E1153">
            <v>26.25</v>
          </cell>
          <cell r="F1153">
            <v>26.857142857142858</v>
          </cell>
          <cell r="I1153">
            <v>34</v>
          </cell>
          <cell r="J1153" t="str">
            <v>MPLPER</v>
          </cell>
        </row>
        <row r="1154">
          <cell r="B1154" t="str">
            <v>Shawnee</v>
          </cell>
          <cell r="C1154">
            <v>20177</v>
          </cell>
          <cell r="D1154" t="str">
            <v>na</v>
          </cell>
          <cell r="G1154">
            <v>57.09</v>
          </cell>
          <cell r="H1154">
            <v>60.14</v>
          </cell>
        </row>
        <row r="1155">
          <cell r="B1155" t="str">
            <v>Shawnee</v>
          </cell>
          <cell r="C1155">
            <v>20177</v>
          </cell>
          <cell r="D1155">
            <v>19</v>
          </cell>
          <cell r="I1155">
            <v>43</v>
          </cell>
          <cell r="J1155">
            <v>9982</v>
          </cell>
          <cell r="K1155">
            <v>4725</v>
          </cell>
          <cell r="L1155">
            <v>4752</v>
          </cell>
          <cell r="M1155">
            <v>7247</v>
          </cell>
          <cell r="N1155">
            <v>7437</v>
          </cell>
          <cell r="O1155">
            <v>7655</v>
          </cell>
          <cell r="P1155">
            <v>9981</v>
          </cell>
          <cell r="Q1155">
            <v>4610</v>
          </cell>
          <cell r="R1155">
            <v>4615</v>
          </cell>
          <cell r="S1155">
            <v>4635</v>
          </cell>
          <cell r="T1155">
            <v>4743</v>
          </cell>
          <cell r="U1155">
            <v>4833</v>
          </cell>
          <cell r="V1155">
            <v>7088</v>
          </cell>
          <cell r="W1155">
            <v>7330</v>
          </cell>
          <cell r="X1155">
            <v>7429</v>
          </cell>
          <cell r="Y1155">
            <v>7602</v>
          </cell>
          <cell r="Z1155">
            <v>7605</v>
          </cell>
          <cell r="AA1155">
            <v>7657</v>
          </cell>
          <cell r="AB1155">
            <v>7658</v>
          </cell>
        </row>
        <row r="1156">
          <cell r="B1156" t="str">
            <v>Shawnee</v>
          </cell>
          <cell r="C1156">
            <v>20177</v>
          </cell>
          <cell r="D1156">
            <v>16</v>
          </cell>
          <cell r="I1156">
            <v>49</v>
          </cell>
          <cell r="J1156">
            <v>4742</v>
          </cell>
          <cell r="K1156">
            <v>7058</v>
          </cell>
          <cell r="L1156">
            <v>7095</v>
          </cell>
          <cell r="M1156">
            <v>7105</v>
          </cell>
          <cell r="N1156">
            <v>7124</v>
          </cell>
          <cell r="O1156">
            <v>7235</v>
          </cell>
          <cell r="P1156">
            <v>7236</v>
          </cell>
          <cell r="Q1156">
            <v>7305</v>
          </cell>
          <cell r="R1156">
            <v>7308</v>
          </cell>
          <cell r="S1156">
            <v>7425</v>
          </cell>
          <cell r="T1156">
            <v>7428</v>
          </cell>
          <cell r="U1156">
            <v>7440</v>
          </cell>
          <cell r="V1156">
            <v>7460</v>
          </cell>
          <cell r="W1156">
            <v>7503</v>
          </cell>
          <cell r="X1156">
            <v>7504</v>
          </cell>
          <cell r="Y1156">
            <v>7603</v>
          </cell>
        </row>
        <row r="1157">
          <cell r="B1157" t="str">
            <v>Shawnee</v>
          </cell>
          <cell r="C1157">
            <v>20177</v>
          </cell>
          <cell r="D1157">
            <v>15</v>
          </cell>
          <cell r="I1157">
            <v>54</v>
          </cell>
          <cell r="J1157">
            <v>7091</v>
          </cell>
          <cell r="K1157">
            <v>7427</v>
          </cell>
          <cell r="L1157">
            <v>3892</v>
          </cell>
          <cell r="M1157">
            <v>4740</v>
          </cell>
          <cell r="N1157">
            <v>7089</v>
          </cell>
          <cell r="O1157">
            <v>7132</v>
          </cell>
          <cell r="P1157">
            <v>7280</v>
          </cell>
          <cell r="Q1157">
            <v>7282</v>
          </cell>
          <cell r="R1157">
            <v>7303</v>
          </cell>
          <cell r="S1157">
            <v>7304</v>
          </cell>
          <cell r="T1157">
            <v>7424</v>
          </cell>
          <cell r="U1157">
            <v>7502</v>
          </cell>
          <cell r="V1157">
            <v>7584</v>
          </cell>
          <cell r="W1157">
            <v>7585</v>
          </cell>
          <cell r="X1157">
            <v>7593</v>
          </cell>
        </row>
        <row r="1158">
          <cell r="B1158" t="str">
            <v>Shawnee</v>
          </cell>
          <cell r="C1158">
            <v>20177</v>
          </cell>
          <cell r="D1158">
            <v>24</v>
          </cell>
          <cell r="I1158">
            <v>60</v>
          </cell>
          <cell r="J1158">
            <v>7320</v>
          </cell>
          <cell r="K1158">
            <v>7426</v>
          </cell>
          <cell r="L1158">
            <v>7051</v>
          </cell>
          <cell r="M1158">
            <v>7281</v>
          </cell>
          <cell r="N1158">
            <v>7423</v>
          </cell>
          <cell r="O1158">
            <v>7433</v>
          </cell>
          <cell r="P1158">
            <v>3891</v>
          </cell>
          <cell r="Q1158">
            <v>4053</v>
          </cell>
          <cell r="R1158">
            <v>4671</v>
          </cell>
          <cell r="S1158">
            <v>7028</v>
          </cell>
          <cell r="T1158">
            <v>7090</v>
          </cell>
          <cell r="U1158">
            <v>7099</v>
          </cell>
          <cell r="V1158">
            <v>7104</v>
          </cell>
          <cell r="W1158">
            <v>7109</v>
          </cell>
          <cell r="X1158">
            <v>7234</v>
          </cell>
          <cell r="Y1158">
            <v>7252</v>
          </cell>
          <cell r="Z1158">
            <v>7262</v>
          </cell>
          <cell r="AA1158">
            <v>7302</v>
          </cell>
          <cell r="AB1158">
            <v>7500</v>
          </cell>
          <cell r="AC1158">
            <v>7541</v>
          </cell>
          <cell r="AD1158">
            <v>7583</v>
          </cell>
          <cell r="AE1158">
            <v>7678</v>
          </cell>
          <cell r="AF1158">
            <v>7683</v>
          </cell>
          <cell r="AG1158">
            <v>8962</v>
          </cell>
        </row>
        <row r="1159">
          <cell r="B1159" t="str">
            <v>Shawnee</v>
          </cell>
          <cell r="C1159">
            <v>20177</v>
          </cell>
          <cell r="D1159">
            <v>14</v>
          </cell>
          <cell r="I1159">
            <v>66</v>
          </cell>
          <cell r="J1159">
            <v>7055</v>
          </cell>
          <cell r="K1159">
            <v>7155</v>
          </cell>
          <cell r="L1159">
            <v>3890</v>
          </cell>
          <cell r="M1159">
            <v>7006</v>
          </cell>
          <cell r="N1159">
            <v>7035</v>
          </cell>
          <cell r="O1159">
            <v>7107</v>
          </cell>
          <cell r="P1159">
            <v>7150</v>
          </cell>
          <cell r="Q1159">
            <v>7208</v>
          </cell>
          <cell r="R1159">
            <v>7230</v>
          </cell>
          <cell r="S1159">
            <v>7233</v>
          </cell>
          <cell r="T1159">
            <v>7261</v>
          </cell>
          <cell r="U1159">
            <v>7301</v>
          </cell>
          <cell r="V1159">
            <v>7540</v>
          </cell>
          <cell r="W1159">
            <v>7580</v>
          </cell>
        </row>
        <row r="1160">
          <cell r="B1160" t="str">
            <v>Shawnee</v>
          </cell>
          <cell r="C1160">
            <v>20177</v>
          </cell>
          <cell r="D1160">
            <v>10</v>
          </cell>
          <cell r="I1160">
            <v>72</v>
          </cell>
          <cell r="J1160">
            <v>4015</v>
          </cell>
          <cell r="K1160">
            <v>7121</v>
          </cell>
          <cell r="L1160">
            <v>7123</v>
          </cell>
          <cell r="M1160">
            <v>4052</v>
          </cell>
          <cell r="N1160">
            <v>7031</v>
          </cell>
          <cell r="O1160">
            <v>7036</v>
          </cell>
          <cell r="P1160">
            <v>7106</v>
          </cell>
          <cell r="Q1160">
            <v>7119</v>
          </cell>
          <cell r="R1160">
            <v>7213</v>
          </cell>
          <cell r="S1160">
            <v>7214</v>
          </cell>
        </row>
        <row r="1161">
          <cell r="B1161" t="str">
            <v>Shawnee</v>
          </cell>
          <cell r="C1161">
            <v>20177</v>
          </cell>
          <cell r="D1161">
            <v>5</v>
          </cell>
          <cell r="I1161">
            <v>77</v>
          </cell>
          <cell r="J1161">
            <v>3775</v>
          </cell>
          <cell r="K1161">
            <v>7173</v>
          </cell>
          <cell r="L1161">
            <v>7050</v>
          </cell>
          <cell r="M1161">
            <v>7170</v>
          </cell>
          <cell r="N1161">
            <v>7176</v>
          </cell>
        </row>
        <row r="1162">
          <cell r="B1162" t="str">
            <v>Shawnee</v>
          </cell>
          <cell r="C1162">
            <v>20177</v>
          </cell>
          <cell r="D1162" t="str">
            <v>na</v>
          </cell>
        </row>
        <row r="1163">
          <cell r="B1163" t="str">
            <v>Shawnee</v>
          </cell>
          <cell r="C1163">
            <v>20177</v>
          </cell>
          <cell r="D1163" t="str">
            <v>na</v>
          </cell>
        </row>
        <row r="1164">
          <cell r="B1164" t="str">
            <v>Shawnee</v>
          </cell>
          <cell r="C1164">
            <v>20177</v>
          </cell>
          <cell r="D1164" t="str">
            <v>na</v>
          </cell>
        </row>
        <row r="1165">
          <cell r="B1165" t="str">
            <v>Shawnee</v>
          </cell>
          <cell r="C1165">
            <v>20177</v>
          </cell>
          <cell r="D1165" t="str">
            <v>na</v>
          </cell>
          <cell r="I1165">
            <v>62</v>
          </cell>
          <cell r="J1165" t="str">
            <v>MPLSEA</v>
          </cell>
        </row>
        <row r="1166">
          <cell r="B1166" t="str">
            <v>Shawnee</v>
          </cell>
          <cell r="C1166">
            <v>20177</v>
          </cell>
          <cell r="D1166">
            <v>103</v>
          </cell>
          <cell r="E1166">
            <v>57.087378640776699</v>
          </cell>
          <cell r="F1166">
            <v>60.142857142857146</v>
          </cell>
          <cell r="I1166">
            <v>66</v>
          </cell>
          <cell r="J1166" t="str">
            <v>MPLPER</v>
          </cell>
        </row>
        <row r="1167">
          <cell r="B1167" t="str">
            <v>Sheridan</v>
          </cell>
          <cell r="C1167">
            <v>20179</v>
          </cell>
          <cell r="D1167" t="str">
            <v>na</v>
          </cell>
          <cell r="G1167">
            <v>31.48</v>
          </cell>
          <cell r="H1167">
            <v>33.5</v>
          </cell>
        </row>
        <row r="1168">
          <cell r="B1168" t="str">
            <v>Sheridan</v>
          </cell>
          <cell r="C1168">
            <v>20179</v>
          </cell>
          <cell r="D1168">
            <v>8</v>
          </cell>
          <cell r="I1168">
            <v>23</v>
          </cell>
          <cell r="J1168">
            <v>2582</v>
          </cell>
          <cell r="K1168">
            <v>1580</v>
          </cell>
          <cell r="L1168">
            <v>1691</v>
          </cell>
          <cell r="M1168">
            <v>2112</v>
          </cell>
          <cell r="N1168">
            <v>2114</v>
          </cell>
          <cell r="O1168">
            <v>2562</v>
          </cell>
          <cell r="P1168">
            <v>2767</v>
          </cell>
          <cell r="Q1168">
            <v>2798</v>
          </cell>
        </row>
        <row r="1169">
          <cell r="B1169" t="str">
            <v>Sheridan</v>
          </cell>
          <cell r="C1169">
            <v>20179</v>
          </cell>
          <cell r="D1169">
            <v>3</v>
          </cell>
          <cell r="I1169">
            <v>26</v>
          </cell>
          <cell r="J1169">
            <v>2760</v>
          </cell>
          <cell r="K1169">
            <v>2768</v>
          </cell>
          <cell r="L1169">
            <v>2828</v>
          </cell>
        </row>
        <row r="1170">
          <cell r="B1170" t="str">
            <v>Sheridan</v>
          </cell>
          <cell r="C1170">
            <v>20179</v>
          </cell>
          <cell r="D1170">
            <v>5</v>
          </cell>
          <cell r="I1170">
            <v>29</v>
          </cell>
          <cell r="J1170">
            <v>1138</v>
          </cell>
          <cell r="K1170">
            <v>1142</v>
          </cell>
          <cell r="L1170">
            <v>1741</v>
          </cell>
          <cell r="M1170">
            <v>2113</v>
          </cell>
          <cell r="N1170">
            <v>2753</v>
          </cell>
        </row>
        <row r="1171">
          <cell r="B1171" t="str">
            <v>Sheridan</v>
          </cell>
          <cell r="C1171">
            <v>20179</v>
          </cell>
          <cell r="D1171">
            <v>3</v>
          </cell>
          <cell r="I1171">
            <v>32</v>
          </cell>
          <cell r="J1171">
            <v>1859</v>
          </cell>
          <cell r="K1171">
            <v>2817</v>
          </cell>
          <cell r="L1171">
            <v>2177</v>
          </cell>
        </row>
        <row r="1172">
          <cell r="B1172" t="str">
            <v>Sheridan</v>
          </cell>
          <cell r="C1172">
            <v>20179</v>
          </cell>
          <cell r="D1172">
            <v>2</v>
          </cell>
          <cell r="I1172">
            <v>35</v>
          </cell>
          <cell r="J1172">
            <v>1857</v>
          </cell>
          <cell r="K1172">
            <v>2202</v>
          </cell>
        </row>
        <row r="1173">
          <cell r="B1173" t="str">
            <v>Sheridan</v>
          </cell>
          <cell r="C1173">
            <v>20179</v>
          </cell>
          <cell r="D1173">
            <v>1</v>
          </cell>
          <cell r="I1173">
            <v>38</v>
          </cell>
          <cell r="J1173">
            <v>1560</v>
          </cell>
        </row>
        <row r="1174">
          <cell r="B1174" t="str">
            <v>Sheridan</v>
          </cell>
          <cell r="C1174">
            <v>20179</v>
          </cell>
          <cell r="D1174">
            <v>2</v>
          </cell>
          <cell r="I1174">
            <v>41</v>
          </cell>
          <cell r="J1174">
            <v>2236</v>
          </cell>
          <cell r="K1174">
            <v>2668</v>
          </cell>
        </row>
        <row r="1175">
          <cell r="B1175" t="str">
            <v>Sheridan</v>
          </cell>
          <cell r="C1175">
            <v>20179</v>
          </cell>
          <cell r="D1175">
            <v>5</v>
          </cell>
          <cell r="I1175">
            <v>44</v>
          </cell>
          <cell r="J1175">
            <v>1619</v>
          </cell>
          <cell r="K1175">
            <v>1620</v>
          </cell>
          <cell r="L1175">
            <v>1652</v>
          </cell>
          <cell r="M1175">
            <v>2310</v>
          </cell>
          <cell r="N1175">
            <v>3755</v>
          </cell>
        </row>
        <row r="1176">
          <cell r="B1176" t="str">
            <v>Sheridan</v>
          </cell>
          <cell r="C1176">
            <v>20179</v>
          </cell>
          <cell r="D1176" t="str">
            <v>na</v>
          </cell>
        </row>
        <row r="1177">
          <cell r="B1177" t="str">
            <v>Sheridan</v>
          </cell>
          <cell r="C1177">
            <v>20179</v>
          </cell>
          <cell r="D1177" t="str">
            <v>na</v>
          </cell>
        </row>
        <row r="1178">
          <cell r="B1178" t="str">
            <v>Sheridan</v>
          </cell>
          <cell r="C1178">
            <v>20179</v>
          </cell>
          <cell r="D1178" t="str">
            <v>na</v>
          </cell>
          <cell r="I1178">
            <v>32</v>
          </cell>
          <cell r="J1178" t="str">
            <v>MPLSEA</v>
          </cell>
        </row>
        <row r="1179">
          <cell r="B1179" t="str">
            <v>Sheridan</v>
          </cell>
          <cell r="C1179">
            <v>20179</v>
          </cell>
          <cell r="D1179">
            <v>29</v>
          </cell>
          <cell r="E1179">
            <v>31.482758620689655</v>
          </cell>
          <cell r="F1179">
            <v>33.5</v>
          </cell>
          <cell r="I1179">
            <v>42</v>
          </cell>
          <cell r="J1179" t="str">
            <v>MPLPER</v>
          </cell>
        </row>
        <row r="1180">
          <cell r="B1180" t="str">
            <v>Sherman</v>
          </cell>
          <cell r="C1180">
            <v>20181</v>
          </cell>
          <cell r="D1180" t="str">
            <v>na</v>
          </cell>
          <cell r="G1180">
            <v>30.68</v>
          </cell>
          <cell r="H1180">
            <v>29</v>
          </cell>
        </row>
        <row r="1181">
          <cell r="B1181" t="str">
            <v>Sherman</v>
          </cell>
          <cell r="C1181">
            <v>20181</v>
          </cell>
          <cell r="D1181">
            <v>3</v>
          </cell>
          <cell r="I1181">
            <v>21</v>
          </cell>
          <cell r="J1181">
            <v>1580</v>
          </cell>
          <cell r="K1181">
            <v>1568</v>
          </cell>
          <cell r="L1181">
            <v>1634</v>
          </cell>
        </row>
        <row r="1182">
          <cell r="B1182" t="str">
            <v>Sherman</v>
          </cell>
          <cell r="C1182">
            <v>20181</v>
          </cell>
          <cell r="D1182">
            <v>2</v>
          </cell>
          <cell r="I1182">
            <v>23</v>
          </cell>
          <cell r="J1182">
            <v>1258</v>
          </cell>
          <cell r="K1182">
            <v>1592</v>
          </cell>
        </row>
        <row r="1183">
          <cell r="B1183" t="str">
            <v>Sherman</v>
          </cell>
          <cell r="C1183">
            <v>20181</v>
          </cell>
          <cell r="D1183">
            <v>5</v>
          </cell>
          <cell r="I1183">
            <v>25</v>
          </cell>
          <cell r="J1183">
            <v>1579</v>
          </cell>
          <cell r="K1183">
            <v>1741</v>
          </cell>
          <cell r="L1183">
            <v>1138</v>
          </cell>
          <cell r="M1183">
            <v>1142</v>
          </cell>
          <cell r="N1183">
            <v>1860</v>
          </cell>
        </row>
        <row r="1184">
          <cell r="B1184" t="str">
            <v>Sherman</v>
          </cell>
          <cell r="C1184">
            <v>20181</v>
          </cell>
          <cell r="D1184">
            <v>3</v>
          </cell>
          <cell r="I1184">
            <v>28</v>
          </cell>
          <cell r="J1184">
            <v>1578</v>
          </cell>
          <cell r="K1184">
            <v>1859</v>
          </cell>
          <cell r="L1184">
            <v>1867</v>
          </cell>
        </row>
        <row r="1185">
          <cell r="B1185" t="str">
            <v>Sherman</v>
          </cell>
          <cell r="C1185">
            <v>20181</v>
          </cell>
          <cell r="D1185">
            <v>1</v>
          </cell>
          <cell r="I1185">
            <v>30</v>
          </cell>
          <cell r="J1185">
            <v>1124</v>
          </cell>
        </row>
        <row r="1186">
          <cell r="B1186" t="str">
            <v>Sherman</v>
          </cell>
          <cell r="C1186">
            <v>20181</v>
          </cell>
          <cell r="D1186">
            <v>4</v>
          </cell>
          <cell r="I1186">
            <v>33</v>
          </cell>
          <cell r="J1186">
            <v>1560</v>
          </cell>
          <cell r="K1186">
            <v>1620</v>
          </cell>
          <cell r="L1186">
            <v>1649</v>
          </cell>
          <cell r="M1186">
            <v>1857</v>
          </cell>
        </row>
        <row r="1187">
          <cell r="B1187" t="str">
            <v>Sherman</v>
          </cell>
          <cell r="C1187">
            <v>20181</v>
          </cell>
          <cell r="D1187">
            <v>5</v>
          </cell>
          <cell r="I1187">
            <v>35</v>
          </cell>
          <cell r="J1187">
            <v>1351</v>
          </cell>
          <cell r="K1187">
            <v>1761</v>
          </cell>
          <cell r="L1187">
            <v>1856</v>
          </cell>
          <cell r="M1187">
            <v>1870</v>
          </cell>
          <cell r="N1187">
            <v>2235</v>
          </cell>
        </row>
        <row r="1188">
          <cell r="B1188" t="str">
            <v>Sherman</v>
          </cell>
          <cell r="C1188">
            <v>20181</v>
          </cell>
          <cell r="D1188">
            <v>8</v>
          </cell>
          <cell r="I1188">
            <v>37</v>
          </cell>
          <cell r="J1188">
            <v>1123</v>
          </cell>
          <cell r="K1188">
            <v>1422</v>
          </cell>
          <cell r="L1188">
            <v>1619</v>
          </cell>
          <cell r="M1188">
            <v>1621</v>
          </cell>
          <cell r="N1188">
            <v>1652</v>
          </cell>
          <cell r="O1188">
            <v>1655</v>
          </cell>
          <cell r="P1188">
            <v>2310</v>
          </cell>
          <cell r="Q1188">
            <v>2375</v>
          </cell>
        </row>
        <row r="1189">
          <cell r="B1189" t="str">
            <v>Sherman</v>
          </cell>
          <cell r="C1189">
            <v>20181</v>
          </cell>
          <cell r="D1189" t="str">
            <v>na</v>
          </cell>
        </row>
        <row r="1190">
          <cell r="B1190" t="str">
            <v>Sherman</v>
          </cell>
          <cell r="C1190">
            <v>20181</v>
          </cell>
          <cell r="D1190" t="str">
            <v>na</v>
          </cell>
        </row>
        <row r="1191">
          <cell r="B1191" t="str">
            <v>Sherman</v>
          </cell>
          <cell r="C1191">
            <v>20181</v>
          </cell>
          <cell r="D1191" t="str">
            <v>na</v>
          </cell>
          <cell r="I1191">
            <v>28</v>
          </cell>
          <cell r="J1191" t="str">
            <v>MPLSEA</v>
          </cell>
        </row>
        <row r="1192">
          <cell r="B1192" t="str">
            <v>Sherman</v>
          </cell>
          <cell r="C1192">
            <v>20181</v>
          </cell>
          <cell r="D1192">
            <v>31</v>
          </cell>
          <cell r="E1192">
            <v>30.677419354838708</v>
          </cell>
          <cell r="F1192">
            <v>29</v>
          </cell>
          <cell r="I1192">
            <v>38</v>
          </cell>
          <cell r="J1192" t="str">
            <v>MPLPER</v>
          </cell>
        </row>
        <row r="1193">
          <cell r="B1193" t="str">
            <v>Smith</v>
          </cell>
          <cell r="C1193">
            <v>20183</v>
          </cell>
          <cell r="D1193" t="str">
            <v>na</v>
          </cell>
          <cell r="G1193">
            <v>40.32</v>
          </cell>
          <cell r="H1193">
            <v>43</v>
          </cell>
        </row>
        <row r="1194">
          <cell r="B1194" t="str">
            <v>Smith</v>
          </cell>
          <cell r="C1194">
            <v>20183</v>
          </cell>
          <cell r="D1194">
            <v>14</v>
          </cell>
          <cell r="I1194">
            <v>31</v>
          </cell>
          <cell r="J1194">
            <v>2524</v>
          </cell>
          <cell r="K1194">
            <v>2536</v>
          </cell>
          <cell r="L1194">
            <v>2546</v>
          </cell>
          <cell r="M1194">
            <v>2547</v>
          </cell>
          <cell r="N1194">
            <v>2562</v>
          </cell>
          <cell r="O1194">
            <v>2592</v>
          </cell>
          <cell r="P1194">
            <v>2660</v>
          </cell>
          <cell r="Q1194">
            <v>2740</v>
          </cell>
          <cell r="R1194">
            <v>2819</v>
          </cell>
          <cell r="S1194">
            <v>2828</v>
          </cell>
          <cell r="T1194">
            <v>2950</v>
          </cell>
          <cell r="U1194">
            <v>2955</v>
          </cell>
          <cell r="V1194">
            <v>2959</v>
          </cell>
          <cell r="W1194">
            <v>2110</v>
          </cell>
        </row>
        <row r="1195">
          <cell r="B1195" t="str">
            <v>Smith</v>
          </cell>
          <cell r="C1195">
            <v>20183</v>
          </cell>
          <cell r="D1195">
            <v>4</v>
          </cell>
          <cell r="I1195">
            <v>35</v>
          </cell>
          <cell r="J1195">
            <v>2617</v>
          </cell>
          <cell r="K1195">
            <v>2829</v>
          </cell>
          <cell r="L1195">
            <v>2953</v>
          </cell>
          <cell r="M1195">
            <v>2225</v>
          </cell>
        </row>
        <row r="1196">
          <cell r="B1196" t="str">
            <v>Smith</v>
          </cell>
          <cell r="C1196">
            <v>20183</v>
          </cell>
          <cell r="D1196">
            <v>6</v>
          </cell>
          <cell r="I1196">
            <v>38</v>
          </cell>
          <cell r="J1196">
            <v>2672</v>
          </cell>
          <cell r="K1196">
            <v>2734</v>
          </cell>
          <cell r="L1196">
            <v>2817</v>
          </cell>
          <cell r="M1196">
            <v>2817</v>
          </cell>
          <cell r="N1196">
            <v>3545</v>
          </cell>
          <cell r="O1196">
            <v>2116</v>
          </cell>
        </row>
        <row r="1197">
          <cell r="B1197" t="str">
            <v>Smith</v>
          </cell>
          <cell r="C1197">
            <v>20183</v>
          </cell>
          <cell r="D1197">
            <v>1</v>
          </cell>
          <cell r="I1197">
            <v>39</v>
          </cell>
          <cell r="J1197">
            <v>2202</v>
          </cell>
        </row>
        <row r="1198">
          <cell r="B1198" t="str">
            <v>Smith</v>
          </cell>
          <cell r="C1198">
            <v>20183</v>
          </cell>
          <cell r="D1198">
            <v>6</v>
          </cell>
          <cell r="I1198">
            <v>42</v>
          </cell>
          <cell r="J1198">
            <v>2366</v>
          </cell>
          <cell r="K1198">
            <v>2519</v>
          </cell>
          <cell r="L1198">
            <v>2614</v>
          </cell>
          <cell r="M1198">
            <v>2622</v>
          </cell>
          <cell r="N1198">
            <v>2623</v>
          </cell>
          <cell r="O1198">
            <v>2753</v>
          </cell>
        </row>
        <row r="1199">
          <cell r="B1199" t="str">
            <v>Smith</v>
          </cell>
          <cell r="C1199">
            <v>20183</v>
          </cell>
          <cell r="D1199">
            <v>3</v>
          </cell>
          <cell r="I1199">
            <v>46</v>
          </cell>
          <cell r="J1199">
            <v>2670</v>
          </cell>
          <cell r="K1199">
            <v>2738</v>
          </cell>
          <cell r="L1199">
            <v>3561</v>
          </cell>
        </row>
        <row r="1200">
          <cell r="B1200" t="str">
            <v>Smith</v>
          </cell>
          <cell r="C1200">
            <v>20183</v>
          </cell>
          <cell r="D1200">
            <v>7</v>
          </cell>
          <cell r="I1200">
            <v>50</v>
          </cell>
          <cell r="J1200">
            <v>2613</v>
          </cell>
          <cell r="K1200">
            <v>2668</v>
          </cell>
          <cell r="L1200">
            <v>2180</v>
          </cell>
          <cell r="M1200">
            <v>2233</v>
          </cell>
          <cell r="N1200">
            <v>2234</v>
          </cell>
          <cell r="O1200">
            <v>2237</v>
          </cell>
          <cell r="P1200">
            <v>2264</v>
          </cell>
        </row>
        <row r="1201">
          <cell r="B1201" t="str">
            <v>Smith</v>
          </cell>
          <cell r="C1201">
            <v>20183</v>
          </cell>
          <cell r="D1201">
            <v>5</v>
          </cell>
          <cell r="I1201">
            <v>52</v>
          </cell>
          <cell r="J1201">
            <v>2347</v>
          </cell>
          <cell r="K1201">
            <v>2375</v>
          </cell>
          <cell r="L1201">
            <v>2612</v>
          </cell>
          <cell r="M1201">
            <v>2235</v>
          </cell>
          <cell r="N1201">
            <v>2236</v>
          </cell>
        </row>
        <row r="1202">
          <cell r="B1202" t="str">
            <v>Smith</v>
          </cell>
          <cell r="C1202">
            <v>20183</v>
          </cell>
          <cell r="D1202">
            <v>1</v>
          </cell>
          <cell r="I1202">
            <v>54</v>
          </cell>
          <cell r="J1202">
            <v>3755</v>
          </cell>
        </row>
        <row r="1203">
          <cell r="B1203" t="str">
            <v>Smith</v>
          </cell>
          <cell r="C1203">
            <v>20183</v>
          </cell>
          <cell r="D1203" t="str">
            <v>na</v>
          </cell>
        </row>
        <row r="1204">
          <cell r="B1204" t="str">
            <v>Smith</v>
          </cell>
          <cell r="C1204">
            <v>20183</v>
          </cell>
          <cell r="D1204" t="str">
            <v>na</v>
          </cell>
          <cell r="I1204">
            <v>38</v>
          </cell>
          <cell r="J1204" t="str">
            <v>MPLSEA</v>
          </cell>
        </row>
        <row r="1205">
          <cell r="B1205" t="str">
            <v>Smith</v>
          </cell>
          <cell r="C1205">
            <v>20183</v>
          </cell>
          <cell r="D1205">
            <v>47</v>
          </cell>
          <cell r="E1205">
            <v>40.319148936170215</v>
          </cell>
          <cell r="F1205">
            <v>43</v>
          </cell>
          <cell r="I1205">
            <v>46</v>
          </cell>
          <cell r="J1205" t="str">
            <v>MPLPER</v>
          </cell>
        </row>
        <row r="1206">
          <cell r="B1206" t="str">
            <v>Stafford</v>
          </cell>
          <cell r="C1206">
            <v>20185</v>
          </cell>
          <cell r="D1206" t="str">
            <v>na</v>
          </cell>
          <cell r="G1206">
            <v>34.630000000000003</v>
          </cell>
          <cell r="H1206">
            <v>35</v>
          </cell>
        </row>
        <row r="1207">
          <cell r="B1207" t="str">
            <v>Stafford</v>
          </cell>
          <cell r="C1207">
            <v>20185</v>
          </cell>
          <cell r="D1207">
            <v>7</v>
          </cell>
          <cell r="I1207">
            <v>24</v>
          </cell>
          <cell r="J1207">
            <v>5505</v>
          </cell>
          <cell r="K1207">
            <v>5560</v>
          </cell>
          <cell r="L1207">
            <v>5561</v>
          </cell>
          <cell r="M1207">
            <v>5570</v>
          </cell>
          <cell r="N1207">
            <v>5590</v>
          </cell>
          <cell r="O1207">
            <v>5635</v>
          </cell>
          <cell r="P1207">
            <v>5971</v>
          </cell>
        </row>
        <row r="1208">
          <cell r="B1208" t="str">
            <v>Stafford</v>
          </cell>
          <cell r="C1208">
            <v>20185</v>
          </cell>
          <cell r="D1208">
            <v>4</v>
          </cell>
          <cell r="I1208">
            <v>27</v>
          </cell>
          <cell r="J1208">
            <v>5710</v>
          </cell>
          <cell r="K1208">
            <v>5636</v>
          </cell>
          <cell r="L1208">
            <v>5745</v>
          </cell>
          <cell r="M1208">
            <v>6333</v>
          </cell>
        </row>
        <row r="1209">
          <cell r="B1209" t="str">
            <v>Stafford</v>
          </cell>
          <cell r="C1209">
            <v>20185</v>
          </cell>
          <cell r="D1209">
            <v>9</v>
          </cell>
          <cell r="I1209">
            <v>30</v>
          </cell>
          <cell r="J1209">
            <v>5884</v>
          </cell>
          <cell r="K1209">
            <v>5830</v>
          </cell>
          <cell r="L1209">
            <v>5882</v>
          </cell>
          <cell r="M1209">
            <v>5883</v>
          </cell>
          <cell r="N1209">
            <v>5904</v>
          </cell>
          <cell r="O1209">
            <v>5907</v>
          </cell>
          <cell r="P1209">
            <v>5929</v>
          </cell>
          <cell r="Q1209">
            <v>5941</v>
          </cell>
          <cell r="R1209">
            <v>5973</v>
          </cell>
        </row>
        <row r="1210">
          <cell r="B1210" t="str">
            <v>Stafford</v>
          </cell>
          <cell r="C1210">
            <v>20185</v>
          </cell>
          <cell r="D1210">
            <v>13</v>
          </cell>
          <cell r="I1210">
            <v>33</v>
          </cell>
          <cell r="J1210">
            <v>5670</v>
          </cell>
          <cell r="K1210">
            <v>5693</v>
          </cell>
          <cell r="L1210">
            <v>5694</v>
          </cell>
          <cell r="M1210">
            <v>5741</v>
          </cell>
          <cell r="N1210">
            <v>5742</v>
          </cell>
          <cell r="O1210">
            <v>5833</v>
          </cell>
          <cell r="P1210">
            <v>5853</v>
          </cell>
          <cell r="Q1210">
            <v>5858</v>
          </cell>
          <cell r="R1210">
            <v>5880</v>
          </cell>
          <cell r="S1210">
            <v>5906</v>
          </cell>
          <cell r="T1210">
            <v>5927</v>
          </cell>
          <cell r="U1210">
            <v>5928</v>
          </cell>
          <cell r="V1210">
            <v>6328</v>
          </cell>
        </row>
        <row r="1211">
          <cell r="B1211" t="str">
            <v>Stafford</v>
          </cell>
          <cell r="C1211">
            <v>20185</v>
          </cell>
          <cell r="D1211">
            <v>5</v>
          </cell>
          <cell r="I1211">
            <v>37</v>
          </cell>
          <cell r="J1211">
            <v>5730</v>
          </cell>
          <cell r="K1211">
            <v>5861</v>
          </cell>
          <cell r="L1211">
            <v>5876</v>
          </cell>
          <cell r="M1211">
            <v>5902</v>
          </cell>
          <cell r="N1211">
            <v>5922</v>
          </cell>
        </row>
        <row r="1212">
          <cell r="B1212" t="str">
            <v>Stafford</v>
          </cell>
          <cell r="C1212">
            <v>20185</v>
          </cell>
          <cell r="D1212">
            <v>8</v>
          </cell>
          <cell r="I1212">
            <v>40</v>
          </cell>
          <cell r="J1212">
            <v>5870</v>
          </cell>
          <cell r="K1212">
            <v>5905</v>
          </cell>
          <cell r="L1212">
            <v>5935</v>
          </cell>
          <cell r="M1212">
            <v>5942</v>
          </cell>
          <cell r="N1212">
            <v>5961</v>
          </cell>
          <cell r="O1212">
            <v>5964</v>
          </cell>
          <cell r="P1212">
            <v>5965</v>
          </cell>
          <cell r="Q1212">
            <v>6330</v>
          </cell>
        </row>
        <row r="1213">
          <cell r="B1213" t="str">
            <v>Stafford</v>
          </cell>
          <cell r="C1213">
            <v>20185</v>
          </cell>
          <cell r="D1213">
            <v>4</v>
          </cell>
          <cell r="I1213">
            <v>43</v>
          </cell>
          <cell r="J1213">
            <v>5891</v>
          </cell>
          <cell r="K1213">
            <v>5943</v>
          </cell>
          <cell r="L1213">
            <v>5970</v>
          </cell>
          <cell r="M1213">
            <v>6322</v>
          </cell>
        </row>
        <row r="1214">
          <cell r="B1214" t="str">
            <v>Stafford</v>
          </cell>
          <cell r="C1214">
            <v>20185</v>
          </cell>
          <cell r="D1214">
            <v>7</v>
          </cell>
          <cell r="I1214">
            <v>46</v>
          </cell>
          <cell r="J1214">
            <v>5886</v>
          </cell>
          <cell r="K1214">
            <v>5887</v>
          </cell>
          <cell r="L1214">
            <v>5892</v>
          </cell>
          <cell r="M1214">
            <v>5909</v>
          </cell>
          <cell r="N1214">
            <v>5910</v>
          </cell>
          <cell r="O1214">
            <v>5944</v>
          </cell>
          <cell r="P1214">
            <v>5975</v>
          </cell>
        </row>
        <row r="1215">
          <cell r="B1215" t="str">
            <v>Stafford</v>
          </cell>
          <cell r="C1215">
            <v>20185</v>
          </cell>
          <cell r="D1215" t="str">
            <v>na</v>
          </cell>
        </row>
        <row r="1216">
          <cell r="B1216" t="str">
            <v>Stafford</v>
          </cell>
          <cell r="C1216">
            <v>20185</v>
          </cell>
          <cell r="D1216" t="str">
            <v>na</v>
          </cell>
        </row>
        <row r="1217">
          <cell r="B1217" t="str">
            <v>Stafford</v>
          </cell>
          <cell r="C1217">
            <v>20185</v>
          </cell>
          <cell r="D1217" t="str">
            <v>na</v>
          </cell>
          <cell r="I1217">
            <v>38</v>
          </cell>
          <cell r="J1217" t="str">
            <v>MPLSEA</v>
          </cell>
        </row>
        <row r="1218">
          <cell r="B1218" t="str">
            <v>Stafford</v>
          </cell>
          <cell r="C1218">
            <v>20185</v>
          </cell>
          <cell r="D1218">
            <v>57</v>
          </cell>
          <cell r="E1218">
            <v>34.631578947368418</v>
          </cell>
          <cell r="F1218">
            <v>35</v>
          </cell>
          <cell r="I1218">
            <v>46</v>
          </cell>
          <cell r="J1218" t="str">
            <v>MPLPER</v>
          </cell>
        </row>
        <row r="1219">
          <cell r="B1219" t="str">
            <v>Stanton</v>
          </cell>
          <cell r="C1219">
            <v>20187</v>
          </cell>
          <cell r="D1219" t="str">
            <v>na</v>
          </cell>
          <cell r="G1219">
            <v>24.79</v>
          </cell>
          <cell r="H1219">
            <v>26.29</v>
          </cell>
        </row>
        <row r="1220">
          <cell r="B1220" t="str">
            <v>Stanton</v>
          </cell>
          <cell r="C1220">
            <v>20187</v>
          </cell>
          <cell r="D1220">
            <v>8</v>
          </cell>
          <cell r="I1220">
            <v>20</v>
          </cell>
          <cell r="J1220">
            <v>1984</v>
          </cell>
          <cell r="K1220">
            <v>1572</v>
          </cell>
          <cell r="L1220">
            <v>1580</v>
          </cell>
          <cell r="M1220">
            <v>1709</v>
          </cell>
          <cell r="N1220">
            <v>1838</v>
          </cell>
          <cell r="O1220">
            <v>1988</v>
          </cell>
          <cell r="P1220">
            <v>6061</v>
          </cell>
          <cell r="Q1220">
            <v>9982</v>
          </cell>
        </row>
        <row r="1221">
          <cell r="B1221" t="str">
            <v>Stanton</v>
          </cell>
          <cell r="C1221">
            <v>20187</v>
          </cell>
          <cell r="D1221">
            <v>5</v>
          </cell>
          <cell r="I1221">
            <v>22</v>
          </cell>
          <cell r="J1221">
            <v>1414</v>
          </cell>
          <cell r="K1221">
            <v>1510</v>
          </cell>
          <cell r="L1221">
            <v>1579</v>
          </cell>
          <cell r="M1221">
            <v>1670</v>
          </cell>
          <cell r="N1221">
            <v>1810</v>
          </cell>
        </row>
        <row r="1222">
          <cell r="B1222" t="str">
            <v>Stanton</v>
          </cell>
          <cell r="C1222">
            <v>20187</v>
          </cell>
          <cell r="D1222">
            <v>5</v>
          </cell>
          <cell r="I1222">
            <v>24</v>
          </cell>
          <cell r="J1222">
            <v>1511</v>
          </cell>
          <cell r="K1222">
            <v>1550</v>
          </cell>
          <cell r="L1222">
            <v>1739</v>
          </cell>
          <cell r="M1222">
            <v>2554</v>
          </cell>
          <cell r="N1222">
            <v>2556</v>
          </cell>
        </row>
        <row r="1223">
          <cell r="B1223" t="str">
            <v>Stanton</v>
          </cell>
          <cell r="C1223">
            <v>20187</v>
          </cell>
          <cell r="D1223">
            <v>5</v>
          </cell>
          <cell r="I1223">
            <v>26</v>
          </cell>
          <cell r="J1223">
            <v>1578</v>
          </cell>
          <cell r="K1223">
            <v>1668</v>
          </cell>
          <cell r="L1223">
            <v>1859</v>
          </cell>
          <cell r="M1223">
            <v>1865</v>
          </cell>
          <cell r="N1223">
            <v>5218</v>
          </cell>
        </row>
        <row r="1224">
          <cell r="B1224" t="str">
            <v>Stanton</v>
          </cell>
          <cell r="C1224">
            <v>20187</v>
          </cell>
          <cell r="D1224">
            <v>3</v>
          </cell>
          <cell r="I1224">
            <v>28</v>
          </cell>
          <cell r="J1224">
            <v>1667</v>
          </cell>
          <cell r="K1224">
            <v>1857</v>
          </cell>
          <cell r="L1224">
            <v>1996</v>
          </cell>
        </row>
        <row r="1225">
          <cell r="B1225" t="str">
            <v>Stanton</v>
          </cell>
          <cell r="C1225">
            <v>20187</v>
          </cell>
          <cell r="D1225">
            <v>6</v>
          </cell>
          <cell r="I1225">
            <v>30</v>
          </cell>
          <cell r="J1225">
            <v>1342</v>
          </cell>
          <cell r="K1225">
            <v>1349</v>
          </cell>
          <cell r="L1225">
            <v>1761</v>
          </cell>
          <cell r="M1225">
            <v>1856</v>
          </cell>
          <cell r="N1225">
            <v>1995</v>
          </cell>
          <cell r="O1225">
            <v>5217</v>
          </cell>
        </row>
        <row r="1226">
          <cell r="B1226" t="str">
            <v>Stanton</v>
          </cell>
          <cell r="C1226">
            <v>20187</v>
          </cell>
          <cell r="D1226">
            <v>1</v>
          </cell>
          <cell r="I1226">
            <v>34</v>
          </cell>
          <cell r="J1226">
            <v>1422</v>
          </cell>
        </row>
        <row r="1227">
          <cell r="B1227" t="str">
            <v>Stanton</v>
          </cell>
          <cell r="C1227">
            <v>20187</v>
          </cell>
          <cell r="D1227" t="str">
            <v>na</v>
          </cell>
        </row>
        <row r="1228">
          <cell r="B1228" t="str">
            <v>Stanton</v>
          </cell>
          <cell r="C1228">
            <v>20187</v>
          </cell>
          <cell r="D1228" t="str">
            <v>na</v>
          </cell>
        </row>
        <row r="1229">
          <cell r="B1229" t="str">
            <v>Stanton</v>
          </cell>
          <cell r="C1229">
            <v>20187</v>
          </cell>
          <cell r="D1229" t="str">
            <v>na</v>
          </cell>
        </row>
        <row r="1230">
          <cell r="B1230" t="str">
            <v>Stanton</v>
          </cell>
          <cell r="C1230">
            <v>20187</v>
          </cell>
          <cell r="D1230" t="str">
            <v>na</v>
          </cell>
          <cell r="I1230">
            <v>22</v>
          </cell>
          <cell r="J1230" t="str">
            <v>MPLSEA</v>
          </cell>
        </row>
        <row r="1231">
          <cell r="B1231" t="str">
            <v>Stanton</v>
          </cell>
          <cell r="C1231">
            <v>20187</v>
          </cell>
          <cell r="D1231">
            <v>33</v>
          </cell>
          <cell r="E1231">
            <v>24.787878787878789</v>
          </cell>
          <cell r="F1231">
            <v>26.285714285714285</v>
          </cell>
          <cell r="I1231">
            <v>34</v>
          </cell>
          <cell r="J1231" t="str">
            <v>MPLPER</v>
          </cell>
        </row>
        <row r="1232">
          <cell r="B1232" t="str">
            <v>Stevens</v>
          </cell>
          <cell r="C1232">
            <v>20189</v>
          </cell>
          <cell r="D1232" t="str">
            <v>na</v>
          </cell>
          <cell r="G1232">
            <v>27.69</v>
          </cell>
          <cell r="H1232">
            <v>27.43</v>
          </cell>
        </row>
        <row r="1233">
          <cell r="B1233" t="str">
            <v>Stevens</v>
          </cell>
          <cell r="C1233">
            <v>20189</v>
          </cell>
          <cell r="D1233">
            <v>7</v>
          </cell>
          <cell r="I1233">
            <v>20</v>
          </cell>
          <cell r="J1233">
            <v>5236</v>
          </cell>
          <cell r="K1233">
            <v>5256</v>
          </cell>
          <cell r="L1233">
            <v>5257</v>
          </cell>
          <cell r="M1233">
            <v>1512</v>
          </cell>
          <cell r="N1233">
            <v>1612</v>
          </cell>
          <cell r="O1233">
            <v>5234</v>
          </cell>
          <cell r="P1233">
            <v>1171</v>
          </cell>
        </row>
        <row r="1234">
          <cell r="B1234" t="str">
            <v>Stevens</v>
          </cell>
          <cell r="C1234">
            <v>20189</v>
          </cell>
          <cell r="D1234">
            <v>8</v>
          </cell>
          <cell r="I1234">
            <v>23</v>
          </cell>
          <cell r="J1234">
            <v>5232</v>
          </cell>
          <cell r="K1234">
            <v>5239</v>
          </cell>
          <cell r="L1234">
            <v>1178</v>
          </cell>
          <cell r="M1234">
            <v>1510</v>
          </cell>
          <cell r="N1234">
            <v>1611</v>
          </cell>
          <cell r="O1234">
            <v>1616</v>
          </cell>
          <cell r="P1234">
            <v>1170</v>
          </cell>
          <cell r="Q1234">
            <v>1446</v>
          </cell>
        </row>
        <row r="1235">
          <cell r="B1235" t="str">
            <v>Stevens</v>
          </cell>
          <cell r="C1235">
            <v>20189</v>
          </cell>
          <cell r="D1235">
            <v>1</v>
          </cell>
          <cell r="I1235">
            <v>25</v>
          </cell>
          <cell r="J1235">
            <v>1511</v>
          </cell>
        </row>
        <row r="1236">
          <cell r="B1236" t="str">
            <v>Stevens</v>
          </cell>
          <cell r="C1236">
            <v>20189</v>
          </cell>
          <cell r="D1236">
            <v>5</v>
          </cell>
          <cell r="I1236">
            <v>28</v>
          </cell>
          <cell r="J1236">
            <v>5212</v>
          </cell>
          <cell r="K1236">
            <v>5219</v>
          </cell>
          <cell r="L1236">
            <v>5216</v>
          </cell>
          <cell r="M1236">
            <v>5218</v>
          </cell>
          <cell r="N1236">
            <v>5220</v>
          </cell>
        </row>
        <row r="1237">
          <cell r="B1237" t="str">
            <v>Stevens</v>
          </cell>
          <cell r="C1237">
            <v>20189</v>
          </cell>
          <cell r="D1237">
            <v>5</v>
          </cell>
          <cell r="I1237">
            <v>30</v>
          </cell>
          <cell r="J1237">
            <v>1996</v>
          </cell>
          <cell r="K1237">
            <v>5225</v>
          </cell>
          <cell r="L1237">
            <v>5110</v>
          </cell>
          <cell r="M1237">
            <v>5209</v>
          </cell>
          <cell r="N1237">
            <v>5217</v>
          </cell>
        </row>
        <row r="1238">
          <cell r="B1238" t="str">
            <v>Stevens</v>
          </cell>
          <cell r="C1238">
            <v>20189</v>
          </cell>
          <cell r="D1238">
            <v>10</v>
          </cell>
          <cell r="I1238">
            <v>32</v>
          </cell>
          <cell r="J1238">
            <v>5210</v>
          </cell>
          <cell r="K1238">
            <v>5211</v>
          </cell>
          <cell r="L1238">
            <v>5237</v>
          </cell>
          <cell r="M1238">
            <v>1613</v>
          </cell>
          <cell r="N1238">
            <v>1615</v>
          </cell>
          <cell r="O1238">
            <v>1618</v>
          </cell>
          <cell r="P1238">
            <v>1810</v>
          </cell>
          <cell r="Q1238">
            <v>1856</v>
          </cell>
          <cell r="R1238">
            <v>5206</v>
          </cell>
          <cell r="S1238">
            <v>5207</v>
          </cell>
        </row>
        <row r="1239">
          <cell r="B1239" t="str">
            <v>Stevens</v>
          </cell>
          <cell r="C1239">
            <v>20189</v>
          </cell>
          <cell r="D1239">
            <v>6</v>
          </cell>
          <cell r="I1239">
            <v>34</v>
          </cell>
          <cell r="J1239">
            <v>1462</v>
          </cell>
          <cell r="K1239">
            <v>1614</v>
          </cell>
          <cell r="L1239">
            <v>1617</v>
          </cell>
          <cell r="M1239">
            <v>1761</v>
          </cell>
          <cell r="N1239">
            <v>1995</v>
          </cell>
          <cell r="O1239">
            <v>5205</v>
          </cell>
        </row>
        <row r="1240">
          <cell r="B1240" t="str">
            <v>Stevens</v>
          </cell>
          <cell r="C1240">
            <v>20189</v>
          </cell>
          <cell r="D1240" t="str">
            <v>na</v>
          </cell>
        </row>
        <row r="1241">
          <cell r="B1241" t="str">
            <v>Stevens</v>
          </cell>
          <cell r="C1241">
            <v>20189</v>
          </cell>
          <cell r="D1241" t="str">
            <v>na</v>
          </cell>
        </row>
        <row r="1242">
          <cell r="B1242" t="str">
            <v>Stevens</v>
          </cell>
          <cell r="C1242">
            <v>20189</v>
          </cell>
          <cell r="D1242" t="str">
            <v>na</v>
          </cell>
        </row>
        <row r="1243">
          <cell r="B1243" t="str">
            <v>Stevens</v>
          </cell>
          <cell r="C1243">
            <v>20189</v>
          </cell>
          <cell r="D1243" t="str">
            <v>na</v>
          </cell>
          <cell r="I1243">
            <v>22</v>
          </cell>
          <cell r="J1243" t="str">
            <v>MPLSEA</v>
          </cell>
        </row>
        <row r="1244">
          <cell r="B1244" t="str">
            <v>Stevens</v>
          </cell>
          <cell r="C1244">
            <v>20189</v>
          </cell>
          <cell r="D1244">
            <v>42</v>
          </cell>
          <cell r="E1244">
            <v>27.69047619047619</v>
          </cell>
          <cell r="F1244">
            <v>27.428571428571427</v>
          </cell>
          <cell r="I1244">
            <v>34</v>
          </cell>
          <cell r="J1244" t="str">
            <v>MPLPER</v>
          </cell>
        </row>
        <row r="1245">
          <cell r="B1245" t="str">
            <v>Sumner</v>
          </cell>
          <cell r="C1245">
            <v>20191</v>
          </cell>
          <cell r="D1245" t="str">
            <v>na</v>
          </cell>
          <cell r="G1245">
            <v>34.770000000000003</v>
          </cell>
          <cell r="H1245">
            <v>37.29</v>
          </cell>
        </row>
        <row r="1246">
          <cell r="B1246" t="str">
            <v>Sumner</v>
          </cell>
          <cell r="C1246">
            <v>20191</v>
          </cell>
          <cell r="D1246">
            <v>19</v>
          </cell>
          <cell r="I1246">
            <v>27</v>
          </cell>
          <cell r="J1246">
            <v>3908</v>
          </cell>
          <cell r="K1246">
            <v>3909</v>
          </cell>
          <cell r="L1246">
            <v>3910</v>
          </cell>
          <cell r="M1246">
            <v>5322</v>
          </cell>
          <cell r="N1246">
            <v>5456</v>
          </cell>
          <cell r="O1246">
            <v>5465</v>
          </cell>
          <cell r="P1246">
            <v>5466</v>
          </cell>
          <cell r="Q1246">
            <v>5482</v>
          </cell>
          <cell r="R1246">
            <v>5492</v>
          </cell>
          <cell r="S1246">
            <v>5941</v>
          </cell>
          <cell r="T1246">
            <v>5946</v>
          </cell>
          <cell r="U1246">
            <v>5958</v>
          </cell>
          <cell r="V1246">
            <v>6056</v>
          </cell>
          <cell r="W1246">
            <v>6060</v>
          </cell>
          <cell r="X1246">
            <v>6063</v>
          </cell>
          <cell r="Y1246">
            <v>6358</v>
          </cell>
          <cell r="Z1246">
            <v>6362</v>
          </cell>
          <cell r="AA1246">
            <v>5480</v>
          </cell>
          <cell r="AB1246">
            <v>5972</v>
          </cell>
        </row>
        <row r="1247">
          <cell r="B1247" t="str">
            <v>Sumner</v>
          </cell>
          <cell r="C1247">
            <v>20191</v>
          </cell>
          <cell r="D1247">
            <v>7</v>
          </cell>
          <cell r="I1247">
            <v>30</v>
          </cell>
          <cell r="J1247">
            <v>5633</v>
          </cell>
          <cell r="K1247">
            <v>5740</v>
          </cell>
          <cell r="L1247">
            <v>5895</v>
          </cell>
          <cell r="M1247">
            <v>5929</v>
          </cell>
          <cell r="N1247">
            <v>6371</v>
          </cell>
          <cell r="O1247">
            <v>6412</v>
          </cell>
          <cell r="P1247">
            <v>6421</v>
          </cell>
        </row>
        <row r="1248">
          <cell r="B1248" t="str">
            <v>Sumner</v>
          </cell>
          <cell r="C1248">
            <v>20191</v>
          </cell>
          <cell r="D1248">
            <v>14</v>
          </cell>
          <cell r="I1248">
            <v>34</v>
          </cell>
          <cell r="J1248">
            <v>5957</v>
          </cell>
          <cell r="K1248">
            <v>5967</v>
          </cell>
          <cell r="L1248">
            <v>6222</v>
          </cell>
          <cell r="M1248">
            <v>6238</v>
          </cell>
          <cell r="N1248">
            <v>6254</v>
          </cell>
          <cell r="O1248">
            <v>6330</v>
          </cell>
          <cell r="P1248">
            <v>6342</v>
          </cell>
          <cell r="Q1248">
            <v>6356</v>
          </cell>
          <cell r="R1248">
            <v>6360</v>
          </cell>
          <cell r="S1248">
            <v>6370</v>
          </cell>
          <cell r="T1248">
            <v>6410</v>
          </cell>
          <cell r="U1248">
            <v>6418</v>
          </cell>
          <cell r="V1248">
            <v>6419</v>
          </cell>
          <cell r="W1248">
            <v>2152</v>
          </cell>
        </row>
        <row r="1249">
          <cell r="B1249" t="str">
            <v>Sumner</v>
          </cell>
          <cell r="C1249">
            <v>20191</v>
          </cell>
          <cell r="D1249">
            <v>9</v>
          </cell>
          <cell r="I1249">
            <v>37</v>
          </cell>
          <cell r="J1249">
            <v>3890</v>
          </cell>
          <cell r="K1249">
            <v>4671</v>
          </cell>
          <cell r="L1249">
            <v>5894</v>
          </cell>
          <cell r="M1249">
            <v>5956</v>
          </cell>
          <cell r="N1249">
            <v>6232</v>
          </cell>
          <cell r="O1249">
            <v>6354</v>
          </cell>
          <cell r="P1249">
            <v>6369</v>
          </cell>
          <cell r="Q1249">
            <v>6409</v>
          </cell>
          <cell r="R1249">
            <v>5978</v>
          </cell>
        </row>
        <row r="1250">
          <cell r="B1250" t="str">
            <v>Sumner</v>
          </cell>
          <cell r="C1250">
            <v>20191</v>
          </cell>
          <cell r="D1250">
            <v>7</v>
          </cell>
          <cell r="I1250">
            <v>41</v>
          </cell>
          <cell r="J1250">
            <v>5893</v>
          </cell>
          <cell r="K1250">
            <v>5977</v>
          </cell>
          <cell r="L1250">
            <v>6051</v>
          </cell>
          <cell r="M1250">
            <v>6224</v>
          </cell>
          <cell r="N1250">
            <v>6226</v>
          </cell>
          <cell r="O1250">
            <v>6234</v>
          </cell>
          <cell r="P1250">
            <v>6321</v>
          </cell>
        </row>
        <row r="1251">
          <cell r="B1251" t="str">
            <v>Sumner</v>
          </cell>
          <cell r="C1251">
            <v>20191</v>
          </cell>
          <cell r="D1251">
            <v>11</v>
          </cell>
          <cell r="I1251">
            <v>44</v>
          </cell>
          <cell r="J1251">
            <v>5892</v>
          </cell>
          <cell r="K1251">
            <v>6220</v>
          </cell>
          <cell r="L1251">
            <v>6236</v>
          </cell>
          <cell r="M1251">
            <v>6240</v>
          </cell>
          <cell r="N1251">
            <v>6244</v>
          </cell>
          <cell r="O1251">
            <v>6246</v>
          </cell>
          <cell r="P1251">
            <v>6340</v>
          </cell>
          <cell r="Q1251">
            <v>6368</v>
          </cell>
          <cell r="R1251">
            <v>6408</v>
          </cell>
          <cell r="S1251">
            <v>8302</v>
          </cell>
          <cell r="T1251">
            <v>6230</v>
          </cell>
        </row>
        <row r="1252">
          <cell r="B1252" t="str">
            <v>Sumner</v>
          </cell>
          <cell r="C1252">
            <v>20191</v>
          </cell>
          <cell r="D1252">
            <v>2</v>
          </cell>
          <cell r="I1252">
            <v>48</v>
          </cell>
          <cell r="J1252">
            <v>5976</v>
          </cell>
          <cell r="K1252">
            <v>6320</v>
          </cell>
        </row>
        <row r="1253">
          <cell r="B1253" t="str">
            <v>Sumner</v>
          </cell>
          <cell r="C1253">
            <v>20191</v>
          </cell>
          <cell r="D1253" t="str">
            <v>na</v>
          </cell>
        </row>
        <row r="1254">
          <cell r="B1254" t="str">
            <v>Sumner</v>
          </cell>
          <cell r="C1254">
            <v>20191</v>
          </cell>
          <cell r="D1254" t="str">
            <v>na</v>
          </cell>
        </row>
        <row r="1255">
          <cell r="B1255" t="str">
            <v>Sumner</v>
          </cell>
          <cell r="C1255">
            <v>20191</v>
          </cell>
          <cell r="D1255" t="str">
            <v>na</v>
          </cell>
        </row>
        <row r="1256">
          <cell r="B1256" t="str">
            <v>Sumner</v>
          </cell>
          <cell r="C1256">
            <v>20191</v>
          </cell>
          <cell r="D1256" t="str">
            <v>na</v>
          </cell>
          <cell r="I1256">
            <v>42</v>
          </cell>
          <cell r="J1256" t="str">
            <v>MPLSEA</v>
          </cell>
        </row>
        <row r="1257">
          <cell r="B1257" t="str">
            <v>Sumner</v>
          </cell>
          <cell r="C1257">
            <v>20191</v>
          </cell>
          <cell r="D1257">
            <v>69</v>
          </cell>
          <cell r="E1257">
            <v>34.768115942028984</v>
          </cell>
          <cell r="F1257">
            <v>37.285714285714285</v>
          </cell>
          <cell r="I1257">
            <v>50</v>
          </cell>
          <cell r="J1257" t="str">
            <v>MPLPER</v>
          </cell>
        </row>
        <row r="1258">
          <cell r="B1258" t="str">
            <v>Thomas</v>
          </cell>
          <cell r="C1258">
            <v>20193</v>
          </cell>
          <cell r="D1258" t="str">
            <v>na</v>
          </cell>
          <cell r="G1258">
            <v>36.409999999999997</v>
          </cell>
          <cell r="H1258">
            <v>33.83</v>
          </cell>
        </row>
        <row r="1259">
          <cell r="B1259" t="str">
            <v>Thomas</v>
          </cell>
          <cell r="C1259">
            <v>20193</v>
          </cell>
          <cell r="D1259">
            <v>2</v>
          </cell>
          <cell r="I1259">
            <v>27</v>
          </cell>
          <cell r="J1259">
            <v>1580</v>
          </cell>
          <cell r="K1259">
            <v>1820</v>
          </cell>
        </row>
        <row r="1260">
          <cell r="B1260" t="str">
            <v>Thomas</v>
          </cell>
          <cell r="C1260">
            <v>20193</v>
          </cell>
          <cell r="D1260">
            <v>1</v>
          </cell>
          <cell r="I1260">
            <v>30</v>
          </cell>
          <cell r="J1260">
            <v>1741</v>
          </cell>
        </row>
        <row r="1261">
          <cell r="B1261" t="str">
            <v>Thomas</v>
          </cell>
          <cell r="C1261">
            <v>20193</v>
          </cell>
          <cell r="D1261">
            <v>2</v>
          </cell>
          <cell r="I1261">
            <v>32</v>
          </cell>
          <cell r="J1261">
            <v>1858</v>
          </cell>
          <cell r="K1261">
            <v>1859</v>
          </cell>
        </row>
        <row r="1262">
          <cell r="B1262" t="str">
            <v>Thomas</v>
          </cell>
          <cell r="C1262">
            <v>20193</v>
          </cell>
          <cell r="D1262">
            <v>1</v>
          </cell>
          <cell r="I1262">
            <v>35</v>
          </cell>
          <cell r="J1262">
            <v>1857</v>
          </cell>
        </row>
        <row r="1263">
          <cell r="B1263" t="str">
            <v>Thomas</v>
          </cell>
          <cell r="C1263">
            <v>20193</v>
          </cell>
          <cell r="D1263">
            <v>5</v>
          </cell>
          <cell r="I1263">
            <v>38</v>
          </cell>
          <cell r="J1263">
            <v>1125</v>
          </cell>
          <cell r="K1263">
            <v>1620</v>
          </cell>
          <cell r="L1263">
            <v>1764</v>
          </cell>
          <cell r="M1263">
            <v>1856</v>
          </cell>
          <cell r="N1263">
            <v>2236</v>
          </cell>
        </row>
        <row r="1264">
          <cell r="B1264" t="str">
            <v>Thomas</v>
          </cell>
          <cell r="C1264">
            <v>20193</v>
          </cell>
          <cell r="D1264">
            <v>6</v>
          </cell>
          <cell r="I1264">
            <v>41</v>
          </cell>
          <cell r="J1264">
            <v>1422</v>
          </cell>
          <cell r="K1264">
            <v>1619</v>
          </cell>
          <cell r="L1264">
            <v>1652</v>
          </cell>
          <cell r="M1264">
            <v>2310</v>
          </cell>
          <cell r="N1264">
            <v>3750</v>
          </cell>
          <cell r="O1264">
            <v>3755</v>
          </cell>
        </row>
        <row r="1265">
          <cell r="B1265" t="str">
            <v>Thomas</v>
          </cell>
          <cell r="C1265">
            <v>20193</v>
          </cell>
          <cell r="D1265" t="str">
            <v>na</v>
          </cell>
        </row>
        <row r="1266">
          <cell r="B1266" t="str">
            <v>Thomas</v>
          </cell>
          <cell r="C1266">
            <v>20193</v>
          </cell>
          <cell r="D1266" t="str">
            <v>na</v>
          </cell>
        </row>
        <row r="1267">
          <cell r="B1267" t="str">
            <v>Thomas</v>
          </cell>
          <cell r="C1267">
            <v>20193</v>
          </cell>
          <cell r="D1267" t="str">
            <v>na</v>
          </cell>
        </row>
        <row r="1268">
          <cell r="B1268" t="str">
            <v>Thomas</v>
          </cell>
          <cell r="C1268">
            <v>20193</v>
          </cell>
          <cell r="D1268" t="str">
            <v>na</v>
          </cell>
        </row>
        <row r="1269">
          <cell r="B1269" t="str">
            <v>Thomas</v>
          </cell>
          <cell r="C1269">
            <v>20193</v>
          </cell>
          <cell r="D1269" t="str">
            <v>na</v>
          </cell>
          <cell r="I1269">
            <v>26</v>
          </cell>
          <cell r="J1269" t="str">
            <v>MPLSEA</v>
          </cell>
        </row>
        <row r="1270">
          <cell r="B1270" t="str">
            <v>Thomas</v>
          </cell>
          <cell r="C1270">
            <v>20193</v>
          </cell>
          <cell r="D1270">
            <v>17</v>
          </cell>
          <cell r="E1270">
            <v>36.411764705882355</v>
          </cell>
          <cell r="F1270">
            <v>33.833333333333336</v>
          </cell>
          <cell r="I1270">
            <v>36</v>
          </cell>
          <cell r="J1270" t="str">
            <v>MPLPER</v>
          </cell>
        </row>
        <row r="1271">
          <cell r="B1271" t="str">
            <v>Trego</v>
          </cell>
          <cell r="C1271">
            <v>20195</v>
          </cell>
          <cell r="D1271" t="str">
            <v>na</v>
          </cell>
          <cell r="G1271">
            <v>27.92</v>
          </cell>
          <cell r="H1271">
            <v>29.62</v>
          </cell>
        </row>
        <row r="1272">
          <cell r="B1272" t="str">
            <v>Trego</v>
          </cell>
          <cell r="C1272">
            <v>20195</v>
          </cell>
          <cell r="D1272">
            <v>10</v>
          </cell>
          <cell r="I1272">
            <v>20</v>
          </cell>
          <cell r="J1272">
            <v>2112</v>
          </cell>
          <cell r="K1272">
            <v>2537</v>
          </cell>
          <cell r="L1272">
            <v>2546</v>
          </cell>
          <cell r="M1272">
            <v>2601</v>
          </cell>
          <cell r="N1272">
            <v>2660</v>
          </cell>
          <cell r="O1272">
            <v>2951</v>
          </cell>
          <cell r="P1272">
            <v>2953</v>
          </cell>
          <cell r="Q1272">
            <v>2959</v>
          </cell>
          <cell r="R1272">
            <v>2960</v>
          </cell>
          <cell r="S1272">
            <v>2562</v>
          </cell>
        </row>
        <row r="1273">
          <cell r="B1273" t="str">
            <v>Trego</v>
          </cell>
          <cell r="C1273">
            <v>20195</v>
          </cell>
          <cell r="D1273">
            <v>11</v>
          </cell>
          <cell r="I1273">
            <v>22</v>
          </cell>
          <cell r="J1273">
            <v>1520</v>
          </cell>
          <cell r="K1273">
            <v>1603</v>
          </cell>
          <cell r="L1273">
            <v>1605</v>
          </cell>
          <cell r="M1273">
            <v>1606</v>
          </cell>
          <cell r="N1273">
            <v>1691</v>
          </cell>
          <cell r="O1273">
            <v>2566</v>
          </cell>
          <cell r="P1273">
            <v>2658</v>
          </cell>
          <cell r="Q1273">
            <v>2747</v>
          </cell>
          <cell r="R1273">
            <v>2748</v>
          </cell>
          <cell r="S1273">
            <v>2753</v>
          </cell>
          <cell r="T1273">
            <v>2754</v>
          </cell>
        </row>
        <row r="1274">
          <cell r="B1274" t="str">
            <v>Trego</v>
          </cell>
          <cell r="C1274">
            <v>20195</v>
          </cell>
          <cell r="D1274">
            <v>8</v>
          </cell>
          <cell r="I1274">
            <v>25</v>
          </cell>
          <cell r="J1274">
            <v>1637</v>
          </cell>
          <cell r="K1274">
            <v>1688</v>
          </cell>
          <cell r="L1274">
            <v>1704</v>
          </cell>
          <cell r="M1274">
            <v>2204</v>
          </cell>
          <cell r="N1274">
            <v>2276</v>
          </cell>
          <cell r="O1274">
            <v>2564</v>
          </cell>
          <cell r="P1274">
            <v>2767</v>
          </cell>
          <cell r="Q1274">
            <v>3765</v>
          </cell>
        </row>
        <row r="1275">
          <cell r="B1275" t="str">
            <v>Trego</v>
          </cell>
          <cell r="C1275">
            <v>20195</v>
          </cell>
          <cell r="D1275">
            <v>7</v>
          </cell>
          <cell r="I1275">
            <v>28</v>
          </cell>
          <cell r="J1275">
            <v>1859</v>
          </cell>
          <cell r="K1275">
            <v>2202</v>
          </cell>
          <cell r="L1275">
            <v>2203</v>
          </cell>
          <cell r="M1275">
            <v>2520</v>
          </cell>
          <cell r="N1275">
            <v>2521</v>
          </cell>
          <cell r="O1275">
            <v>2632</v>
          </cell>
          <cell r="P1275">
            <v>2703</v>
          </cell>
        </row>
        <row r="1276">
          <cell r="B1276" t="str">
            <v>Trego</v>
          </cell>
          <cell r="C1276">
            <v>20195</v>
          </cell>
          <cell r="D1276">
            <v>9</v>
          </cell>
          <cell r="I1276">
            <v>31</v>
          </cell>
          <cell r="J1276">
            <v>1125</v>
          </cell>
          <cell r="K1276">
            <v>1857</v>
          </cell>
          <cell r="L1276">
            <v>2177</v>
          </cell>
          <cell r="M1276">
            <v>2519</v>
          </cell>
          <cell r="N1276">
            <v>2580</v>
          </cell>
          <cell r="O1276">
            <v>2605</v>
          </cell>
          <cell r="P1276">
            <v>2606</v>
          </cell>
          <cell r="Q1276">
            <v>2618</v>
          </cell>
          <cell r="R1276">
            <v>3593</v>
          </cell>
        </row>
        <row r="1277">
          <cell r="B1277" t="str">
            <v>Trego</v>
          </cell>
          <cell r="C1277">
            <v>20195</v>
          </cell>
          <cell r="D1277">
            <v>7</v>
          </cell>
          <cell r="I1277">
            <v>34</v>
          </cell>
          <cell r="J1277">
            <v>2235</v>
          </cell>
          <cell r="K1277">
            <v>2347</v>
          </cell>
          <cell r="L1277">
            <v>2375</v>
          </cell>
          <cell r="M1277">
            <v>2518</v>
          </cell>
          <cell r="N1277">
            <v>2617</v>
          </cell>
          <cell r="O1277">
            <v>2819</v>
          </cell>
          <cell r="P1277">
            <v>2821</v>
          </cell>
        </row>
        <row r="1278">
          <cell r="B1278" t="str">
            <v>Trego</v>
          </cell>
          <cell r="C1278">
            <v>20195</v>
          </cell>
          <cell r="D1278">
            <v>4</v>
          </cell>
          <cell r="I1278">
            <v>37</v>
          </cell>
          <cell r="J1278">
            <v>2574</v>
          </cell>
          <cell r="K1278">
            <v>2614</v>
          </cell>
          <cell r="L1278">
            <v>2815</v>
          </cell>
          <cell r="M1278">
            <v>2817</v>
          </cell>
        </row>
        <row r="1279">
          <cell r="B1279" t="str">
            <v>Trego</v>
          </cell>
          <cell r="C1279">
            <v>20195</v>
          </cell>
          <cell r="D1279">
            <v>5</v>
          </cell>
          <cell r="I1279">
            <v>40</v>
          </cell>
          <cell r="J1279">
            <v>2612</v>
          </cell>
          <cell r="K1279">
            <v>2613</v>
          </cell>
          <cell r="L1279">
            <v>2622</v>
          </cell>
          <cell r="M1279">
            <v>2668</v>
          </cell>
          <cell r="N1279">
            <v>3755</v>
          </cell>
        </row>
        <row r="1280">
          <cell r="B1280" t="str">
            <v>Trego</v>
          </cell>
          <cell r="C1280">
            <v>20195</v>
          </cell>
          <cell r="D1280" t="str">
            <v>na</v>
          </cell>
        </row>
        <row r="1281">
          <cell r="B1281" t="str">
            <v>Trego</v>
          </cell>
          <cell r="C1281">
            <v>20195</v>
          </cell>
          <cell r="D1281" t="str">
            <v>na</v>
          </cell>
        </row>
        <row r="1282">
          <cell r="B1282" t="str">
            <v>Trego</v>
          </cell>
          <cell r="C1282">
            <v>20195</v>
          </cell>
          <cell r="D1282" t="str">
            <v>na</v>
          </cell>
          <cell r="I1282">
            <v>34</v>
          </cell>
          <cell r="J1282" t="str">
            <v>MPLSEA</v>
          </cell>
        </row>
        <row r="1283">
          <cell r="B1283" t="str">
            <v>Trego</v>
          </cell>
          <cell r="C1283">
            <v>20195</v>
          </cell>
          <cell r="D1283">
            <v>61</v>
          </cell>
          <cell r="E1283">
            <v>27.918032786885245</v>
          </cell>
          <cell r="F1283">
            <v>29.625</v>
          </cell>
          <cell r="I1283">
            <v>44</v>
          </cell>
          <cell r="J1283" t="str">
            <v>MPLPER</v>
          </cell>
        </row>
        <row r="1284">
          <cell r="B1284" t="str">
            <v>Wabaunsee</v>
          </cell>
          <cell r="C1284">
            <v>20197</v>
          </cell>
          <cell r="D1284" t="str">
            <v>na</v>
          </cell>
          <cell r="G1284">
            <v>57.08</v>
          </cell>
          <cell r="H1284">
            <v>61.12</v>
          </cell>
        </row>
        <row r="1285">
          <cell r="B1285" t="str">
            <v>Wabaunsee</v>
          </cell>
          <cell r="C1285">
            <v>20197</v>
          </cell>
          <cell r="D1285">
            <v>11</v>
          </cell>
          <cell r="I1285">
            <v>42</v>
          </cell>
          <cell r="J1285">
            <v>4530</v>
          </cell>
          <cell r="K1285">
            <v>4550</v>
          </cell>
          <cell r="L1285">
            <v>4555</v>
          </cell>
          <cell r="M1285">
            <v>4752</v>
          </cell>
          <cell r="N1285">
            <v>4825</v>
          </cell>
          <cell r="O1285">
            <v>4832</v>
          </cell>
          <cell r="P1285">
            <v>4833</v>
          </cell>
          <cell r="Q1285">
            <v>7088</v>
          </cell>
          <cell r="R1285">
            <v>7437</v>
          </cell>
          <cell r="S1285">
            <v>8735</v>
          </cell>
          <cell r="T1285">
            <v>4590</v>
          </cell>
        </row>
        <row r="1286">
          <cell r="B1286" t="str">
            <v>Wabaunsee</v>
          </cell>
          <cell r="C1286">
            <v>20197</v>
          </cell>
          <cell r="D1286">
            <v>9</v>
          </cell>
          <cell r="I1286">
            <v>47</v>
          </cell>
          <cell r="J1286">
            <v>4053</v>
          </cell>
          <cell r="K1286">
            <v>4655</v>
          </cell>
          <cell r="L1286">
            <v>4735</v>
          </cell>
          <cell r="M1286">
            <v>7058</v>
          </cell>
          <cell r="N1286">
            <v>7091</v>
          </cell>
          <cell r="O1286">
            <v>7132</v>
          </cell>
          <cell r="P1286">
            <v>7503</v>
          </cell>
          <cell r="Q1286">
            <v>8793</v>
          </cell>
          <cell r="R1286">
            <v>4742</v>
          </cell>
        </row>
        <row r="1287">
          <cell r="B1287" t="str">
            <v>Wabaunsee</v>
          </cell>
          <cell r="C1287">
            <v>20197</v>
          </cell>
          <cell r="D1287">
            <v>17</v>
          </cell>
          <cell r="I1287">
            <v>53</v>
          </cell>
          <cell r="J1287">
            <v>4051</v>
          </cell>
          <cell r="K1287">
            <v>4052</v>
          </cell>
          <cell r="L1287">
            <v>4150</v>
          </cell>
          <cell r="M1287">
            <v>4671</v>
          </cell>
          <cell r="N1287">
            <v>4673</v>
          </cell>
          <cell r="O1287">
            <v>4740</v>
          </cell>
          <cell r="P1287">
            <v>4784</v>
          </cell>
          <cell r="Q1287">
            <v>7028</v>
          </cell>
          <cell r="R1287">
            <v>7051</v>
          </cell>
          <cell r="S1287">
            <v>7055</v>
          </cell>
          <cell r="T1287">
            <v>7105</v>
          </cell>
          <cell r="U1287">
            <v>7109</v>
          </cell>
          <cell r="V1287">
            <v>7303</v>
          </cell>
          <cell r="W1287">
            <v>7305</v>
          </cell>
          <cell r="X1287">
            <v>7502</v>
          </cell>
          <cell r="Y1287">
            <v>8300</v>
          </cell>
          <cell r="Z1287">
            <v>8912</v>
          </cell>
        </row>
        <row r="1288">
          <cell r="B1288" t="str">
            <v>Wabaunsee</v>
          </cell>
          <cell r="C1288">
            <v>20197</v>
          </cell>
          <cell r="D1288">
            <v>14</v>
          </cell>
          <cell r="I1288">
            <v>58</v>
          </cell>
          <cell r="J1288">
            <v>3891</v>
          </cell>
          <cell r="K1288">
            <v>7006</v>
          </cell>
          <cell r="L1288">
            <v>7035</v>
          </cell>
          <cell r="M1288">
            <v>7036</v>
          </cell>
          <cell r="N1288">
            <v>7104</v>
          </cell>
          <cell r="O1288">
            <v>7155</v>
          </cell>
          <cell r="P1288">
            <v>7306</v>
          </cell>
          <cell r="Q1288">
            <v>7320</v>
          </cell>
          <cell r="R1288">
            <v>7433</v>
          </cell>
          <cell r="S1288">
            <v>7500</v>
          </cell>
          <cell r="T1288">
            <v>7683</v>
          </cell>
          <cell r="U1288">
            <v>8775</v>
          </cell>
          <cell r="V1288">
            <v>8777</v>
          </cell>
          <cell r="W1288">
            <v>8778</v>
          </cell>
        </row>
        <row r="1289">
          <cell r="B1289" t="str">
            <v>Wabaunsee</v>
          </cell>
          <cell r="C1289">
            <v>20197</v>
          </cell>
          <cell r="D1289">
            <v>9</v>
          </cell>
          <cell r="I1289">
            <v>64</v>
          </cell>
          <cell r="J1289">
            <v>7233</v>
          </cell>
          <cell r="K1289">
            <v>3890</v>
          </cell>
          <cell r="L1289">
            <v>4350</v>
          </cell>
          <cell r="M1289">
            <v>4783</v>
          </cell>
          <cell r="N1289">
            <v>7031</v>
          </cell>
          <cell r="O1289">
            <v>7107</v>
          </cell>
          <cell r="P1289">
            <v>7209</v>
          </cell>
          <cell r="Q1289">
            <v>7265</v>
          </cell>
          <cell r="R1289">
            <v>7302</v>
          </cell>
        </row>
        <row r="1290">
          <cell r="B1290" t="str">
            <v>Wabaunsee</v>
          </cell>
          <cell r="C1290">
            <v>20197</v>
          </cell>
          <cell r="D1290">
            <v>5</v>
          </cell>
          <cell r="I1290">
            <v>69</v>
          </cell>
          <cell r="J1290">
            <v>4018</v>
          </cell>
          <cell r="K1290">
            <v>4151</v>
          </cell>
          <cell r="L1290">
            <v>7106</v>
          </cell>
          <cell r="M1290">
            <v>7208</v>
          </cell>
          <cell r="N1290">
            <v>7301</v>
          </cell>
        </row>
        <row r="1291">
          <cell r="B1291" t="str">
            <v>Wabaunsee</v>
          </cell>
          <cell r="C1291">
            <v>20197</v>
          </cell>
          <cell r="D1291">
            <v>4</v>
          </cell>
          <cell r="I1291">
            <v>75</v>
          </cell>
          <cell r="J1291">
            <v>7123</v>
          </cell>
          <cell r="K1291">
            <v>7170</v>
          </cell>
          <cell r="L1291">
            <v>7173</v>
          </cell>
          <cell r="M1291">
            <v>8302</v>
          </cell>
        </row>
        <row r="1292">
          <cell r="B1292" t="str">
            <v>Wabaunsee</v>
          </cell>
          <cell r="C1292">
            <v>20197</v>
          </cell>
          <cell r="D1292">
            <v>5</v>
          </cell>
          <cell r="I1292">
            <v>81</v>
          </cell>
          <cell r="J1292">
            <v>7050</v>
          </cell>
          <cell r="K1292">
            <v>7171</v>
          </cell>
          <cell r="L1292">
            <v>7176</v>
          </cell>
          <cell r="M1292">
            <v>7213</v>
          </cell>
          <cell r="N1292">
            <v>7214</v>
          </cell>
        </row>
        <row r="1293">
          <cell r="B1293" t="str">
            <v>Wabaunsee</v>
          </cell>
          <cell r="C1293">
            <v>20197</v>
          </cell>
          <cell r="D1293" t="str">
            <v>na</v>
          </cell>
        </row>
        <row r="1294">
          <cell r="B1294" t="str">
            <v>Wabaunsee</v>
          </cell>
          <cell r="C1294">
            <v>20197</v>
          </cell>
          <cell r="D1294" t="str">
            <v>na</v>
          </cell>
        </row>
        <row r="1295">
          <cell r="B1295" t="str">
            <v>Wabaunsee</v>
          </cell>
          <cell r="C1295">
            <v>20197</v>
          </cell>
          <cell r="D1295" t="str">
            <v>na</v>
          </cell>
          <cell r="I1295">
            <v>58</v>
          </cell>
          <cell r="J1295" t="str">
            <v>MPLSEA</v>
          </cell>
        </row>
        <row r="1296">
          <cell r="B1296" t="str">
            <v>Wabaunsee</v>
          </cell>
          <cell r="C1296">
            <v>20197</v>
          </cell>
          <cell r="D1296">
            <v>74</v>
          </cell>
          <cell r="E1296">
            <v>57.081081081081081</v>
          </cell>
          <cell r="F1296">
            <v>61.125</v>
          </cell>
          <cell r="I1296">
            <v>62</v>
          </cell>
          <cell r="J1296" t="str">
            <v>MPLPER</v>
          </cell>
        </row>
        <row r="1297">
          <cell r="B1297" t="str">
            <v>Wallace</v>
          </cell>
          <cell r="C1297">
            <v>20199</v>
          </cell>
          <cell r="D1297" t="str">
            <v>na</v>
          </cell>
          <cell r="G1297">
            <v>27.61</v>
          </cell>
          <cell r="H1297">
            <v>29</v>
          </cell>
        </row>
        <row r="1298">
          <cell r="B1298" t="str">
            <v>Wallace</v>
          </cell>
          <cell r="C1298">
            <v>20199</v>
          </cell>
          <cell r="D1298">
            <v>4</v>
          </cell>
          <cell r="I1298">
            <v>20</v>
          </cell>
          <cell r="J1298">
            <v>1634</v>
          </cell>
          <cell r="K1298">
            <v>1565</v>
          </cell>
          <cell r="L1298">
            <v>1692</v>
          </cell>
          <cell r="M1298">
            <v>1748</v>
          </cell>
        </row>
        <row r="1299">
          <cell r="B1299" t="str">
            <v>Wallace</v>
          </cell>
          <cell r="C1299">
            <v>20199</v>
          </cell>
          <cell r="D1299">
            <v>3</v>
          </cell>
          <cell r="I1299">
            <v>22</v>
          </cell>
          <cell r="J1299">
            <v>1258</v>
          </cell>
          <cell r="K1299">
            <v>1580</v>
          </cell>
          <cell r="L1299">
            <v>1659</v>
          </cell>
        </row>
        <row r="1300">
          <cell r="B1300" t="str">
            <v>Wallace</v>
          </cell>
          <cell r="C1300">
            <v>20199</v>
          </cell>
          <cell r="D1300">
            <v>6</v>
          </cell>
          <cell r="I1300">
            <v>25</v>
          </cell>
          <cell r="J1300">
            <v>1579</v>
          </cell>
          <cell r="K1300">
            <v>1606</v>
          </cell>
          <cell r="L1300">
            <v>1138</v>
          </cell>
          <cell r="M1300">
            <v>1649</v>
          </cell>
          <cell r="N1300">
            <v>1741</v>
          </cell>
          <cell r="O1300">
            <v>1860</v>
          </cell>
        </row>
        <row r="1301">
          <cell r="B1301" t="str">
            <v>Wallace</v>
          </cell>
          <cell r="C1301">
            <v>20199</v>
          </cell>
          <cell r="D1301">
            <v>5</v>
          </cell>
          <cell r="I1301">
            <v>27</v>
          </cell>
          <cell r="J1301">
            <v>1318</v>
          </cell>
          <cell r="K1301">
            <v>1605</v>
          </cell>
          <cell r="L1301">
            <v>1670</v>
          </cell>
          <cell r="M1301">
            <v>1859</v>
          </cell>
          <cell r="N1301">
            <v>1867</v>
          </cell>
        </row>
        <row r="1302">
          <cell r="B1302" t="str">
            <v>Wallace</v>
          </cell>
          <cell r="C1302">
            <v>20199</v>
          </cell>
          <cell r="D1302">
            <v>7</v>
          </cell>
          <cell r="I1302">
            <v>29</v>
          </cell>
          <cell r="J1302">
            <v>1118</v>
          </cell>
          <cell r="K1302">
            <v>1166</v>
          </cell>
          <cell r="L1302">
            <v>1351</v>
          </cell>
          <cell r="M1302">
            <v>1414</v>
          </cell>
          <cell r="N1302">
            <v>1811</v>
          </cell>
          <cell r="O1302">
            <v>1857</v>
          </cell>
          <cell r="P1302">
            <v>1864</v>
          </cell>
        </row>
        <row r="1303">
          <cell r="B1303" t="str">
            <v>Wallace</v>
          </cell>
          <cell r="C1303">
            <v>20199</v>
          </cell>
          <cell r="D1303">
            <v>2</v>
          </cell>
          <cell r="I1303">
            <v>31</v>
          </cell>
          <cell r="J1303">
            <v>1560</v>
          </cell>
          <cell r="K1303">
            <v>1856</v>
          </cell>
        </row>
        <row r="1304">
          <cell r="B1304" t="str">
            <v>Wallace</v>
          </cell>
          <cell r="C1304">
            <v>20199</v>
          </cell>
          <cell r="D1304">
            <v>1</v>
          </cell>
          <cell r="I1304">
            <v>34</v>
          </cell>
          <cell r="J1304">
            <v>1123</v>
          </cell>
        </row>
        <row r="1305">
          <cell r="B1305" t="str">
            <v>Wallace</v>
          </cell>
          <cell r="C1305">
            <v>20199</v>
          </cell>
          <cell r="D1305">
            <v>4</v>
          </cell>
          <cell r="I1305">
            <v>36</v>
          </cell>
          <cell r="J1305">
            <v>1422</v>
          </cell>
          <cell r="K1305">
            <v>1619</v>
          </cell>
          <cell r="L1305">
            <v>1652</v>
          </cell>
          <cell r="M1305">
            <v>2310</v>
          </cell>
        </row>
        <row r="1306">
          <cell r="B1306" t="str">
            <v>Wallace</v>
          </cell>
          <cell r="C1306">
            <v>20199</v>
          </cell>
          <cell r="D1306">
            <v>1</v>
          </cell>
          <cell r="I1306">
            <v>37</v>
          </cell>
          <cell r="J1306">
            <v>1655</v>
          </cell>
        </row>
        <row r="1307">
          <cell r="B1307" t="str">
            <v>Wallace</v>
          </cell>
          <cell r="C1307">
            <v>20199</v>
          </cell>
          <cell r="D1307" t="str">
            <v>na</v>
          </cell>
        </row>
        <row r="1308">
          <cell r="B1308" t="str">
            <v>Wallace</v>
          </cell>
          <cell r="C1308">
            <v>20199</v>
          </cell>
          <cell r="D1308" t="str">
            <v>na</v>
          </cell>
          <cell r="I1308">
            <v>26</v>
          </cell>
          <cell r="J1308" t="str">
            <v>MPLSEA</v>
          </cell>
        </row>
        <row r="1309">
          <cell r="B1309" t="str">
            <v>Wallace</v>
          </cell>
          <cell r="C1309">
            <v>20199</v>
          </cell>
          <cell r="D1309">
            <v>33</v>
          </cell>
          <cell r="E1309">
            <v>27.606060606060606</v>
          </cell>
          <cell r="F1309">
            <v>29</v>
          </cell>
          <cell r="I1309">
            <v>36</v>
          </cell>
          <cell r="J1309" t="str">
            <v>MPLPER</v>
          </cell>
        </row>
        <row r="1310">
          <cell r="B1310" t="str">
            <v>Washington</v>
          </cell>
          <cell r="C1310">
            <v>20201</v>
          </cell>
          <cell r="D1310" t="str">
            <v>na</v>
          </cell>
          <cell r="G1310">
            <v>51.97</v>
          </cell>
          <cell r="H1310">
            <v>54.33</v>
          </cell>
        </row>
        <row r="1311">
          <cell r="B1311" t="str">
            <v>Washington</v>
          </cell>
          <cell r="C1311">
            <v>20201</v>
          </cell>
          <cell r="D1311">
            <v>8</v>
          </cell>
          <cell r="I1311">
            <v>42</v>
          </cell>
          <cell r="J1311">
            <v>3360</v>
          </cell>
          <cell r="K1311">
            <v>3396</v>
          </cell>
          <cell r="L1311">
            <v>3520</v>
          </cell>
          <cell r="M1311">
            <v>4715</v>
          </cell>
          <cell r="N1311">
            <v>4725</v>
          </cell>
          <cell r="O1311">
            <v>7180</v>
          </cell>
          <cell r="P1311">
            <v>7502</v>
          </cell>
          <cell r="Q1311">
            <v>7510</v>
          </cell>
        </row>
        <row r="1312">
          <cell r="B1312" t="str">
            <v>Washington</v>
          </cell>
          <cell r="C1312">
            <v>20201</v>
          </cell>
          <cell r="D1312">
            <v>6</v>
          </cell>
          <cell r="I1312">
            <v>46</v>
          </cell>
          <cell r="J1312">
            <v>3391</v>
          </cell>
          <cell r="K1312">
            <v>3831</v>
          </cell>
          <cell r="L1312">
            <v>4525</v>
          </cell>
          <cell r="M1312">
            <v>4785</v>
          </cell>
          <cell r="N1312">
            <v>7445</v>
          </cell>
          <cell r="O1312">
            <v>7684</v>
          </cell>
        </row>
        <row r="1313">
          <cell r="B1313" t="str">
            <v>Washington</v>
          </cell>
          <cell r="C1313">
            <v>20201</v>
          </cell>
          <cell r="D1313">
            <v>5</v>
          </cell>
          <cell r="I1313">
            <v>52</v>
          </cell>
          <cell r="J1313">
            <v>3260</v>
          </cell>
          <cell r="K1313">
            <v>3404</v>
          </cell>
          <cell r="L1313">
            <v>3830</v>
          </cell>
          <cell r="M1313">
            <v>7415</v>
          </cell>
          <cell r="N1313">
            <v>7435</v>
          </cell>
        </row>
        <row r="1314">
          <cell r="B1314" t="str">
            <v>Washington</v>
          </cell>
          <cell r="C1314">
            <v>20201</v>
          </cell>
          <cell r="D1314">
            <v>7</v>
          </cell>
          <cell r="I1314">
            <v>57</v>
          </cell>
          <cell r="J1314">
            <v>3402</v>
          </cell>
          <cell r="K1314">
            <v>3492</v>
          </cell>
          <cell r="L1314">
            <v>3828</v>
          </cell>
          <cell r="M1314">
            <v>3844</v>
          </cell>
          <cell r="N1314">
            <v>4783</v>
          </cell>
          <cell r="O1314">
            <v>7433</v>
          </cell>
          <cell r="P1314">
            <v>7681</v>
          </cell>
        </row>
        <row r="1315">
          <cell r="B1315" t="str">
            <v>Washington</v>
          </cell>
          <cell r="C1315">
            <v>20201</v>
          </cell>
          <cell r="D1315">
            <v>2</v>
          </cell>
          <cell r="I1315">
            <v>62</v>
          </cell>
          <cell r="J1315">
            <v>3521</v>
          </cell>
          <cell r="K1315">
            <v>3824</v>
          </cell>
        </row>
        <row r="1316">
          <cell r="B1316" t="str">
            <v>Washington</v>
          </cell>
          <cell r="C1316">
            <v>20201</v>
          </cell>
          <cell r="D1316">
            <v>4</v>
          </cell>
          <cell r="I1316">
            <v>67</v>
          </cell>
          <cell r="J1316">
            <v>3561</v>
          </cell>
          <cell r="K1316">
            <v>3775</v>
          </cell>
          <cell r="L1316">
            <v>7030</v>
          </cell>
          <cell r="M1316">
            <v>7050</v>
          </cell>
        </row>
        <row r="1317">
          <cell r="B1317" t="str">
            <v>Washington</v>
          </cell>
          <cell r="C1317">
            <v>20201</v>
          </cell>
          <cell r="D1317" t="str">
            <v>na</v>
          </cell>
        </row>
        <row r="1318">
          <cell r="B1318" t="str">
            <v>Washington</v>
          </cell>
          <cell r="C1318">
            <v>20201</v>
          </cell>
          <cell r="D1318" t="str">
            <v>na</v>
          </cell>
        </row>
        <row r="1319">
          <cell r="B1319" t="str">
            <v>Washington</v>
          </cell>
          <cell r="C1319">
            <v>20201</v>
          </cell>
          <cell r="D1319" t="str">
            <v>na</v>
          </cell>
        </row>
        <row r="1320">
          <cell r="B1320" t="str">
            <v>Washington</v>
          </cell>
          <cell r="C1320">
            <v>20201</v>
          </cell>
          <cell r="D1320" t="str">
            <v>na</v>
          </cell>
        </row>
        <row r="1321">
          <cell r="B1321" t="str">
            <v>Washington</v>
          </cell>
          <cell r="C1321">
            <v>20201</v>
          </cell>
          <cell r="D1321" t="str">
            <v>na</v>
          </cell>
          <cell r="I1321">
            <v>52</v>
          </cell>
          <cell r="J1321" t="str">
            <v>MPLSEA</v>
          </cell>
        </row>
        <row r="1322">
          <cell r="B1322" t="str">
            <v>Washington</v>
          </cell>
          <cell r="C1322">
            <v>20201</v>
          </cell>
          <cell r="D1322">
            <v>32</v>
          </cell>
          <cell r="E1322">
            <v>51.96875</v>
          </cell>
          <cell r="F1322">
            <v>54.333333333333336</v>
          </cell>
          <cell r="I1322">
            <v>58</v>
          </cell>
          <cell r="J1322" t="str">
            <v>MPLPER</v>
          </cell>
        </row>
        <row r="1323">
          <cell r="B1323" t="str">
            <v>Wichita</v>
          </cell>
          <cell r="C1323">
            <v>20203</v>
          </cell>
          <cell r="D1323" t="str">
            <v>na</v>
          </cell>
          <cell r="G1323">
            <v>28.54</v>
          </cell>
          <cell r="H1323">
            <v>28</v>
          </cell>
        </row>
        <row r="1324">
          <cell r="B1324" t="str">
            <v>Wichita</v>
          </cell>
          <cell r="C1324">
            <v>20203</v>
          </cell>
          <cell r="D1324">
            <v>4</v>
          </cell>
          <cell r="I1324">
            <v>20</v>
          </cell>
          <cell r="J1324">
            <v>1124</v>
          </cell>
          <cell r="K1324">
            <v>1580</v>
          </cell>
          <cell r="L1324">
            <v>2562</v>
          </cell>
          <cell r="M1324">
            <v>6055</v>
          </cell>
        </row>
        <row r="1325">
          <cell r="B1325" t="str">
            <v>Wichita</v>
          </cell>
          <cell r="C1325">
            <v>20203</v>
          </cell>
          <cell r="D1325">
            <v>1</v>
          </cell>
          <cell r="I1325">
            <v>22</v>
          </cell>
          <cell r="J1325">
            <v>1868</v>
          </cell>
        </row>
        <row r="1326">
          <cell r="B1326" t="str">
            <v>Wichita</v>
          </cell>
          <cell r="C1326">
            <v>20203</v>
          </cell>
          <cell r="D1326">
            <v>3</v>
          </cell>
          <cell r="I1326">
            <v>25</v>
          </cell>
          <cell r="J1326">
            <v>1579</v>
          </cell>
          <cell r="K1326">
            <v>1741</v>
          </cell>
          <cell r="L1326">
            <v>2746</v>
          </cell>
        </row>
        <row r="1327">
          <cell r="B1327" t="str">
            <v>Wichita</v>
          </cell>
          <cell r="C1327">
            <v>20203</v>
          </cell>
          <cell r="D1327">
            <v>5</v>
          </cell>
          <cell r="I1327">
            <v>27</v>
          </cell>
          <cell r="J1327">
            <v>1578</v>
          </cell>
          <cell r="K1327">
            <v>1670</v>
          </cell>
          <cell r="L1327">
            <v>1867</v>
          </cell>
          <cell r="M1327">
            <v>2745</v>
          </cell>
          <cell r="N1327">
            <v>2747</v>
          </cell>
        </row>
        <row r="1328">
          <cell r="B1328" t="str">
            <v>Wichita</v>
          </cell>
          <cell r="C1328">
            <v>20203</v>
          </cell>
          <cell r="D1328">
            <v>1</v>
          </cell>
          <cell r="I1328">
            <v>29</v>
          </cell>
          <cell r="J1328">
            <v>1859</v>
          </cell>
        </row>
        <row r="1329">
          <cell r="B1329" t="str">
            <v>Wichita</v>
          </cell>
          <cell r="C1329">
            <v>20203</v>
          </cell>
          <cell r="D1329">
            <v>5</v>
          </cell>
          <cell r="I1329">
            <v>31</v>
          </cell>
          <cell r="J1329">
            <v>1667</v>
          </cell>
          <cell r="K1329">
            <v>1762</v>
          </cell>
          <cell r="L1329">
            <v>1857</v>
          </cell>
          <cell r="M1329">
            <v>2744</v>
          </cell>
          <cell r="N1329">
            <v>3593</v>
          </cell>
        </row>
        <row r="1330">
          <cell r="B1330" t="str">
            <v>Wichita</v>
          </cell>
          <cell r="C1330">
            <v>20203</v>
          </cell>
          <cell r="D1330">
            <v>3</v>
          </cell>
          <cell r="I1330">
            <v>34</v>
          </cell>
          <cell r="J1330">
            <v>1414</v>
          </cell>
          <cell r="K1330">
            <v>1761</v>
          </cell>
          <cell r="L1330">
            <v>1856</v>
          </cell>
        </row>
        <row r="1331">
          <cell r="B1331" t="str">
            <v>Wichita</v>
          </cell>
          <cell r="C1331">
            <v>20203</v>
          </cell>
          <cell r="D1331">
            <v>4</v>
          </cell>
          <cell r="I1331">
            <v>36</v>
          </cell>
          <cell r="J1331">
            <v>1345</v>
          </cell>
          <cell r="K1331">
            <v>1422</v>
          </cell>
          <cell r="L1331">
            <v>1619</v>
          </cell>
          <cell r="M1331">
            <v>2310</v>
          </cell>
        </row>
        <row r="1332">
          <cell r="B1332" t="str">
            <v>Wichita</v>
          </cell>
          <cell r="C1332">
            <v>20203</v>
          </cell>
          <cell r="D1332" t="str">
            <v>na</v>
          </cell>
        </row>
        <row r="1333">
          <cell r="B1333" t="str">
            <v>Wichita</v>
          </cell>
          <cell r="C1333">
            <v>20203</v>
          </cell>
          <cell r="D1333" t="str">
            <v>na</v>
          </cell>
        </row>
        <row r="1334">
          <cell r="B1334" t="str">
            <v>Wichita</v>
          </cell>
          <cell r="C1334">
            <v>20203</v>
          </cell>
          <cell r="D1334" t="str">
            <v>na</v>
          </cell>
          <cell r="I1334">
            <v>26</v>
          </cell>
          <cell r="J1334" t="str">
            <v>MPLSEA</v>
          </cell>
        </row>
        <row r="1335">
          <cell r="B1335" t="str">
            <v>Wichita</v>
          </cell>
          <cell r="C1335">
            <v>20203</v>
          </cell>
          <cell r="D1335">
            <v>26</v>
          </cell>
          <cell r="E1335">
            <v>28.53846153846154</v>
          </cell>
          <cell r="F1335">
            <v>28</v>
          </cell>
          <cell r="I1335">
            <v>36</v>
          </cell>
          <cell r="J1335" t="str">
            <v>MPLPER</v>
          </cell>
        </row>
        <row r="1336">
          <cell r="B1336" t="str">
            <v>Wilson</v>
          </cell>
          <cell r="C1336">
            <v>20205</v>
          </cell>
          <cell r="D1336" t="str">
            <v>na</v>
          </cell>
          <cell r="G1336">
            <v>40.85</v>
          </cell>
          <cell r="H1336">
            <v>41.89</v>
          </cell>
        </row>
        <row r="1337">
          <cell r="B1337" t="str">
            <v>Wilson</v>
          </cell>
          <cell r="C1337">
            <v>20205</v>
          </cell>
          <cell r="D1337">
            <v>6</v>
          </cell>
          <cell r="I1337">
            <v>27</v>
          </cell>
          <cell r="J1337">
            <v>6981</v>
          </cell>
          <cell r="K1337">
            <v>8628</v>
          </cell>
          <cell r="L1337">
            <v>8735</v>
          </cell>
          <cell r="M1337">
            <v>8737</v>
          </cell>
          <cell r="N1337">
            <v>8876</v>
          </cell>
          <cell r="O1337">
            <v>8885</v>
          </cell>
        </row>
        <row r="1338">
          <cell r="B1338" t="str">
            <v>Wilson</v>
          </cell>
          <cell r="C1338">
            <v>20205</v>
          </cell>
          <cell r="D1338">
            <v>3</v>
          </cell>
          <cell r="I1338">
            <v>31</v>
          </cell>
          <cell r="J1338">
            <v>8050</v>
          </cell>
          <cell r="K1338">
            <v>8626</v>
          </cell>
          <cell r="L1338">
            <v>8733</v>
          </cell>
        </row>
        <row r="1339">
          <cell r="B1339" t="str">
            <v>Wilson</v>
          </cell>
          <cell r="C1339">
            <v>20205</v>
          </cell>
          <cell r="D1339">
            <v>5</v>
          </cell>
          <cell r="I1339">
            <v>34</v>
          </cell>
          <cell r="J1339">
            <v>8300</v>
          </cell>
          <cell r="K1339">
            <v>8623</v>
          </cell>
          <cell r="L1339">
            <v>8731</v>
          </cell>
          <cell r="M1339">
            <v>8780</v>
          </cell>
          <cell r="N1339">
            <v>8853</v>
          </cell>
        </row>
        <row r="1340">
          <cell r="B1340" t="str">
            <v>Wilson</v>
          </cell>
          <cell r="C1340">
            <v>20205</v>
          </cell>
          <cell r="D1340">
            <v>3</v>
          </cell>
          <cell r="I1340">
            <v>38</v>
          </cell>
          <cell r="J1340">
            <v>8625</v>
          </cell>
          <cell r="K1340">
            <v>8699</v>
          </cell>
          <cell r="L1340">
            <v>8729</v>
          </cell>
        </row>
        <row r="1341">
          <cell r="B1341" t="str">
            <v>Wilson</v>
          </cell>
          <cell r="C1341">
            <v>20205</v>
          </cell>
          <cell r="D1341">
            <v>2</v>
          </cell>
          <cell r="I1341">
            <v>42</v>
          </cell>
          <cell r="J1341">
            <v>8683</v>
          </cell>
          <cell r="K1341">
            <v>8691</v>
          </cell>
        </row>
        <row r="1342">
          <cell r="B1342" t="str">
            <v>Wilson</v>
          </cell>
          <cell r="C1342">
            <v>20205</v>
          </cell>
          <cell r="D1342">
            <v>3</v>
          </cell>
          <cell r="I1342">
            <v>44</v>
          </cell>
          <cell r="J1342">
            <v>8990</v>
          </cell>
          <cell r="K1342">
            <v>8991</v>
          </cell>
          <cell r="L1342">
            <v>8621</v>
          </cell>
        </row>
        <row r="1343">
          <cell r="B1343" t="str">
            <v>Wilson</v>
          </cell>
          <cell r="C1343">
            <v>20205</v>
          </cell>
          <cell r="D1343">
            <v>6</v>
          </cell>
          <cell r="I1343">
            <v>49</v>
          </cell>
          <cell r="J1343">
            <v>6961</v>
          </cell>
          <cell r="K1343">
            <v>8201</v>
          </cell>
          <cell r="L1343">
            <v>8203</v>
          </cell>
          <cell r="M1343">
            <v>8610</v>
          </cell>
          <cell r="N1343">
            <v>8643</v>
          </cell>
          <cell r="O1343">
            <v>8775</v>
          </cell>
        </row>
        <row r="1344">
          <cell r="B1344" t="str">
            <v>Wilson</v>
          </cell>
          <cell r="C1344">
            <v>20205</v>
          </cell>
          <cell r="D1344">
            <v>2</v>
          </cell>
          <cell r="I1344">
            <v>54</v>
          </cell>
          <cell r="J1344">
            <v>8961</v>
          </cell>
          <cell r="K1344">
            <v>8679</v>
          </cell>
        </row>
        <row r="1345">
          <cell r="B1345" t="str">
            <v>Wilson</v>
          </cell>
          <cell r="C1345">
            <v>20205</v>
          </cell>
          <cell r="D1345">
            <v>4</v>
          </cell>
          <cell r="I1345">
            <v>58</v>
          </cell>
          <cell r="J1345">
            <v>4052</v>
          </cell>
          <cell r="K1345">
            <v>8150</v>
          </cell>
          <cell r="L1345">
            <v>8302</v>
          </cell>
          <cell r="M1345">
            <v>8501</v>
          </cell>
        </row>
        <row r="1346">
          <cell r="B1346" t="str">
            <v>Wilson</v>
          </cell>
          <cell r="C1346">
            <v>20205</v>
          </cell>
          <cell r="D1346" t="str">
            <v>na</v>
          </cell>
        </row>
        <row r="1347">
          <cell r="B1347" t="str">
            <v>Wilson</v>
          </cell>
          <cell r="C1347">
            <v>20205</v>
          </cell>
          <cell r="D1347" t="str">
            <v>na</v>
          </cell>
          <cell r="I1347">
            <v>48</v>
          </cell>
          <cell r="J1347" t="str">
            <v>MPLSEA</v>
          </cell>
        </row>
        <row r="1348">
          <cell r="B1348" t="str">
            <v>Wilson</v>
          </cell>
          <cell r="C1348">
            <v>20205</v>
          </cell>
          <cell r="D1348">
            <v>34</v>
          </cell>
          <cell r="E1348">
            <v>40.852941176470587</v>
          </cell>
          <cell r="F1348">
            <v>41.888888888888886</v>
          </cell>
          <cell r="I1348">
            <v>52</v>
          </cell>
          <cell r="J1348" t="str">
            <v>MPLPER</v>
          </cell>
        </row>
        <row r="1349">
          <cell r="B1349" t="str">
            <v>Woodson</v>
          </cell>
          <cell r="C1349">
            <v>20207</v>
          </cell>
          <cell r="D1349" t="str">
            <v>na</v>
          </cell>
          <cell r="G1349">
            <v>42.16</v>
          </cell>
          <cell r="H1349">
            <v>44</v>
          </cell>
        </row>
        <row r="1350">
          <cell r="B1350" t="str">
            <v>Woodson</v>
          </cell>
          <cell r="C1350">
            <v>20207</v>
          </cell>
          <cell r="D1350">
            <v>4</v>
          </cell>
          <cell r="I1350">
            <v>30</v>
          </cell>
          <cell r="J1350">
            <v>6952</v>
          </cell>
          <cell r="K1350">
            <v>8851</v>
          </cell>
          <cell r="L1350">
            <v>8871</v>
          </cell>
          <cell r="M1350">
            <v>8877</v>
          </cell>
        </row>
        <row r="1351">
          <cell r="B1351" t="str">
            <v>Woodson</v>
          </cell>
          <cell r="C1351">
            <v>20207</v>
          </cell>
          <cell r="D1351">
            <v>12</v>
          </cell>
          <cell r="I1351">
            <v>34</v>
          </cell>
          <cell r="J1351">
            <v>4051</v>
          </cell>
          <cell r="K1351">
            <v>4570</v>
          </cell>
          <cell r="L1351">
            <v>4600</v>
          </cell>
          <cell r="M1351">
            <v>8300</v>
          </cell>
          <cell r="N1351">
            <v>8626</v>
          </cell>
          <cell r="O1351">
            <v>8673</v>
          </cell>
          <cell r="P1351">
            <v>8677</v>
          </cell>
          <cell r="Q1351">
            <v>8731</v>
          </cell>
          <cell r="R1351">
            <v>8735</v>
          </cell>
          <cell r="S1351">
            <v>8761</v>
          </cell>
          <cell r="T1351">
            <v>8780</v>
          </cell>
          <cell r="U1351">
            <v>8885</v>
          </cell>
        </row>
        <row r="1352">
          <cell r="B1352" t="str">
            <v>Woodson</v>
          </cell>
          <cell r="C1352">
            <v>20207</v>
          </cell>
          <cell r="D1352">
            <v>6</v>
          </cell>
          <cell r="I1352">
            <v>38</v>
          </cell>
          <cell r="J1352">
            <v>6980</v>
          </cell>
          <cell r="K1352">
            <v>8623</v>
          </cell>
          <cell r="L1352">
            <v>8691</v>
          </cell>
          <cell r="M1352">
            <v>8699</v>
          </cell>
          <cell r="N1352">
            <v>8729</v>
          </cell>
          <cell r="O1352">
            <v>8733</v>
          </cell>
        </row>
        <row r="1353">
          <cell r="B1353" t="str">
            <v>Woodson</v>
          </cell>
          <cell r="C1353">
            <v>20207</v>
          </cell>
          <cell r="D1353">
            <v>9</v>
          </cell>
          <cell r="I1353">
            <v>42</v>
          </cell>
          <cell r="J1353">
            <v>4744</v>
          </cell>
          <cell r="K1353">
            <v>8687</v>
          </cell>
          <cell r="L1353">
            <v>8743</v>
          </cell>
          <cell r="M1353">
            <v>8773</v>
          </cell>
          <cell r="N1353">
            <v>8775</v>
          </cell>
          <cell r="O1353">
            <v>8803</v>
          </cell>
          <cell r="P1353">
            <v>8912</v>
          </cell>
          <cell r="Q1353">
            <v>8991</v>
          </cell>
          <cell r="R1353">
            <v>8992</v>
          </cell>
        </row>
        <row r="1354">
          <cell r="B1354" t="str">
            <v>Woodson</v>
          </cell>
          <cell r="C1354">
            <v>20207</v>
          </cell>
          <cell r="D1354">
            <v>8</v>
          </cell>
          <cell r="I1354">
            <v>46</v>
          </cell>
          <cell r="J1354">
            <v>4740</v>
          </cell>
          <cell r="K1354">
            <v>7301</v>
          </cell>
          <cell r="L1354">
            <v>8201</v>
          </cell>
          <cell r="M1354">
            <v>8203</v>
          </cell>
          <cell r="N1354">
            <v>8621</v>
          </cell>
          <cell r="O1354">
            <v>8643</v>
          </cell>
          <cell r="P1354">
            <v>8683</v>
          </cell>
          <cell r="Q1354">
            <v>8911</v>
          </cell>
        </row>
        <row r="1355">
          <cell r="B1355" t="str">
            <v>Woodson</v>
          </cell>
          <cell r="C1355">
            <v>20207</v>
          </cell>
          <cell r="D1355">
            <v>1</v>
          </cell>
          <cell r="I1355">
            <v>50</v>
          </cell>
          <cell r="J1355">
            <v>8679</v>
          </cell>
        </row>
        <row r="1356">
          <cell r="B1356" t="str">
            <v>Woodson</v>
          </cell>
          <cell r="C1356">
            <v>20207</v>
          </cell>
          <cell r="D1356">
            <v>6</v>
          </cell>
          <cell r="I1356">
            <v>54</v>
          </cell>
          <cell r="J1356">
            <v>4020</v>
          </cell>
          <cell r="K1356">
            <v>6750</v>
          </cell>
          <cell r="L1356">
            <v>8150</v>
          </cell>
          <cell r="M1356">
            <v>8160</v>
          </cell>
          <cell r="N1356">
            <v>8795</v>
          </cell>
          <cell r="O1356">
            <v>8961</v>
          </cell>
        </row>
        <row r="1357">
          <cell r="B1357" t="str">
            <v>Woodson</v>
          </cell>
          <cell r="C1357">
            <v>20207</v>
          </cell>
          <cell r="D1357">
            <v>4</v>
          </cell>
          <cell r="I1357">
            <v>58</v>
          </cell>
          <cell r="J1357">
            <v>8302</v>
          </cell>
          <cell r="K1357">
            <v>7170</v>
          </cell>
          <cell r="L1357">
            <v>8101</v>
          </cell>
          <cell r="M1357">
            <v>8501</v>
          </cell>
        </row>
        <row r="1358">
          <cell r="B1358" t="str">
            <v>Woodson</v>
          </cell>
          <cell r="C1358">
            <v>20207</v>
          </cell>
          <cell r="D1358" t="str">
            <v>na</v>
          </cell>
        </row>
        <row r="1359">
          <cell r="B1359" t="str">
            <v>Woodson</v>
          </cell>
          <cell r="C1359">
            <v>20207</v>
          </cell>
          <cell r="D1359" t="str">
            <v>na</v>
          </cell>
        </row>
        <row r="1360">
          <cell r="B1360" t="str">
            <v>Woodson</v>
          </cell>
          <cell r="C1360">
            <v>20207</v>
          </cell>
          <cell r="D1360" t="str">
            <v>na</v>
          </cell>
          <cell r="I1360">
            <v>52</v>
          </cell>
          <cell r="J1360" t="str">
            <v>MPLSEA</v>
          </cell>
        </row>
        <row r="1361">
          <cell r="B1361" t="str">
            <v>Woodson</v>
          </cell>
          <cell r="C1361">
            <v>20207</v>
          </cell>
          <cell r="D1361">
            <v>50</v>
          </cell>
          <cell r="E1361">
            <v>42.16</v>
          </cell>
          <cell r="F1361">
            <v>44</v>
          </cell>
          <cell r="I1361">
            <v>56</v>
          </cell>
          <cell r="J1361" t="str">
            <v>MPLPER</v>
          </cell>
        </row>
        <row r="1362">
          <cell r="B1362" t="str">
            <v>Wyandotte</v>
          </cell>
          <cell r="C1362">
            <v>20209</v>
          </cell>
          <cell r="D1362" t="str">
            <v>na</v>
          </cell>
          <cell r="G1362">
            <v>65.86</v>
          </cell>
          <cell r="H1362">
            <v>68.709999999999994</v>
          </cell>
        </row>
        <row r="1363">
          <cell r="B1363" t="str">
            <v>Wyandotte</v>
          </cell>
          <cell r="C1363">
            <v>20209</v>
          </cell>
          <cell r="D1363">
            <v>12</v>
          </cell>
          <cell r="I1363">
            <v>49</v>
          </cell>
          <cell r="J1363">
            <v>7088</v>
          </cell>
          <cell r="K1363">
            <v>7105</v>
          </cell>
          <cell r="L1363">
            <v>7210</v>
          </cell>
          <cell r="M1363">
            <v>7250</v>
          </cell>
          <cell r="N1363">
            <v>7658</v>
          </cell>
          <cell r="O1363">
            <v>7659</v>
          </cell>
          <cell r="P1363">
            <v>7950</v>
          </cell>
          <cell r="Q1363">
            <v>7651</v>
          </cell>
          <cell r="R1363">
            <v>7957</v>
          </cell>
          <cell r="S1363">
            <v>7959</v>
          </cell>
          <cell r="T1363">
            <v>7970</v>
          </cell>
          <cell r="U1363">
            <v>7971</v>
          </cell>
        </row>
        <row r="1364">
          <cell r="B1364" t="str">
            <v>Wyandotte</v>
          </cell>
          <cell r="C1364">
            <v>20209</v>
          </cell>
          <cell r="D1364">
            <v>7</v>
          </cell>
          <cell r="I1364">
            <v>56</v>
          </cell>
          <cell r="J1364">
            <v>7087</v>
          </cell>
          <cell r="K1364">
            <v>7089</v>
          </cell>
          <cell r="L1364">
            <v>7095</v>
          </cell>
          <cell r="M1364">
            <v>7132</v>
          </cell>
          <cell r="N1364">
            <v>7305</v>
          </cell>
          <cell r="O1364">
            <v>7460</v>
          </cell>
          <cell r="P1364">
            <v>7911</v>
          </cell>
        </row>
        <row r="1365">
          <cell r="B1365" t="str">
            <v>Wyandotte</v>
          </cell>
          <cell r="C1365">
            <v>20209</v>
          </cell>
          <cell r="D1365">
            <v>14</v>
          </cell>
          <cell r="I1365">
            <v>62</v>
          </cell>
          <cell r="J1365">
            <v>7005</v>
          </cell>
          <cell r="K1365">
            <v>7055</v>
          </cell>
          <cell r="L1365">
            <v>7091</v>
          </cell>
          <cell r="M1365">
            <v>7502</v>
          </cell>
          <cell r="N1365">
            <v>7590</v>
          </cell>
          <cell r="O1365">
            <v>7592</v>
          </cell>
          <cell r="P1365">
            <v>7603</v>
          </cell>
          <cell r="Q1365">
            <v>7760</v>
          </cell>
          <cell r="R1365">
            <v>7763</v>
          </cell>
          <cell r="S1365">
            <v>7764</v>
          </cell>
          <cell r="T1365">
            <v>7916</v>
          </cell>
          <cell r="U1365">
            <v>7956</v>
          </cell>
          <cell r="V1365">
            <v>7958</v>
          </cell>
          <cell r="W1365">
            <v>7503</v>
          </cell>
        </row>
        <row r="1366">
          <cell r="B1366" t="str">
            <v>Wyandotte</v>
          </cell>
          <cell r="C1366">
            <v>20209</v>
          </cell>
          <cell r="D1366">
            <v>17</v>
          </cell>
          <cell r="I1366">
            <v>69</v>
          </cell>
          <cell r="J1366">
            <v>7035</v>
          </cell>
          <cell r="K1366">
            <v>7061</v>
          </cell>
          <cell r="L1366">
            <v>7099</v>
          </cell>
          <cell r="M1366">
            <v>7107</v>
          </cell>
          <cell r="N1366">
            <v>7252</v>
          </cell>
          <cell r="O1366">
            <v>7253</v>
          </cell>
          <cell r="P1366">
            <v>7282</v>
          </cell>
          <cell r="Q1366">
            <v>7286</v>
          </cell>
          <cell r="R1366">
            <v>7292</v>
          </cell>
          <cell r="S1366">
            <v>7302</v>
          </cell>
          <cell r="T1366">
            <v>7304</v>
          </cell>
          <cell r="U1366">
            <v>7500</v>
          </cell>
          <cell r="V1366">
            <v>7589</v>
          </cell>
          <cell r="W1366">
            <v>7591</v>
          </cell>
          <cell r="X1366">
            <v>7679</v>
          </cell>
          <cell r="Y1366">
            <v>7915</v>
          </cell>
          <cell r="Z1366">
            <v>7955</v>
          </cell>
        </row>
        <row r="1367">
          <cell r="B1367" t="str">
            <v>Wyandotte</v>
          </cell>
          <cell r="C1367">
            <v>20209</v>
          </cell>
          <cell r="D1367">
            <v>15</v>
          </cell>
          <cell r="I1367">
            <v>75</v>
          </cell>
          <cell r="J1367">
            <v>7741</v>
          </cell>
          <cell r="K1367">
            <v>7006</v>
          </cell>
          <cell r="L1367">
            <v>7036</v>
          </cell>
          <cell r="M1367">
            <v>7051</v>
          </cell>
          <cell r="N1367">
            <v>7127</v>
          </cell>
          <cell r="O1367">
            <v>7211</v>
          </cell>
          <cell r="P1367">
            <v>7233</v>
          </cell>
          <cell r="Q1367">
            <v>7261</v>
          </cell>
          <cell r="R1367">
            <v>7281</v>
          </cell>
          <cell r="S1367">
            <v>7285</v>
          </cell>
          <cell r="T1367">
            <v>7291</v>
          </cell>
          <cell r="U1367">
            <v>7541</v>
          </cell>
          <cell r="V1367">
            <v>7545</v>
          </cell>
          <cell r="W1367">
            <v>7678</v>
          </cell>
          <cell r="X1367">
            <v>7106</v>
          </cell>
        </row>
        <row r="1368">
          <cell r="B1368" t="str">
            <v>Wyandotte</v>
          </cell>
          <cell r="C1368">
            <v>20209</v>
          </cell>
          <cell r="D1368">
            <v>7</v>
          </cell>
          <cell r="I1368">
            <v>82</v>
          </cell>
          <cell r="J1368">
            <v>7050</v>
          </cell>
          <cell r="K1368">
            <v>7170</v>
          </cell>
          <cell r="L1368">
            <v>7214</v>
          </cell>
          <cell r="M1368">
            <v>7290</v>
          </cell>
          <cell r="N1368">
            <v>7540</v>
          </cell>
          <cell r="O1368">
            <v>7119</v>
          </cell>
          <cell r="P1368">
            <v>7176</v>
          </cell>
        </row>
        <row r="1369">
          <cell r="B1369" t="str">
            <v>Wyandotte</v>
          </cell>
          <cell r="C1369">
            <v>20209</v>
          </cell>
          <cell r="D1369">
            <v>1</v>
          </cell>
          <cell r="I1369">
            <v>88</v>
          </cell>
          <cell r="J1369">
            <v>7850</v>
          </cell>
        </row>
        <row r="1370">
          <cell r="B1370" t="str">
            <v>Wyandotte</v>
          </cell>
          <cell r="C1370">
            <v>20209</v>
          </cell>
          <cell r="D1370" t="str">
            <v>na</v>
          </cell>
        </row>
        <row r="1371">
          <cell r="B1371" t="str">
            <v>Wyandotte</v>
          </cell>
          <cell r="C1371">
            <v>20209</v>
          </cell>
          <cell r="D1371" t="str">
            <v>na</v>
          </cell>
        </row>
        <row r="1372">
          <cell r="B1372" t="str">
            <v>Wyandotte</v>
          </cell>
          <cell r="C1372">
            <v>20209</v>
          </cell>
          <cell r="D1372" t="str">
            <v>na</v>
          </cell>
        </row>
        <row r="1373">
          <cell r="B1373" t="str">
            <v>Wyandotte</v>
          </cell>
          <cell r="C1373">
            <v>20209</v>
          </cell>
          <cell r="D1373" t="str">
            <v>na</v>
          </cell>
          <cell r="I1373">
            <v>62</v>
          </cell>
          <cell r="J1373" t="str">
            <v>MPLSEA</v>
          </cell>
        </row>
        <row r="1374">
          <cell r="B1374" t="str">
            <v>Wyandotte</v>
          </cell>
          <cell r="C1374">
            <v>20209</v>
          </cell>
          <cell r="D1374">
            <v>73</v>
          </cell>
          <cell r="E1374">
            <v>65.863013698630141</v>
          </cell>
          <cell r="F1374">
            <v>68.714285714285708</v>
          </cell>
          <cell r="I1374">
            <v>66</v>
          </cell>
          <cell r="J1374" t="str">
            <v>MPLPER</v>
          </cell>
        </row>
      </sheetData>
      <sheetData sheetId="1" refreshError="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Prices and weights"/>
      <sheetName val="Net present value"/>
    </sheetNames>
    <sheetDataSet>
      <sheetData sheetId="0"/>
      <sheetData sheetId="1">
        <row r="7">
          <cell r="B7">
            <v>2014</v>
          </cell>
          <cell r="C7">
            <v>169.13</v>
          </cell>
          <cell r="D7">
            <v>74.417199999999994</v>
          </cell>
          <cell r="E7">
            <v>164.13</v>
          </cell>
          <cell r="F7">
            <v>74.417199999999994</v>
          </cell>
          <cell r="G7">
            <v>177.5865</v>
          </cell>
          <cell r="H7">
            <v>74.417199999999994</v>
          </cell>
          <cell r="J7">
            <v>1</v>
          </cell>
          <cell r="K7">
            <v>542</v>
          </cell>
          <cell r="L7">
            <v>562</v>
          </cell>
          <cell r="M7">
            <v>537</v>
          </cell>
        </row>
        <row r="8">
          <cell r="B8">
            <v>2015</v>
          </cell>
          <cell r="C8">
            <v>173.65</v>
          </cell>
          <cell r="D8">
            <v>76.406000000000006</v>
          </cell>
          <cell r="E8">
            <v>164.13</v>
          </cell>
          <cell r="F8">
            <v>74.417199999999994</v>
          </cell>
          <cell r="G8">
            <v>182.33250000000001</v>
          </cell>
          <cell r="H8">
            <v>76.406000000000006</v>
          </cell>
          <cell r="J8">
            <v>2</v>
          </cell>
          <cell r="K8">
            <v>552</v>
          </cell>
          <cell r="L8">
            <v>562</v>
          </cell>
          <cell r="M8">
            <v>552</v>
          </cell>
        </row>
        <row r="9">
          <cell r="B9">
            <v>2016</v>
          </cell>
          <cell r="C9">
            <v>174.34</v>
          </cell>
          <cell r="D9">
            <v>76.709600000000009</v>
          </cell>
          <cell r="E9">
            <v>164.13</v>
          </cell>
          <cell r="F9">
            <v>74.417199999999994</v>
          </cell>
          <cell r="G9">
            <v>183.05700000000002</v>
          </cell>
          <cell r="H9">
            <v>76.709600000000009</v>
          </cell>
          <cell r="J9">
            <v>3</v>
          </cell>
          <cell r="K9">
            <v>562</v>
          </cell>
          <cell r="L9">
            <v>562</v>
          </cell>
          <cell r="M9">
            <v>567</v>
          </cell>
        </row>
        <row r="10">
          <cell r="B10">
            <v>2017</v>
          </cell>
          <cell r="C10">
            <v>167.86</v>
          </cell>
          <cell r="D10">
            <v>73.858400000000003</v>
          </cell>
          <cell r="E10">
            <v>164.13</v>
          </cell>
          <cell r="F10">
            <v>74.417199999999994</v>
          </cell>
          <cell r="G10">
            <v>176.25300000000001</v>
          </cell>
          <cell r="H10">
            <v>73.858400000000003</v>
          </cell>
          <cell r="J10">
            <v>4</v>
          </cell>
          <cell r="K10">
            <v>567</v>
          </cell>
          <cell r="L10">
            <v>562</v>
          </cell>
          <cell r="M10">
            <v>582</v>
          </cell>
        </row>
        <row r="11">
          <cell r="B11">
            <v>2018</v>
          </cell>
          <cell r="C11">
            <v>163.47</v>
          </cell>
          <cell r="D11">
            <v>71.9268</v>
          </cell>
          <cell r="E11">
            <v>164.13</v>
          </cell>
          <cell r="F11">
            <v>74.417199999999994</v>
          </cell>
          <cell r="G11">
            <v>171.64350000000002</v>
          </cell>
          <cell r="H11">
            <v>71.9268</v>
          </cell>
          <cell r="J11">
            <v>5</v>
          </cell>
          <cell r="K11">
            <v>572</v>
          </cell>
          <cell r="L11">
            <v>562</v>
          </cell>
          <cell r="M11">
            <v>582</v>
          </cell>
        </row>
        <row r="12">
          <cell r="B12">
            <v>2019</v>
          </cell>
          <cell r="C12">
            <v>165.08</v>
          </cell>
          <cell r="D12">
            <v>72.635200000000012</v>
          </cell>
          <cell r="E12">
            <v>164.13</v>
          </cell>
          <cell r="F12">
            <v>74.417199999999994</v>
          </cell>
          <cell r="G12">
            <v>173.33400000000003</v>
          </cell>
          <cell r="H12">
            <v>72.635200000000012</v>
          </cell>
          <cell r="J12">
            <v>6</v>
          </cell>
          <cell r="K12">
            <v>572</v>
          </cell>
          <cell r="L12">
            <v>562</v>
          </cell>
          <cell r="M12">
            <v>577</v>
          </cell>
        </row>
        <row r="13">
          <cell r="B13">
            <v>2020</v>
          </cell>
          <cell r="C13">
            <v>165.52</v>
          </cell>
          <cell r="D13">
            <v>72.828800000000001</v>
          </cell>
          <cell r="E13">
            <v>164.13</v>
          </cell>
          <cell r="F13">
            <v>74.417199999999994</v>
          </cell>
          <cell r="G13">
            <v>173.79600000000002</v>
          </cell>
          <cell r="H13">
            <v>72.828800000000001</v>
          </cell>
          <cell r="J13">
            <v>7</v>
          </cell>
          <cell r="K13">
            <v>567</v>
          </cell>
          <cell r="L13">
            <v>562</v>
          </cell>
          <cell r="M13">
            <v>567</v>
          </cell>
        </row>
        <row r="14">
          <cell r="B14">
            <v>2021</v>
          </cell>
          <cell r="C14">
            <v>168.23</v>
          </cell>
          <cell r="D14">
            <v>74.021199999999993</v>
          </cell>
          <cell r="E14">
            <v>164.13</v>
          </cell>
          <cell r="F14">
            <v>74.417199999999994</v>
          </cell>
          <cell r="G14">
            <v>176.64150000000001</v>
          </cell>
          <cell r="H14">
            <v>74.021199999999993</v>
          </cell>
          <cell r="J14">
            <v>8</v>
          </cell>
          <cell r="K14">
            <v>565</v>
          </cell>
          <cell r="L14">
            <v>562</v>
          </cell>
          <cell r="M14">
            <v>557</v>
          </cell>
        </row>
        <row r="15">
          <cell r="B15">
            <v>2022</v>
          </cell>
          <cell r="C15">
            <v>171.47</v>
          </cell>
          <cell r="D15">
            <v>75.446799999999996</v>
          </cell>
          <cell r="E15">
            <v>164.13</v>
          </cell>
          <cell r="F15">
            <v>74.417199999999994</v>
          </cell>
          <cell r="G15">
            <v>180.04349999999999</v>
          </cell>
          <cell r="H15">
            <v>75.446799999999996</v>
          </cell>
          <cell r="J15">
            <v>9</v>
          </cell>
          <cell r="K15">
            <v>562</v>
          </cell>
          <cell r="L15">
            <v>562</v>
          </cell>
          <cell r="M15">
            <v>552</v>
          </cell>
        </row>
        <row r="16">
          <cell r="B16">
            <v>2023</v>
          </cell>
          <cell r="C16">
            <v>171.47</v>
          </cell>
          <cell r="D16">
            <v>75.446799999999996</v>
          </cell>
          <cell r="E16">
            <v>164.13</v>
          </cell>
          <cell r="F16">
            <v>74.417199999999994</v>
          </cell>
          <cell r="G16">
            <v>180.04349999999999</v>
          </cell>
          <cell r="H16">
            <v>75.446799999999996</v>
          </cell>
          <cell r="J16">
            <v>10</v>
          </cell>
          <cell r="K16">
            <v>559</v>
          </cell>
          <cell r="L16">
            <v>562</v>
          </cell>
          <cell r="M16">
            <v>547</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gtonsor@k-state.edu"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2.xml"/><Relationship Id="rId4" Type="http://schemas.openxmlformats.org/officeDocument/2006/relationships/ctrlProp" Target="../ctrlProps/ctrlProp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1:X50"/>
  <sheetViews>
    <sheetView showGridLines="0" tabSelected="1" zoomScale="92" zoomScaleNormal="100" workbookViewId="0">
      <selection activeCell="B29" sqref="B29:L30"/>
    </sheetView>
  </sheetViews>
  <sheetFormatPr defaultRowHeight="12.75"/>
  <cols>
    <col min="1" max="1" width="2.77734375" style="216" customWidth="1"/>
    <col min="2" max="4" width="8.88671875" style="216"/>
    <col min="5" max="5" width="7" style="216" customWidth="1"/>
    <col min="6" max="11" width="8.88671875" style="216"/>
    <col min="12" max="12" width="18.109375" style="216" customWidth="1"/>
    <col min="13" max="13" width="2.88671875" style="216" customWidth="1"/>
    <col min="14" max="16384" width="8.88671875" style="216"/>
  </cols>
  <sheetData>
    <row r="1" spans="2:24" ht="10.5" customHeight="1" thickBot="1"/>
    <row r="2" spans="2:24" ht="7.5" customHeight="1">
      <c r="B2" s="217"/>
      <c r="C2" s="218"/>
      <c r="D2" s="218"/>
      <c r="E2" s="218"/>
      <c r="F2" s="218"/>
      <c r="G2" s="218"/>
      <c r="H2" s="218"/>
      <c r="I2" s="218"/>
      <c r="J2" s="218"/>
      <c r="K2" s="218"/>
      <c r="L2" s="219"/>
    </row>
    <row r="3" spans="2:24" ht="26.25">
      <c r="B3" s="220" t="s">
        <v>93</v>
      </c>
      <c r="C3" s="221"/>
      <c r="D3" s="221"/>
      <c r="E3" s="221"/>
      <c r="F3" s="221"/>
      <c r="G3" s="221"/>
      <c r="H3" s="222"/>
      <c r="I3" s="222"/>
      <c r="J3" s="223"/>
      <c r="K3" s="223"/>
      <c r="L3" s="224"/>
    </row>
    <row r="4" spans="2:24" ht="18" customHeight="1">
      <c r="B4" s="225"/>
      <c r="C4" s="226"/>
      <c r="D4" s="227"/>
      <c r="E4" s="227"/>
      <c r="F4" s="228"/>
      <c r="G4" s="228"/>
      <c r="H4" s="222"/>
      <c r="I4" s="222"/>
      <c r="J4" s="223"/>
      <c r="K4" s="223"/>
      <c r="L4" s="224"/>
    </row>
    <row r="5" spans="2:24" ht="15.75" customHeight="1">
      <c r="B5" s="262" t="s">
        <v>94</v>
      </c>
      <c r="C5" s="263"/>
      <c r="D5" s="263"/>
      <c r="E5" s="263"/>
      <c r="F5" s="263"/>
      <c r="G5" s="263"/>
      <c r="H5" s="263"/>
      <c r="I5" s="263"/>
      <c r="J5" s="223"/>
      <c r="K5" s="223"/>
      <c r="L5" s="224"/>
      <c r="N5" s="265"/>
      <c r="O5" s="266"/>
      <c r="P5" s="266"/>
      <c r="Q5" s="266"/>
      <c r="R5" s="266"/>
      <c r="S5" s="266"/>
      <c r="T5" s="266"/>
      <c r="U5" s="266"/>
      <c r="V5" s="266"/>
      <c r="W5" s="266"/>
      <c r="X5" s="266"/>
    </row>
    <row r="6" spans="2:24" ht="15.75">
      <c r="B6" s="264"/>
      <c r="C6" s="263"/>
      <c r="D6" s="263"/>
      <c r="E6" s="263"/>
      <c r="F6" s="263"/>
      <c r="G6" s="263"/>
      <c r="H6" s="263"/>
      <c r="I6" s="263"/>
      <c r="J6" s="223"/>
      <c r="K6" s="223"/>
      <c r="L6" s="224"/>
      <c r="N6" s="266"/>
      <c r="O6" s="266"/>
      <c r="P6" s="266"/>
      <c r="Q6" s="266"/>
      <c r="R6" s="266"/>
      <c r="S6" s="266"/>
      <c r="T6" s="266"/>
      <c r="U6" s="266"/>
      <c r="V6" s="266"/>
      <c r="W6" s="266"/>
      <c r="X6" s="266"/>
    </row>
    <row r="7" spans="2:24" ht="5.25" customHeight="1">
      <c r="B7" s="229"/>
      <c r="C7" s="230"/>
      <c r="D7" s="230"/>
      <c r="E7" s="230"/>
      <c r="F7" s="230"/>
      <c r="G7" s="230"/>
      <c r="H7" s="230"/>
      <c r="I7" s="223"/>
      <c r="J7" s="223"/>
      <c r="K7" s="231"/>
      <c r="L7" s="232"/>
    </row>
    <row r="8" spans="2:24" ht="13.5" customHeight="1" thickBot="1">
      <c r="B8" s="233"/>
      <c r="C8" s="267"/>
      <c r="D8" s="268"/>
      <c r="E8" s="269"/>
      <c r="F8" s="270"/>
      <c r="G8" s="234"/>
      <c r="H8" s="234"/>
      <c r="I8" s="234"/>
      <c r="J8" s="234"/>
      <c r="K8" s="235"/>
      <c r="L8" s="236" t="s">
        <v>110</v>
      </c>
      <c r="N8" s="271"/>
    </row>
    <row r="9" spans="2:24" ht="9.75" customHeight="1">
      <c r="B9" s="237"/>
      <c r="C9" s="237"/>
      <c r="D9" s="237"/>
      <c r="E9" s="237"/>
      <c r="F9" s="237"/>
      <c r="G9" s="238"/>
      <c r="H9" s="237"/>
      <c r="I9" s="237"/>
      <c r="J9" s="237"/>
      <c r="K9" s="237"/>
      <c r="L9" s="237"/>
      <c r="N9" s="271"/>
    </row>
    <row r="28" spans="2:12" ht="15.75">
      <c r="B28" s="239" t="s">
        <v>95</v>
      </c>
      <c r="C28" s="240"/>
      <c r="D28" s="240"/>
      <c r="E28" s="240"/>
      <c r="F28" s="241"/>
      <c r="G28" s="241"/>
      <c r="H28" s="241"/>
      <c r="I28" s="241"/>
      <c r="J28" s="241"/>
      <c r="K28" s="241"/>
      <c r="L28" s="241"/>
    </row>
    <row r="29" spans="2:12">
      <c r="B29" s="272" t="s">
        <v>96</v>
      </c>
      <c r="C29" s="272"/>
      <c r="D29" s="272"/>
      <c r="E29" s="272"/>
      <c r="F29" s="272"/>
      <c r="G29" s="272"/>
      <c r="H29" s="272"/>
      <c r="I29" s="272"/>
      <c r="J29" s="272"/>
      <c r="K29" s="272"/>
      <c r="L29" s="272"/>
    </row>
    <row r="30" spans="2:12" ht="35.25" customHeight="1">
      <c r="B30" s="272"/>
      <c r="C30" s="272"/>
      <c r="D30" s="272"/>
      <c r="E30" s="272"/>
      <c r="F30" s="272"/>
      <c r="G30" s="272"/>
      <c r="H30" s="272"/>
      <c r="I30" s="272"/>
      <c r="J30" s="272"/>
      <c r="K30" s="272"/>
      <c r="L30" s="272"/>
    </row>
    <row r="31" spans="2:12" ht="19.5" customHeight="1">
      <c r="B31" s="257" t="s">
        <v>97</v>
      </c>
      <c r="C31" s="258"/>
      <c r="D31" s="258"/>
      <c r="E31" s="258"/>
      <c r="F31" s="242"/>
      <c r="G31" s="243"/>
      <c r="H31" s="242"/>
      <c r="I31" s="242"/>
      <c r="J31" s="242"/>
      <c r="K31" s="242"/>
      <c r="L31" s="242"/>
    </row>
    <row r="32" spans="2:12" ht="15.75">
      <c r="B32" s="240" t="s">
        <v>98</v>
      </c>
      <c r="C32" s="240"/>
      <c r="D32" s="240"/>
      <c r="E32" s="240"/>
      <c r="F32" s="241"/>
      <c r="G32" s="244"/>
      <c r="H32" s="241"/>
      <c r="I32" s="241"/>
      <c r="J32" s="241"/>
      <c r="K32" s="241"/>
      <c r="L32" s="241"/>
    </row>
    <row r="33" spans="2:17" ht="12.75" customHeight="1">
      <c r="B33" s="259" t="s">
        <v>99</v>
      </c>
      <c r="C33" s="260"/>
      <c r="D33" s="260"/>
      <c r="E33" s="260"/>
      <c r="F33" s="260"/>
      <c r="G33" s="260"/>
      <c r="H33" s="260"/>
      <c r="I33" s="260"/>
      <c r="J33" s="260"/>
      <c r="K33" s="260"/>
      <c r="L33" s="260"/>
    </row>
    <row r="34" spans="2:17" ht="7.5" customHeight="1">
      <c r="B34" s="260"/>
      <c r="C34" s="260"/>
      <c r="D34" s="260"/>
      <c r="E34" s="260"/>
      <c r="F34" s="260"/>
      <c r="G34" s="260"/>
      <c r="H34" s="260"/>
      <c r="I34" s="260"/>
      <c r="J34" s="260"/>
      <c r="K34" s="260"/>
      <c r="L34" s="260"/>
    </row>
    <row r="35" spans="2:17" ht="12.75" customHeight="1">
      <c r="B35" s="260"/>
      <c r="C35" s="260"/>
      <c r="D35" s="260"/>
      <c r="E35" s="260"/>
      <c r="F35" s="260"/>
      <c r="G35" s="260"/>
      <c r="H35" s="260"/>
      <c r="I35" s="260"/>
      <c r="J35" s="260"/>
      <c r="K35" s="260"/>
      <c r="L35" s="260"/>
    </row>
    <row r="36" spans="2:17" ht="12.75" customHeight="1">
      <c r="B36" s="260"/>
      <c r="C36" s="260"/>
      <c r="D36" s="260"/>
      <c r="E36" s="260"/>
      <c r="F36" s="260"/>
      <c r="G36" s="260"/>
      <c r="H36" s="260"/>
      <c r="I36" s="260"/>
      <c r="J36" s="260"/>
      <c r="K36" s="260"/>
      <c r="L36" s="260"/>
    </row>
    <row r="37" spans="2:17">
      <c r="B37" s="260"/>
      <c r="C37" s="260"/>
      <c r="D37" s="260"/>
      <c r="E37" s="260"/>
      <c r="F37" s="260"/>
      <c r="G37" s="260"/>
      <c r="H37" s="260"/>
      <c r="I37" s="260"/>
      <c r="J37" s="260"/>
      <c r="K37" s="260"/>
      <c r="L37" s="260"/>
    </row>
    <row r="38" spans="2:17" ht="15.75" hidden="1">
      <c r="B38" s="245"/>
      <c r="C38" s="245"/>
      <c r="D38" s="245"/>
      <c r="E38" s="245"/>
      <c r="F38" s="245"/>
      <c r="G38" s="245"/>
      <c r="H38" s="245"/>
      <c r="I38" s="245"/>
      <c r="J38" s="245"/>
      <c r="K38" s="245"/>
      <c r="L38" s="245"/>
    </row>
    <row r="39" spans="2:17" ht="15.75">
      <c r="B39" s="245"/>
      <c r="C39" s="245"/>
      <c r="D39" s="245"/>
      <c r="E39" s="245"/>
      <c r="F39" s="245"/>
      <c r="G39" s="245"/>
      <c r="H39" s="245"/>
      <c r="I39" s="245"/>
      <c r="J39" s="245"/>
      <c r="K39" s="245"/>
      <c r="L39" s="245"/>
    </row>
    <row r="40" spans="2:17" ht="15.75">
      <c r="B40" s="246" t="s">
        <v>100</v>
      </c>
      <c r="C40" s="241"/>
      <c r="D40" s="242"/>
      <c r="E40" s="242"/>
      <c r="F40" s="242"/>
      <c r="G40" s="242"/>
      <c r="H40" s="242"/>
      <c r="I40" s="242"/>
      <c r="J40" s="242"/>
      <c r="K40" s="242"/>
      <c r="L40" s="242"/>
    </row>
    <row r="41" spans="2:17" ht="20.25" customHeight="1">
      <c r="B41" s="273" t="s">
        <v>105</v>
      </c>
      <c r="C41" s="273"/>
      <c r="D41" s="273"/>
      <c r="E41" s="273"/>
      <c r="F41" s="250"/>
      <c r="G41" s="250"/>
      <c r="H41" s="273" t="s">
        <v>106</v>
      </c>
      <c r="I41" s="273"/>
      <c r="J41" s="273"/>
      <c r="K41" s="273"/>
      <c r="L41" s="273"/>
    </row>
    <row r="42" spans="2:17" ht="3.75" customHeight="1">
      <c r="B42" s="255"/>
      <c r="C42" s="255"/>
      <c r="D42" s="255"/>
      <c r="E42" s="255"/>
      <c r="F42" s="250"/>
      <c r="G42" s="250"/>
      <c r="H42" s="255"/>
      <c r="I42" s="255"/>
      <c r="J42" s="255"/>
      <c r="K42" s="255"/>
      <c r="L42" s="255"/>
    </row>
    <row r="43" spans="2:17" ht="12.75" customHeight="1">
      <c r="B43" s="251" t="s">
        <v>59</v>
      </c>
      <c r="C43" s="251"/>
      <c r="D43" s="251"/>
      <c r="E43" s="252"/>
      <c r="F43" s="251"/>
      <c r="G43" s="251"/>
      <c r="H43" s="251" t="s">
        <v>107</v>
      </c>
      <c r="I43" s="251"/>
      <c r="J43" s="251"/>
      <c r="K43" s="251"/>
      <c r="L43" s="251"/>
    </row>
    <row r="44" spans="2:17" ht="15.75">
      <c r="B44" s="251" t="s">
        <v>90</v>
      </c>
      <c r="C44" s="251"/>
      <c r="D44" s="251"/>
      <c r="E44" s="252"/>
      <c r="F44" s="251"/>
      <c r="G44" s="251"/>
      <c r="H44" s="251" t="s">
        <v>108</v>
      </c>
      <c r="I44" s="251"/>
      <c r="J44" s="251"/>
      <c r="K44" s="251"/>
      <c r="L44" s="251"/>
      <c r="P44" s="247"/>
      <c r="Q44" s="247"/>
    </row>
    <row r="45" spans="2:17" ht="15.75">
      <c r="B45" s="251" t="s">
        <v>101</v>
      </c>
      <c r="C45" s="251"/>
      <c r="D45" s="251"/>
      <c r="E45" s="251"/>
      <c r="F45" s="251"/>
      <c r="G45" s="251"/>
      <c r="H45" s="251" t="s">
        <v>101</v>
      </c>
      <c r="I45" s="251"/>
      <c r="J45" s="251"/>
      <c r="K45" s="251"/>
      <c r="L45" s="251"/>
      <c r="P45" s="247"/>
      <c r="Q45" s="247"/>
    </row>
    <row r="46" spans="2:17" ht="15.75">
      <c r="B46" s="251" t="s">
        <v>31</v>
      </c>
      <c r="C46" s="251"/>
      <c r="D46" s="251"/>
      <c r="E46" s="251"/>
      <c r="F46" s="251"/>
      <c r="G46" s="251"/>
      <c r="H46" s="251" t="s">
        <v>31</v>
      </c>
      <c r="I46" s="251"/>
      <c r="J46" s="251"/>
      <c r="K46" s="251"/>
      <c r="L46" s="251"/>
      <c r="P46" s="247"/>
      <c r="Q46" s="247"/>
    </row>
    <row r="47" spans="2:17" ht="15.75">
      <c r="B47" s="274" t="s">
        <v>102</v>
      </c>
      <c r="C47" s="275"/>
      <c r="D47" s="275"/>
      <c r="E47" s="251"/>
      <c r="F47" s="251"/>
      <c r="G47" s="276"/>
      <c r="H47" s="275"/>
      <c r="I47" s="275"/>
      <c r="J47" s="251"/>
      <c r="K47" s="251"/>
      <c r="L47" s="251"/>
      <c r="P47" s="261"/>
      <c r="Q47" s="261"/>
    </row>
    <row r="48" spans="2:17" ht="15.75">
      <c r="B48" s="248" t="s">
        <v>103</v>
      </c>
      <c r="C48" s="253"/>
      <c r="D48" s="254"/>
      <c r="E48" s="251"/>
      <c r="F48" s="251"/>
      <c r="G48" s="249"/>
      <c r="H48" s="254"/>
      <c r="I48" s="254"/>
      <c r="J48" s="251"/>
      <c r="K48" s="251"/>
      <c r="L48" s="251"/>
    </row>
    <row r="49" spans="2:12">
      <c r="B49" s="256" t="s">
        <v>104</v>
      </c>
      <c r="C49" s="256"/>
      <c r="D49" s="256"/>
      <c r="E49" s="256"/>
      <c r="F49" s="256"/>
      <c r="G49" s="256"/>
      <c r="H49" s="256"/>
      <c r="I49" s="256"/>
      <c r="J49" s="256"/>
      <c r="K49" s="256"/>
      <c r="L49" s="256"/>
    </row>
    <row r="50" spans="2:12" ht="16.5" customHeight="1">
      <c r="B50" s="256"/>
      <c r="C50" s="256"/>
      <c r="D50" s="256"/>
      <c r="E50" s="256"/>
      <c r="F50" s="256"/>
      <c r="G50" s="256"/>
      <c r="H50" s="256"/>
      <c r="I50" s="256"/>
      <c r="J50" s="256"/>
      <c r="K50" s="256"/>
      <c r="L50" s="256"/>
    </row>
  </sheetData>
  <sheetProtection algorithmName="SHA-512" hashValue="7D+J8n/Urqytkj4fNNLILEtWmQKVYvS75Jrs4cnuiniKz70kNqWiwz0G5yXU061jdR8vHpxJlImjU5jxAMeYRg==" saltValue="dnpBKkQW8ZOnQVQbgF6Kcg==" spinCount="100000" sheet="1" objects="1" scenarios="1"/>
  <mergeCells count="14">
    <mergeCell ref="B49:L50"/>
    <mergeCell ref="B31:E31"/>
    <mergeCell ref="B33:L37"/>
    <mergeCell ref="P47:Q47"/>
    <mergeCell ref="B5:I6"/>
    <mergeCell ref="N5:X6"/>
    <mergeCell ref="C8:D8"/>
    <mergeCell ref="E8:F8"/>
    <mergeCell ref="N8:N9"/>
    <mergeCell ref="B29:L30"/>
    <mergeCell ref="B41:E41"/>
    <mergeCell ref="H41:L41"/>
    <mergeCell ref="B47:D47"/>
    <mergeCell ref="G47:I47"/>
  </mergeCells>
  <hyperlinks>
    <hyperlink ref="B47" r:id="rId1"/>
  </hyperlinks>
  <printOptions horizontalCentered="1"/>
  <pageMargins left="0.75" right="0.75" top="1" bottom="1" header="0.5" footer="0.5"/>
  <pageSetup scale="74" orientation="portrait" r:id="rId2"/>
  <headerFooter alignWithMargins="0">
    <oddHeader>&amp;R&amp;D</oddHeader>
    <oddFooter>&amp;A</oddFooter>
  </headerFooter>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A686"/>
  <sheetViews>
    <sheetView workbookViewId="0">
      <selection activeCell="O20" sqref="O20"/>
    </sheetView>
  </sheetViews>
  <sheetFormatPr defaultRowHeight="15" customHeight="1"/>
  <cols>
    <col min="1" max="1" width="4.77734375" style="4" customWidth="1"/>
    <col min="2" max="10" width="9.21875" style="1" customWidth="1"/>
    <col min="11" max="13" width="10.77734375" style="1" customWidth="1"/>
    <col min="14" max="16384" width="8.88671875" style="1"/>
  </cols>
  <sheetData>
    <row r="1" spans="1:13" ht="15" customHeight="1">
      <c r="A1" s="11"/>
      <c r="B1" s="2"/>
      <c r="C1" s="2"/>
      <c r="D1" s="2"/>
      <c r="E1" s="2"/>
      <c r="F1" s="2"/>
      <c r="G1" s="2"/>
      <c r="H1" s="2"/>
      <c r="I1" s="2"/>
      <c r="J1" s="2"/>
      <c r="K1" s="2"/>
      <c r="L1" s="2"/>
      <c r="M1" s="2"/>
    </row>
    <row r="2" spans="1:13" ht="15" customHeight="1" thickBot="1">
      <c r="A2" s="11"/>
      <c r="B2" s="279" t="s">
        <v>43</v>
      </c>
      <c r="C2" s="280"/>
      <c r="D2" s="280"/>
      <c r="E2" s="281"/>
      <c r="F2" s="281"/>
      <c r="G2" s="281"/>
      <c r="H2" s="281"/>
      <c r="I2" s="2"/>
      <c r="J2" s="279" t="s">
        <v>42</v>
      </c>
      <c r="K2" s="280"/>
      <c r="L2" s="280"/>
      <c r="M2" s="280"/>
    </row>
    <row r="3" spans="1:13" ht="15" customHeight="1">
      <c r="A3" s="11"/>
      <c r="B3" s="12"/>
      <c r="C3" s="13"/>
      <c r="D3" s="13"/>
      <c r="E3" s="14"/>
      <c r="F3" s="14"/>
      <c r="G3" s="103"/>
      <c r="H3" s="103"/>
      <c r="I3" s="2"/>
      <c r="J3" s="14"/>
      <c r="K3" s="14"/>
      <c r="L3" s="14"/>
      <c r="M3" s="14"/>
    </row>
    <row r="4" spans="1:13" ht="15" customHeight="1">
      <c r="A4" s="11"/>
      <c r="B4" s="12"/>
      <c r="C4" s="15" t="s">
        <v>60</v>
      </c>
      <c r="D4" s="15"/>
      <c r="E4" s="15" t="s">
        <v>61</v>
      </c>
      <c r="F4" s="15"/>
      <c r="G4" s="15" t="s">
        <v>62</v>
      </c>
      <c r="H4" s="15"/>
      <c r="I4" s="2"/>
      <c r="J4" s="14"/>
      <c r="K4" s="16" t="s">
        <v>24</v>
      </c>
      <c r="L4" s="16" t="s">
        <v>25</v>
      </c>
      <c r="M4" s="16" t="s">
        <v>32</v>
      </c>
    </row>
    <row r="5" spans="1:13" ht="15" customHeight="1" thickBot="1">
      <c r="A5" s="11"/>
      <c r="B5" s="12"/>
      <c r="C5" s="277" t="s">
        <v>109</v>
      </c>
      <c r="D5" s="278"/>
      <c r="E5" s="277" t="s">
        <v>92</v>
      </c>
      <c r="F5" s="278"/>
      <c r="G5" s="277" t="s">
        <v>91</v>
      </c>
      <c r="H5" s="278"/>
      <c r="I5" s="2"/>
      <c r="J5" s="17"/>
      <c r="K5" s="9" t="s">
        <v>39</v>
      </c>
      <c r="L5" s="9" t="s">
        <v>37</v>
      </c>
      <c r="M5" s="9" t="s">
        <v>38</v>
      </c>
    </row>
    <row r="6" spans="1:13" ht="15" customHeight="1" thickTop="1">
      <c r="A6" s="11"/>
      <c r="B6" s="18" t="s">
        <v>5</v>
      </c>
      <c r="C6" s="18" t="s">
        <v>3</v>
      </c>
      <c r="D6" s="18" t="s">
        <v>36</v>
      </c>
      <c r="E6" s="18" t="s">
        <v>3</v>
      </c>
      <c r="F6" s="18" t="s">
        <v>36</v>
      </c>
      <c r="G6" s="18" t="s">
        <v>3</v>
      </c>
      <c r="H6" s="18" t="s">
        <v>36</v>
      </c>
      <c r="I6" s="2"/>
      <c r="J6" s="19" t="s">
        <v>3</v>
      </c>
      <c r="K6" s="19" t="s">
        <v>18</v>
      </c>
      <c r="L6" s="19" t="s">
        <v>18</v>
      </c>
      <c r="M6" s="19" t="s">
        <v>18</v>
      </c>
    </row>
    <row r="7" spans="1:13" ht="15" customHeight="1">
      <c r="A7" s="11"/>
      <c r="B7" s="16">
        <f>'Net present value'!G5</f>
        <v>2017</v>
      </c>
      <c r="C7" s="23">
        <f>150.53+100*$H$20</f>
        <v>158.94999999999999</v>
      </c>
      <c r="D7" s="23">
        <f>C7*0.44</f>
        <v>69.938000000000002</v>
      </c>
      <c r="E7" s="24">
        <f>C7-25</f>
        <v>133.94999999999999</v>
      </c>
      <c r="F7" s="24">
        <f>E7*0.44</f>
        <v>58.937999999999995</v>
      </c>
      <c r="G7" s="24">
        <f>C7*1.1</f>
        <v>174.845</v>
      </c>
      <c r="H7" s="24">
        <f>G7*0.44</f>
        <v>76.931799999999996</v>
      </c>
      <c r="I7" s="2"/>
      <c r="J7" s="16">
        <v>1</v>
      </c>
      <c r="K7" s="9">
        <v>542</v>
      </c>
      <c r="L7" s="9">
        <v>562</v>
      </c>
      <c r="M7" s="9">
        <v>537</v>
      </c>
    </row>
    <row r="8" spans="1:13" ht="15" customHeight="1">
      <c r="A8" s="11"/>
      <c r="B8" s="16">
        <f>B7+1</f>
        <v>2018</v>
      </c>
      <c r="C8" s="23">
        <f>141.38+100*$H$20</f>
        <v>149.79999999999998</v>
      </c>
      <c r="D8" s="23">
        <f t="shared" ref="D8:D16" si="0">C8*0.44</f>
        <v>65.911999999999992</v>
      </c>
      <c r="E8" s="24">
        <f>E7</f>
        <v>133.94999999999999</v>
      </c>
      <c r="F8" s="24">
        <f t="shared" ref="F8:F16" si="1">E8*0.44</f>
        <v>58.937999999999995</v>
      </c>
      <c r="G8" s="24">
        <f t="shared" ref="G8:G16" si="2">C8*1.1</f>
        <v>164.78</v>
      </c>
      <c r="H8" s="24">
        <f t="shared" ref="H8:H16" si="3">G8*0.44</f>
        <v>72.503200000000007</v>
      </c>
      <c r="I8" s="2"/>
      <c r="J8" s="20">
        <v>2</v>
      </c>
      <c r="K8" s="10">
        <v>552</v>
      </c>
      <c r="L8" s="10">
        <f>L7</f>
        <v>562</v>
      </c>
      <c r="M8" s="10">
        <v>552</v>
      </c>
    </row>
    <row r="9" spans="1:13" ht="15" customHeight="1">
      <c r="A9" s="11"/>
      <c r="B9" s="16">
        <f t="shared" ref="B9:B16" si="4">B8+1</f>
        <v>2019</v>
      </c>
      <c r="C9" s="23">
        <f>135.04+100*$H$20</f>
        <v>143.45999999999998</v>
      </c>
      <c r="D9" s="23">
        <f t="shared" si="0"/>
        <v>63.122399999999992</v>
      </c>
      <c r="E9" s="24">
        <f t="shared" ref="E9:E16" si="5">E8</f>
        <v>133.94999999999999</v>
      </c>
      <c r="F9" s="24">
        <f t="shared" si="1"/>
        <v>58.937999999999995</v>
      </c>
      <c r="G9" s="24">
        <f t="shared" si="2"/>
        <v>157.80599999999998</v>
      </c>
      <c r="H9" s="24">
        <f t="shared" si="3"/>
        <v>69.434639999999987</v>
      </c>
      <c r="I9" s="2"/>
      <c r="J9" s="20">
        <v>3</v>
      </c>
      <c r="K9" s="10">
        <v>562</v>
      </c>
      <c r="L9" s="10">
        <f t="shared" ref="L9:L16" si="6">L8</f>
        <v>562</v>
      </c>
      <c r="M9" s="10">
        <v>567</v>
      </c>
    </row>
    <row r="10" spans="1:13" ht="15" customHeight="1">
      <c r="A10" s="11"/>
      <c r="B10" s="16">
        <f t="shared" si="4"/>
        <v>2020</v>
      </c>
      <c r="C10" s="23">
        <f>134.94+100*$H$20</f>
        <v>143.35999999999999</v>
      </c>
      <c r="D10" s="23">
        <f t="shared" si="0"/>
        <v>63.078399999999995</v>
      </c>
      <c r="E10" s="24">
        <f t="shared" si="5"/>
        <v>133.94999999999999</v>
      </c>
      <c r="F10" s="24">
        <f t="shared" si="1"/>
        <v>58.937999999999995</v>
      </c>
      <c r="G10" s="24">
        <f t="shared" si="2"/>
        <v>157.696</v>
      </c>
      <c r="H10" s="24">
        <f t="shared" si="3"/>
        <v>69.386240000000001</v>
      </c>
      <c r="I10" s="2"/>
      <c r="J10" s="20">
        <v>4</v>
      </c>
      <c r="K10" s="10">
        <v>567</v>
      </c>
      <c r="L10" s="10">
        <f t="shared" si="6"/>
        <v>562</v>
      </c>
      <c r="M10" s="10">
        <v>582</v>
      </c>
    </row>
    <row r="11" spans="1:13" ht="15" customHeight="1">
      <c r="A11" s="11"/>
      <c r="B11" s="16">
        <f t="shared" si="4"/>
        <v>2021</v>
      </c>
      <c r="C11" s="23">
        <f>140.38+100*$H$20</f>
        <v>148.79999999999998</v>
      </c>
      <c r="D11" s="23">
        <f t="shared" si="0"/>
        <v>65.471999999999994</v>
      </c>
      <c r="E11" s="24">
        <f t="shared" si="5"/>
        <v>133.94999999999999</v>
      </c>
      <c r="F11" s="24">
        <f t="shared" si="1"/>
        <v>58.937999999999995</v>
      </c>
      <c r="G11" s="24">
        <f t="shared" si="2"/>
        <v>163.68</v>
      </c>
      <c r="H11" s="24">
        <f t="shared" si="3"/>
        <v>72.019199999999998</v>
      </c>
      <c r="I11" s="2"/>
      <c r="J11" s="20">
        <v>5</v>
      </c>
      <c r="K11" s="10">
        <v>572</v>
      </c>
      <c r="L11" s="10">
        <f t="shared" si="6"/>
        <v>562</v>
      </c>
      <c r="M11" s="10">
        <v>582</v>
      </c>
    </row>
    <row r="12" spans="1:13" ht="15" customHeight="1">
      <c r="A12" s="11"/>
      <c r="B12" s="16">
        <f t="shared" si="4"/>
        <v>2022</v>
      </c>
      <c r="C12" s="23">
        <f>C11</f>
        <v>148.79999999999998</v>
      </c>
      <c r="D12" s="23">
        <f t="shared" si="0"/>
        <v>65.471999999999994</v>
      </c>
      <c r="E12" s="24">
        <f t="shared" si="5"/>
        <v>133.94999999999999</v>
      </c>
      <c r="F12" s="24">
        <f t="shared" si="1"/>
        <v>58.937999999999995</v>
      </c>
      <c r="G12" s="24">
        <f t="shared" si="2"/>
        <v>163.68</v>
      </c>
      <c r="H12" s="24">
        <f t="shared" si="3"/>
        <v>72.019199999999998</v>
      </c>
      <c r="I12" s="2"/>
      <c r="J12" s="20">
        <v>6</v>
      </c>
      <c r="K12" s="10">
        <v>572</v>
      </c>
      <c r="L12" s="10">
        <f t="shared" si="6"/>
        <v>562</v>
      </c>
      <c r="M12" s="10">
        <v>577</v>
      </c>
    </row>
    <row r="13" spans="1:13" ht="15" customHeight="1">
      <c r="A13" s="11"/>
      <c r="B13" s="16">
        <f t="shared" si="4"/>
        <v>2023</v>
      </c>
      <c r="C13" s="23">
        <f t="shared" ref="C13:C16" si="7">C12</f>
        <v>148.79999999999998</v>
      </c>
      <c r="D13" s="23">
        <f t="shared" si="0"/>
        <v>65.471999999999994</v>
      </c>
      <c r="E13" s="24">
        <f t="shared" si="5"/>
        <v>133.94999999999999</v>
      </c>
      <c r="F13" s="24">
        <f t="shared" si="1"/>
        <v>58.937999999999995</v>
      </c>
      <c r="G13" s="24">
        <f t="shared" si="2"/>
        <v>163.68</v>
      </c>
      <c r="H13" s="24">
        <f t="shared" si="3"/>
        <v>72.019199999999998</v>
      </c>
      <c r="I13" s="2"/>
      <c r="J13" s="20">
        <v>7</v>
      </c>
      <c r="K13" s="10">
        <v>567</v>
      </c>
      <c r="L13" s="10">
        <f t="shared" si="6"/>
        <v>562</v>
      </c>
      <c r="M13" s="10">
        <v>567</v>
      </c>
    </row>
    <row r="14" spans="1:13" ht="15" customHeight="1">
      <c r="A14" s="11"/>
      <c r="B14" s="16">
        <f t="shared" si="4"/>
        <v>2024</v>
      </c>
      <c r="C14" s="23">
        <f t="shared" si="7"/>
        <v>148.79999999999998</v>
      </c>
      <c r="D14" s="23">
        <f t="shared" si="0"/>
        <v>65.471999999999994</v>
      </c>
      <c r="E14" s="24">
        <f t="shared" si="5"/>
        <v>133.94999999999999</v>
      </c>
      <c r="F14" s="24">
        <f t="shared" si="1"/>
        <v>58.937999999999995</v>
      </c>
      <c r="G14" s="24">
        <f t="shared" si="2"/>
        <v>163.68</v>
      </c>
      <c r="H14" s="24">
        <f t="shared" si="3"/>
        <v>72.019199999999998</v>
      </c>
      <c r="I14" s="2"/>
      <c r="J14" s="20">
        <v>8</v>
      </c>
      <c r="K14" s="10">
        <v>565</v>
      </c>
      <c r="L14" s="10">
        <f t="shared" si="6"/>
        <v>562</v>
      </c>
      <c r="M14" s="10">
        <v>557</v>
      </c>
    </row>
    <row r="15" spans="1:13" ht="15" customHeight="1">
      <c r="A15" s="11"/>
      <c r="B15" s="16">
        <f t="shared" si="4"/>
        <v>2025</v>
      </c>
      <c r="C15" s="23">
        <f t="shared" si="7"/>
        <v>148.79999999999998</v>
      </c>
      <c r="D15" s="23">
        <f t="shared" si="0"/>
        <v>65.471999999999994</v>
      </c>
      <c r="E15" s="24">
        <f t="shared" si="5"/>
        <v>133.94999999999999</v>
      </c>
      <c r="F15" s="24">
        <f t="shared" si="1"/>
        <v>58.937999999999995</v>
      </c>
      <c r="G15" s="24">
        <f t="shared" si="2"/>
        <v>163.68</v>
      </c>
      <c r="H15" s="24">
        <f t="shared" si="3"/>
        <v>72.019199999999998</v>
      </c>
      <c r="I15" s="2"/>
      <c r="J15" s="16">
        <v>9</v>
      </c>
      <c r="K15" s="9">
        <v>562</v>
      </c>
      <c r="L15" s="10">
        <f t="shared" si="6"/>
        <v>562</v>
      </c>
      <c r="M15" s="9">
        <v>552</v>
      </c>
    </row>
    <row r="16" spans="1:13" ht="15" customHeight="1">
      <c r="A16" s="11"/>
      <c r="B16" s="16">
        <f t="shared" si="4"/>
        <v>2026</v>
      </c>
      <c r="C16" s="23">
        <f t="shared" si="7"/>
        <v>148.79999999999998</v>
      </c>
      <c r="D16" s="23">
        <f t="shared" si="0"/>
        <v>65.471999999999994</v>
      </c>
      <c r="E16" s="24">
        <f t="shared" si="5"/>
        <v>133.94999999999999</v>
      </c>
      <c r="F16" s="24">
        <f t="shared" si="1"/>
        <v>58.937999999999995</v>
      </c>
      <c r="G16" s="24">
        <f t="shared" si="2"/>
        <v>163.68</v>
      </c>
      <c r="H16" s="24">
        <f t="shared" si="3"/>
        <v>72.019199999999998</v>
      </c>
      <c r="I16" s="2"/>
      <c r="J16" s="16">
        <v>10</v>
      </c>
      <c r="K16" s="9">
        <v>559</v>
      </c>
      <c r="L16" s="10">
        <f t="shared" si="6"/>
        <v>562</v>
      </c>
      <c r="M16" s="9">
        <v>547</v>
      </c>
    </row>
    <row r="17" spans="1:13" ht="15" customHeight="1" thickBot="1">
      <c r="A17" s="11"/>
      <c r="B17" s="21" t="s">
        <v>0</v>
      </c>
      <c r="C17" s="22">
        <f t="shared" ref="C17:H17" si="8">AVERAGE(C7:C16)</f>
        <v>148.83699999999996</v>
      </c>
      <c r="D17" s="22">
        <f t="shared" si="8"/>
        <v>65.488279999999989</v>
      </c>
      <c r="E17" s="22">
        <f t="shared" si="8"/>
        <v>133.95000000000002</v>
      </c>
      <c r="F17" s="22">
        <f t="shared" si="8"/>
        <v>58.938000000000002</v>
      </c>
      <c r="G17" s="22">
        <f t="shared" si="8"/>
        <v>163.72070000000002</v>
      </c>
      <c r="H17" s="22">
        <f t="shared" si="8"/>
        <v>72.037107999999989</v>
      </c>
      <c r="I17" s="2"/>
      <c r="J17" s="21" t="s">
        <v>0</v>
      </c>
      <c r="K17" s="21">
        <f>AVERAGE(K7:K16)</f>
        <v>562</v>
      </c>
      <c r="L17" s="21">
        <f>AVERAGE(L7:L16)</f>
        <v>562</v>
      </c>
      <c r="M17" s="21">
        <f>AVERAGE(M7:M16)</f>
        <v>562</v>
      </c>
    </row>
    <row r="18" spans="1:13" ht="15" customHeight="1">
      <c r="A18" s="11"/>
      <c r="B18" s="2"/>
      <c r="C18" s="2"/>
      <c r="D18" s="2"/>
      <c r="E18" s="2"/>
      <c r="F18" s="2"/>
      <c r="G18" s="2"/>
      <c r="I18" s="2"/>
      <c r="J18" s="2"/>
      <c r="K18" s="2"/>
      <c r="L18" s="2"/>
      <c r="M18" s="2"/>
    </row>
    <row r="19" spans="1:13" ht="15" customHeight="1">
      <c r="A19" s="11"/>
      <c r="B19" s="2" t="s">
        <v>40</v>
      </c>
      <c r="C19" s="2"/>
      <c r="D19" s="2"/>
      <c r="E19" s="2"/>
      <c r="F19" s="2"/>
      <c r="H19" s="25">
        <v>525</v>
      </c>
      <c r="I19" s="2"/>
      <c r="J19" s="2"/>
      <c r="K19" s="2"/>
      <c r="L19" s="2"/>
      <c r="M19" s="2"/>
    </row>
    <row r="20" spans="1:13" ht="15" customHeight="1">
      <c r="A20" s="11"/>
      <c r="B20" s="2" t="s">
        <v>41</v>
      </c>
      <c r="C20" s="2"/>
      <c r="D20" s="2"/>
      <c r="E20" s="2"/>
      <c r="F20" s="2"/>
      <c r="H20" s="203">
        <v>8.4199999999999997E-2</v>
      </c>
      <c r="I20" s="2"/>
      <c r="J20" s="2"/>
      <c r="K20" s="2"/>
      <c r="L20" s="2"/>
      <c r="M20" s="2"/>
    </row>
    <row r="21" spans="1:13" ht="15" customHeight="1">
      <c r="B21" s="5"/>
      <c r="C21" s="6"/>
      <c r="D21" s="6"/>
    </row>
    <row r="22" spans="1:13" ht="15" customHeight="1">
      <c r="B22" s="5"/>
      <c r="C22" s="6"/>
      <c r="D22" s="6"/>
    </row>
    <row r="23" spans="1:13" ht="15" customHeight="1">
      <c r="B23" s="7"/>
      <c r="C23" s="7"/>
      <c r="D23" s="7"/>
      <c r="E23" s="7"/>
      <c r="F23" s="7"/>
      <c r="G23" s="7"/>
      <c r="H23" s="7"/>
      <c r="I23" s="7"/>
      <c r="J23" s="7"/>
      <c r="K23" s="7"/>
      <c r="L23" s="7"/>
      <c r="M23" s="7"/>
    </row>
    <row r="26" spans="1:13" ht="15" customHeight="1">
      <c r="B26" s="3"/>
      <c r="C26" s="3"/>
      <c r="D26" s="3"/>
      <c r="E26" s="3"/>
      <c r="F26" s="3"/>
      <c r="G26" s="3"/>
      <c r="H26" s="3"/>
      <c r="I26" s="3"/>
      <c r="J26" s="3"/>
      <c r="K26" s="3"/>
      <c r="L26" s="3"/>
      <c r="M26" s="3"/>
    </row>
    <row r="27" spans="1:13" ht="15" customHeight="1">
      <c r="B27" s="3"/>
      <c r="C27" s="3"/>
      <c r="D27" s="3"/>
      <c r="E27" s="3"/>
      <c r="F27" s="3"/>
      <c r="G27" s="3"/>
      <c r="H27" s="3"/>
      <c r="I27" s="3"/>
      <c r="J27" s="3"/>
      <c r="K27" s="3"/>
      <c r="L27" s="3"/>
      <c r="M27" s="3"/>
    </row>
    <row r="28" spans="1:13" ht="15" customHeight="1">
      <c r="B28" s="3"/>
      <c r="C28" s="3"/>
      <c r="D28" s="3"/>
      <c r="E28" s="3"/>
      <c r="F28" s="3"/>
      <c r="G28" s="3"/>
      <c r="H28" s="3"/>
      <c r="I28" s="3"/>
      <c r="J28" s="3"/>
      <c r="K28" s="3"/>
      <c r="L28" s="3"/>
      <c r="M28" s="3"/>
    </row>
    <row r="29" spans="1:13" ht="15" customHeight="1">
      <c r="B29" s="3"/>
      <c r="C29" s="3"/>
      <c r="D29" s="3"/>
      <c r="E29" s="3"/>
      <c r="F29" s="3"/>
      <c r="G29" s="3"/>
      <c r="H29" s="3"/>
      <c r="I29" s="3"/>
      <c r="J29" s="3"/>
      <c r="K29" s="3"/>
      <c r="L29" s="3"/>
      <c r="M29" s="3"/>
    </row>
    <row r="30" spans="1:13" ht="15" customHeight="1">
      <c r="B30" s="3"/>
      <c r="C30" s="3"/>
      <c r="D30" s="3"/>
      <c r="E30" s="3"/>
      <c r="F30" s="3"/>
      <c r="G30" s="3"/>
      <c r="H30" s="3"/>
      <c r="I30" s="3"/>
      <c r="J30" s="3"/>
      <c r="K30" s="3"/>
      <c r="L30" s="3"/>
      <c r="M30" s="3"/>
    </row>
    <row r="31" spans="1:13" ht="15" customHeight="1">
      <c r="B31" s="3"/>
      <c r="C31" s="3"/>
      <c r="D31" s="3"/>
      <c r="E31" s="3"/>
      <c r="F31" s="3"/>
      <c r="G31" s="3"/>
      <c r="H31" s="3"/>
      <c r="I31" s="3"/>
      <c r="J31" s="3"/>
      <c r="K31" s="3"/>
      <c r="L31" s="3"/>
      <c r="M31" s="3"/>
    </row>
    <row r="32" spans="1:13" ht="15" customHeight="1">
      <c r="B32" s="3"/>
      <c r="C32" s="3"/>
      <c r="D32" s="3"/>
      <c r="E32" s="3"/>
      <c r="F32" s="3"/>
      <c r="G32" s="3"/>
      <c r="H32" s="3"/>
      <c r="I32" s="3"/>
      <c r="J32" s="3"/>
      <c r="K32" s="3"/>
      <c r="L32" s="3"/>
      <c r="M32" s="3"/>
    </row>
    <row r="34" spans="1:14" ht="15" customHeight="1">
      <c r="N34" s="3"/>
    </row>
    <row r="35" spans="1:14" ht="15" customHeight="1">
      <c r="N35" s="3"/>
    </row>
    <row r="36" spans="1:14" ht="15" customHeight="1">
      <c r="N36" s="3"/>
    </row>
    <row r="37" spans="1:14" ht="15" customHeight="1">
      <c r="N37" s="3"/>
    </row>
    <row r="38" spans="1:14" ht="15" customHeight="1">
      <c r="N38" s="3"/>
    </row>
    <row r="39" spans="1:14" ht="15" customHeight="1">
      <c r="N39" s="3"/>
    </row>
    <row r="40" spans="1:14" ht="15" customHeight="1">
      <c r="N40" s="3"/>
    </row>
    <row r="43" spans="1:14" ht="15" customHeight="1">
      <c r="A43" s="1"/>
    </row>
    <row r="47" spans="1:14" ht="15" customHeight="1">
      <c r="A47" s="8"/>
    </row>
    <row r="50" spans="1:11" ht="15" customHeight="1">
      <c r="G50" s="7"/>
      <c r="H50" s="7"/>
      <c r="I50" s="7"/>
      <c r="J50" s="7"/>
      <c r="K50" s="7"/>
    </row>
    <row r="53" spans="1:11" ht="15" customHeight="1">
      <c r="G53" s="3"/>
      <c r="H53" s="3"/>
      <c r="I53" s="3"/>
      <c r="J53" s="3"/>
      <c r="K53" s="3"/>
    </row>
    <row r="54" spans="1:11" ht="15" customHeight="1">
      <c r="G54" s="3"/>
      <c r="H54" s="3"/>
      <c r="I54" s="3"/>
      <c r="J54" s="3"/>
      <c r="K54" s="3"/>
    </row>
    <row r="55" spans="1:11" ht="15" customHeight="1">
      <c r="G55" s="3"/>
      <c r="H55" s="3"/>
      <c r="I55" s="3"/>
      <c r="J55" s="3"/>
      <c r="K55" s="3"/>
    </row>
    <row r="56" spans="1:11" ht="15" customHeight="1">
      <c r="G56" s="3"/>
      <c r="H56" s="3"/>
      <c r="I56" s="3"/>
      <c r="J56" s="3"/>
      <c r="K56" s="3"/>
    </row>
    <row r="57" spans="1:11" ht="15" customHeight="1">
      <c r="A57" s="8"/>
      <c r="G57" s="3"/>
      <c r="H57" s="3"/>
      <c r="I57" s="3"/>
      <c r="J57" s="3"/>
      <c r="K57" s="3"/>
    </row>
    <row r="58" spans="1:11" ht="15" customHeight="1">
      <c r="G58" s="3"/>
      <c r="H58" s="3"/>
      <c r="I58" s="3"/>
      <c r="J58" s="3"/>
      <c r="K58" s="3"/>
    </row>
    <row r="59" spans="1:11" ht="15" customHeight="1">
      <c r="G59" s="3"/>
      <c r="H59" s="3"/>
      <c r="I59" s="3"/>
      <c r="J59" s="3"/>
      <c r="K59" s="3"/>
    </row>
    <row r="64" spans="1:11" ht="15" customHeight="1">
      <c r="F64" s="4"/>
    </row>
    <row r="65" spans="6:6" ht="15" customHeight="1">
      <c r="F65" s="4"/>
    </row>
    <row r="66" spans="6:6" ht="15" customHeight="1">
      <c r="F66" s="4"/>
    </row>
    <row r="67" spans="6:6" ht="15" customHeight="1">
      <c r="F67" s="4"/>
    </row>
    <row r="68" spans="6:6" ht="15" customHeight="1">
      <c r="F68" s="4"/>
    </row>
    <row r="69" spans="6:6" ht="15" customHeight="1">
      <c r="F69" s="4"/>
    </row>
    <row r="212" spans="9:11" ht="15" customHeight="1">
      <c r="I212" s="7"/>
      <c r="J212" s="7"/>
      <c r="K212" s="7"/>
    </row>
    <row r="236" spans="15:27" ht="15" customHeight="1">
      <c r="O236" s="7"/>
      <c r="P236" s="7"/>
      <c r="Q236" s="7"/>
      <c r="R236" s="7"/>
      <c r="S236" s="7"/>
      <c r="T236" s="7"/>
      <c r="U236" s="7"/>
      <c r="V236" s="7"/>
      <c r="W236" s="7"/>
      <c r="X236" s="7"/>
      <c r="Y236" s="7"/>
      <c r="Z236" s="7"/>
      <c r="AA236" s="7"/>
    </row>
    <row r="237" spans="15:27" ht="15" customHeight="1">
      <c r="O237" s="7"/>
      <c r="P237" s="7"/>
      <c r="Q237" s="7"/>
      <c r="R237" s="7"/>
      <c r="S237" s="7"/>
      <c r="T237" s="7"/>
      <c r="U237" s="7"/>
      <c r="V237" s="7"/>
      <c r="W237" s="7"/>
      <c r="X237" s="7"/>
      <c r="Y237" s="7"/>
      <c r="Z237" s="7"/>
      <c r="AA237" s="7"/>
    </row>
    <row r="242" spans="9:11" ht="15" customHeight="1">
      <c r="I242" s="7"/>
    </row>
    <row r="243" spans="9:11" ht="15" customHeight="1">
      <c r="I243" s="7"/>
      <c r="J243" s="7"/>
      <c r="K243" s="7"/>
    </row>
    <row r="244" spans="9:11" ht="15" customHeight="1">
      <c r="I244" s="7"/>
      <c r="J244" s="7"/>
      <c r="K244" s="7"/>
    </row>
    <row r="245" spans="9:11" ht="15" customHeight="1">
      <c r="I245" s="7"/>
      <c r="J245" s="7"/>
      <c r="K245" s="7"/>
    </row>
    <row r="246" spans="9:11" ht="15" customHeight="1">
      <c r="I246" s="7"/>
      <c r="J246" s="7"/>
      <c r="K246" s="7"/>
    </row>
    <row r="247" spans="9:11" ht="15" customHeight="1">
      <c r="I247" s="7"/>
      <c r="J247" s="7"/>
      <c r="K247" s="7"/>
    </row>
    <row r="248" spans="9:11" ht="15" customHeight="1">
      <c r="I248" s="7"/>
      <c r="J248" s="7"/>
      <c r="K248" s="7"/>
    </row>
    <row r="249" spans="9:11" ht="15" customHeight="1">
      <c r="I249" s="7"/>
      <c r="J249" s="7"/>
      <c r="K249" s="7"/>
    </row>
    <row r="250" spans="9:11" ht="15" customHeight="1">
      <c r="I250" s="7"/>
      <c r="J250" s="7"/>
      <c r="K250" s="7"/>
    </row>
    <row r="251" spans="9:11" ht="15" customHeight="1">
      <c r="I251" s="7"/>
      <c r="J251" s="7"/>
      <c r="K251" s="7"/>
    </row>
    <row r="252" spans="9:11" ht="15" customHeight="1">
      <c r="I252" s="7"/>
      <c r="J252" s="7"/>
      <c r="K252" s="7"/>
    </row>
    <row r="253" spans="9:11" ht="15" customHeight="1">
      <c r="I253" s="7"/>
      <c r="J253" s="7"/>
      <c r="K253" s="7"/>
    </row>
    <row r="254" spans="9:11" ht="15" customHeight="1">
      <c r="I254" s="7"/>
      <c r="J254" s="7"/>
      <c r="K254" s="7"/>
    </row>
    <row r="255" spans="9:11" ht="15" customHeight="1">
      <c r="I255" s="7"/>
      <c r="J255" s="7"/>
      <c r="K255" s="7"/>
    </row>
    <row r="256" spans="9:11" ht="15" customHeight="1">
      <c r="I256" s="7"/>
      <c r="J256" s="7"/>
      <c r="K256" s="7"/>
    </row>
    <row r="257" spans="9:11" ht="15" customHeight="1">
      <c r="I257" s="7"/>
      <c r="J257" s="7"/>
      <c r="K257" s="7"/>
    </row>
    <row r="258" spans="9:11" ht="15" customHeight="1">
      <c r="I258" s="7"/>
      <c r="J258" s="7"/>
      <c r="K258" s="7"/>
    </row>
    <row r="259" spans="9:11" ht="15" customHeight="1">
      <c r="I259" s="7"/>
      <c r="J259" s="7"/>
      <c r="K259" s="7"/>
    </row>
    <row r="260" spans="9:11" ht="15" customHeight="1">
      <c r="I260" s="7"/>
      <c r="J260" s="7"/>
      <c r="K260" s="7"/>
    </row>
    <row r="261" spans="9:11" ht="15" customHeight="1">
      <c r="I261" s="7"/>
      <c r="J261" s="7"/>
      <c r="K261" s="7"/>
    </row>
    <row r="262" spans="9:11" ht="15" customHeight="1">
      <c r="I262" s="7"/>
      <c r="J262" s="7"/>
      <c r="K262" s="7"/>
    </row>
    <row r="263" spans="9:11" ht="15" customHeight="1">
      <c r="I263" s="7"/>
      <c r="J263" s="7"/>
      <c r="K263" s="7"/>
    </row>
    <row r="264" spans="9:11" ht="15" customHeight="1">
      <c r="I264" s="7"/>
      <c r="J264" s="7"/>
      <c r="K264" s="7"/>
    </row>
    <row r="265" spans="9:11" ht="15" customHeight="1">
      <c r="I265" s="7"/>
      <c r="J265" s="7"/>
      <c r="K265" s="7"/>
    </row>
    <row r="266" spans="9:11" ht="15" customHeight="1">
      <c r="I266" s="7"/>
      <c r="J266" s="7"/>
      <c r="K266" s="7"/>
    </row>
    <row r="267" spans="9:11" ht="15" customHeight="1">
      <c r="I267" s="7"/>
      <c r="J267" s="7"/>
      <c r="K267" s="7"/>
    </row>
    <row r="268" spans="9:11" ht="15" customHeight="1">
      <c r="I268" s="7"/>
      <c r="J268" s="7"/>
      <c r="K268" s="7"/>
    </row>
    <row r="269" spans="9:11" ht="15" customHeight="1">
      <c r="I269" s="7"/>
      <c r="J269" s="7"/>
      <c r="K269" s="7"/>
    </row>
    <row r="270" spans="9:11" ht="15" customHeight="1">
      <c r="I270" s="7"/>
      <c r="J270" s="7"/>
      <c r="K270" s="7"/>
    </row>
    <row r="271" spans="9:11" ht="15" customHeight="1">
      <c r="I271" s="7"/>
      <c r="J271" s="7"/>
      <c r="K271" s="7"/>
    </row>
    <row r="272" spans="9:11" ht="15" customHeight="1">
      <c r="I272" s="7"/>
      <c r="J272" s="7"/>
      <c r="K272" s="7"/>
    </row>
    <row r="273" spans="9:11" ht="15" customHeight="1">
      <c r="I273" s="7"/>
      <c r="J273" s="7"/>
      <c r="K273" s="7"/>
    </row>
    <row r="274" spans="9:11" ht="15" customHeight="1">
      <c r="I274" s="7"/>
      <c r="J274" s="7"/>
      <c r="K274" s="7"/>
    </row>
    <row r="275" spans="9:11" ht="15" customHeight="1">
      <c r="I275" s="7"/>
      <c r="J275" s="7"/>
      <c r="K275" s="7"/>
    </row>
    <row r="276" spans="9:11" ht="15" customHeight="1">
      <c r="I276" s="7"/>
      <c r="J276" s="7"/>
      <c r="K276" s="7"/>
    </row>
    <row r="277" spans="9:11" ht="15" customHeight="1">
      <c r="I277" s="7"/>
      <c r="J277" s="7"/>
      <c r="K277" s="7"/>
    </row>
    <row r="278" spans="9:11" ht="15" customHeight="1">
      <c r="I278" s="7"/>
      <c r="J278" s="7"/>
      <c r="K278" s="7"/>
    </row>
    <row r="279" spans="9:11" ht="15" customHeight="1">
      <c r="I279" s="7"/>
      <c r="J279" s="7"/>
      <c r="K279" s="7"/>
    </row>
    <row r="280" spans="9:11" ht="15" customHeight="1">
      <c r="I280" s="7"/>
      <c r="J280" s="7"/>
      <c r="K280" s="7"/>
    </row>
    <row r="281" spans="9:11" ht="15" customHeight="1">
      <c r="I281" s="7"/>
      <c r="J281" s="7"/>
      <c r="K281" s="7"/>
    </row>
    <row r="282" spans="9:11" ht="15" customHeight="1">
      <c r="I282" s="7"/>
      <c r="J282" s="7"/>
      <c r="K282" s="7"/>
    </row>
    <row r="283" spans="9:11" ht="15" customHeight="1">
      <c r="I283" s="7"/>
      <c r="J283" s="7"/>
      <c r="K283" s="7"/>
    </row>
    <row r="284" spans="9:11" ht="15" customHeight="1">
      <c r="I284" s="7"/>
      <c r="J284" s="7"/>
      <c r="K284" s="7"/>
    </row>
    <row r="285" spans="9:11" ht="15" customHeight="1">
      <c r="I285" s="7"/>
      <c r="J285" s="7"/>
      <c r="K285" s="7"/>
    </row>
    <row r="286" spans="9:11" ht="15" customHeight="1">
      <c r="I286" s="7"/>
      <c r="J286" s="7"/>
      <c r="K286" s="7"/>
    </row>
    <row r="287" spans="9:11" ht="15" customHeight="1">
      <c r="I287" s="7"/>
      <c r="J287" s="7"/>
      <c r="K287" s="7"/>
    </row>
    <row r="288" spans="9:11" ht="15" customHeight="1">
      <c r="I288" s="7"/>
      <c r="J288" s="7"/>
      <c r="K288" s="7"/>
    </row>
    <row r="289" spans="9:11" ht="15" customHeight="1">
      <c r="I289" s="7"/>
      <c r="J289" s="7"/>
      <c r="K289" s="7"/>
    </row>
    <row r="290" spans="9:11" ht="15" customHeight="1">
      <c r="I290" s="7"/>
      <c r="J290" s="7"/>
      <c r="K290" s="7"/>
    </row>
    <row r="291" spans="9:11" ht="15" customHeight="1">
      <c r="I291" s="7"/>
      <c r="J291" s="7"/>
      <c r="K291" s="7"/>
    </row>
    <row r="292" spans="9:11" ht="15" customHeight="1">
      <c r="I292" s="7"/>
      <c r="J292" s="7"/>
      <c r="K292" s="7"/>
    </row>
    <row r="293" spans="9:11" ht="15" customHeight="1">
      <c r="I293" s="7"/>
      <c r="J293" s="7"/>
      <c r="K293" s="7"/>
    </row>
    <row r="294" spans="9:11" ht="15" customHeight="1">
      <c r="I294" s="7"/>
      <c r="J294" s="7"/>
      <c r="K294" s="7"/>
    </row>
    <row r="295" spans="9:11" ht="15" customHeight="1">
      <c r="I295" s="7"/>
      <c r="J295" s="7"/>
      <c r="K295" s="7"/>
    </row>
    <row r="296" spans="9:11" ht="15" customHeight="1">
      <c r="I296" s="7"/>
      <c r="J296" s="7"/>
      <c r="K296" s="7"/>
    </row>
    <row r="297" spans="9:11" ht="15" customHeight="1">
      <c r="I297" s="7"/>
      <c r="J297" s="7"/>
      <c r="K297" s="7"/>
    </row>
    <row r="298" spans="9:11" ht="15" customHeight="1">
      <c r="I298" s="7"/>
      <c r="J298" s="7"/>
      <c r="K298" s="7"/>
    </row>
    <row r="299" spans="9:11" ht="15" customHeight="1">
      <c r="I299" s="7"/>
      <c r="J299" s="7"/>
      <c r="K299" s="7"/>
    </row>
    <row r="300" spans="9:11" ht="15" customHeight="1">
      <c r="I300" s="7"/>
      <c r="J300" s="7"/>
      <c r="K300" s="7"/>
    </row>
    <row r="301" spans="9:11" ht="15" customHeight="1">
      <c r="I301" s="7"/>
      <c r="J301" s="7"/>
      <c r="K301" s="7"/>
    </row>
    <row r="302" spans="9:11" ht="15" customHeight="1">
      <c r="I302" s="7"/>
      <c r="J302" s="7"/>
      <c r="K302" s="7"/>
    </row>
    <row r="303" spans="9:11" ht="15" customHeight="1">
      <c r="I303" s="7"/>
      <c r="J303" s="7"/>
      <c r="K303" s="7"/>
    </row>
    <row r="304" spans="9:11" ht="15" customHeight="1">
      <c r="I304" s="7"/>
      <c r="J304" s="7"/>
      <c r="K304" s="7"/>
    </row>
    <row r="305" spans="9:11" ht="15" customHeight="1">
      <c r="I305" s="7"/>
      <c r="J305" s="7"/>
      <c r="K305" s="7"/>
    </row>
    <row r="306" spans="9:11" ht="15" customHeight="1">
      <c r="I306" s="7"/>
      <c r="J306" s="7"/>
      <c r="K306" s="7"/>
    </row>
    <row r="307" spans="9:11" ht="15" customHeight="1">
      <c r="I307" s="7"/>
      <c r="J307" s="7"/>
      <c r="K307" s="7"/>
    </row>
    <row r="308" spans="9:11" ht="15" customHeight="1">
      <c r="I308" s="7"/>
      <c r="J308" s="7"/>
      <c r="K308" s="7"/>
    </row>
    <row r="309" spans="9:11" ht="15" customHeight="1">
      <c r="I309" s="7"/>
      <c r="J309" s="7"/>
      <c r="K309" s="7"/>
    </row>
    <row r="310" spans="9:11" ht="15" customHeight="1">
      <c r="I310" s="7"/>
      <c r="J310" s="7"/>
      <c r="K310" s="7"/>
    </row>
    <row r="311" spans="9:11" ht="15" customHeight="1">
      <c r="I311" s="7"/>
      <c r="J311" s="7"/>
      <c r="K311" s="7"/>
    </row>
    <row r="312" spans="9:11" ht="15" customHeight="1">
      <c r="I312" s="7"/>
      <c r="J312" s="7"/>
      <c r="K312" s="7"/>
    </row>
    <row r="313" spans="9:11" ht="15" customHeight="1">
      <c r="I313" s="7"/>
      <c r="J313" s="7"/>
      <c r="K313" s="7"/>
    </row>
    <row r="314" spans="9:11" ht="15" customHeight="1">
      <c r="I314" s="7"/>
      <c r="J314" s="7"/>
      <c r="K314" s="7"/>
    </row>
    <row r="315" spans="9:11" ht="15" customHeight="1">
      <c r="I315" s="7"/>
      <c r="J315" s="7"/>
      <c r="K315" s="7"/>
    </row>
    <row r="316" spans="9:11" ht="15" customHeight="1">
      <c r="I316" s="7"/>
      <c r="J316" s="7"/>
      <c r="K316" s="7"/>
    </row>
    <row r="317" spans="9:11" ht="15" customHeight="1">
      <c r="I317" s="7"/>
      <c r="J317" s="7"/>
      <c r="K317" s="7"/>
    </row>
    <row r="318" spans="9:11" ht="15" customHeight="1">
      <c r="I318" s="7"/>
      <c r="J318" s="7"/>
      <c r="K318" s="7"/>
    </row>
    <row r="319" spans="9:11" ht="15" customHeight="1">
      <c r="I319" s="7"/>
      <c r="J319" s="7"/>
      <c r="K319" s="7"/>
    </row>
    <row r="320" spans="9:11" ht="15" customHeight="1">
      <c r="I320" s="7"/>
      <c r="J320" s="7"/>
      <c r="K320" s="7"/>
    </row>
    <row r="321" spans="9:11" ht="15" customHeight="1">
      <c r="I321" s="7"/>
      <c r="J321" s="7"/>
      <c r="K321" s="7"/>
    </row>
    <row r="322" spans="9:11" ht="15" customHeight="1">
      <c r="I322" s="7"/>
      <c r="J322" s="7"/>
      <c r="K322" s="7"/>
    </row>
    <row r="323" spans="9:11" ht="15" customHeight="1">
      <c r="I323" s="7"/>
      <c r="J323" s="7"/>
      <c r="K323" s="7"/>
    </row>
    <row r="324" spans="9:11" ht="15" customHeight="1">
      <c r="I324" s="7"/>
      <c r="J324" s="7"/>
      <c r="K324" s="7"/>
    </row>
    <row r="325" spans="9:11" ht="15" customHeight="1">
      <c r="I325" s="7"/>
      <c r="J325" s="7"/>
      <c r="K325" s="7"/>
    </row>
    <row r="326" spans="9:11" ht="15" customHeight="1">
      <c r="I326" s="7"/>
      <c r="J326" s="7"/>
      <c r="K326" s="7"/>
    </row>
    <row r="327" spans="9:11" ht="15" customHeight="1">
      <c r="I327" s="7"/>
      <c r="J327" s="7"/>
      <c r="K327" s="7"/>
    </row>
    <row r="328" spans="9:11" ht="15" customHeight="1">
      <c r="I328" s="7"/>
      <c r="J328" s="7"/>
      <c r="K328" s="7"/>
    </row>
    <row r="329" spans="9:11" ht="15" customHeight="1">
      <c r="I329" s="7"/>
      <c r="J329" s="7"/>
      <c r="K329" s="7"/>
    </row>
    <row r="330" spans="9:11" ht="15" customHeight="1">
      <c r="I330" s="7"/>
      <c r="J330" s="7"/>
      <c r="K330" s="7"/>
    </row>
    <row r="331" spans="9:11" ht="15" customHeight="1">
      <c r="I331" s="7"/>
      <c r="J331" s="7"/>
      <c r="K331" s="7"/>
    </row>
    <row r="332" spans="9:11" ht="15" customHeight="1">
      <c r="I332" s="7"/>
      <c r="J332" s="7"/>
      <c r="K332" s="7"/>
    </row>
    <row r="333" spans="9:11" ht="15" customHeight="1">
      <c r="I333" s="7"/>
      <c r="J333" s="7"/>
      <c r="K333" s="7"/>
    </row>
    <row r="334" spans="9:11" ht="15" customHeight="1">
      <c r="I334" s="7"/>
      <c r="J334" s="7"/>
      <c r="K334" s="7"/>
    </row>
    <row r="335" spans="9:11" ht="15" customHeight="1">
      <c r="I335" s="7"/>
      <c r="J335" s="7"/>
      <c r="K335" s="7"/>
    </row>
    <row r="336" spans="9:11" ht="15" customHeight="1">
      <c r="I336" s="7"/>
      <c r="J336" s="7"/>
      <c r="K336" s="7"/>
    </row>
    <row r="337" spans="9:11" ht="15" customHeight="1">
      <c r="I337" s="7"/>
      <c r="J337" s="7"/>
      <c r="K337" s="7"/>
    </row>
    <row r="338" spans="9:11" ht="15" customHeight="1">
      <c r="I338" s="7"/>
      <c r="J338" s="7"/>
      <c r="K338" s="7"/>
    </row>
    <row r="339" spans="9:11" ht="15" customHeight="1">
      <c r="I339" s="7"/>
      <c r="J339" s="7"/>
      <c r="K339" s="7"/>
    </row>
    <row r="340" spans="9:11" ht="15" customHeight="1">
      <c r="I340" s="7"/>
      <c r="J340" s="7"/>
      <c r="K340" s="7"/>
    </row>
    <row r="341" spans="9:11" ht="15" customHeight="1">
      <c r="I341" s="7"/>
      <c r="J341" s="7"/>
      <c r="K341" s="7"/>
    </row>
    <row r="342" spans="9:11" ht="15" customHeight="1">
      <c r="I342" s="7"/>
      <c r="J342" s="7"/>
      <c r="K342" s="7"/>
    </row>
    <row r="343" spans="9:11" ht="15" customHeight="1">
      <c r="I343" s="7"/>
      <c r="J343" s="7"/>
      <c r="K343" s="7"/>
    </row>
    <row r="344" spans="9:11" ht="15" customHeight="1">
      <c r="I344" s="7"/>
      <c r="J344" s="7"/>
      <c r="K344" s="7"/>
    </row>
    <row r="345" spans="9:11" ht="15" customHeight="1">
      <c r="I345" s="7"/>
      <c r="J345" s="7"/>
      <c r="K345" s="7"/>
    </row>
    <row r="346" spans="9:11" ht="15" customHeight="1">
      <c r="I346" s="7"/>
      <c r="J346" s="7"/>
      <c r="K346" s="7"/>
    </row>
    <row r="347" spans="9:11" ht="15" customHeight="1">
      <c r="I347" s="7"/>
      <c r="J347" s="7"/>
      <c r="K347" s="7"/>
    </row>
    <row r="348" spans="9:11" ht="15" customHeight="1">
      <c r="I348" s="7"/>
      <c r="J348" s="7"/>
      <c r="K348" s="7"/>
    </row>
    <row r="349" spans="9:11" ht="15" customHeight="1">
      <c r="I349" s="7"/>
      <c r="J349" s="7"/>
      <c r="K349" s="7"/>
    </row>
    <row r="350" spans="9:11" ht="15" customHeight="1">
      <c r="I350" s="7"/>
      <c r="J350" s="7"/>
      <c r="K350" s="7"/>
    </row>
    <row r="351" spans="9:11" ht="15" customHeight="1">
      <c r="I351" s="7"/>
      <c r="J351" s="7"/>
      <c r="K351" s="7"/>
    </row>
    <row r="352" spans="9:11" ht="15" customHeight="1">
      <c r="I352" s="7"/>
      <c r="J352" s="7"/>
      <c r="K352" s="7"/>
    </row>
    <row r="353" spans="9:11" ht="15" customHeight="1">
      <c r="I353" s="7"/>
      <c r="J353" s="7"/>
      <c r="K353" s="7"/>
    </row>
    <row r="354" spans="9:11" ht="15" customHeight="1">
      <c r="I354" s="7"/>
      <c r="J354" s="7"/>
      <c r="K354" s="7"/>
    </row>
    <row r="355" spans="9:11" ht="15" customHeight="1">
      <c r="I355" s="7"/>
      <c r="J355" s="7"/>
      <c r="K355" s="7"/>
    </row>
    <row r="356" spans="9:11" ht="15" customHeight="1">
      <c r="I356" s="7"/>
      <c r="J356" s="7"/>
      <c r="K356" s="7"/>
    </row>
    <row r="357" spans="9:11" ht="15" customHeight="1">
      <c r="I357" s="7"/>
      <c r="J357" s="7"/>
      <c r="K357" s="7"/>
    </row>
    <row r="358" spans="9:11" ht="15" customHeight="1">
      <c r="I358" s="7"/>
      <c r="J358" s="7"/>
      <c r="K358" s="7"/>
    </row>
    <row r="359" spans="9:11" ht="15" customHeight="1">
      <c r="I359" s="7"/>
      <c r="J359" s="7"/>
      <c r="K359" s="7"/>
    </row>
    <row r="360" spans="9:11" ht="15" customHeight="1">
      <c r="I360" s="7"/>
      <c r="J360" s="7"/>
      <c r="K360" s="7"/>
    </row>
    <row r="361" spans="9:11" ht="15" customHeight="1">
      <c r="I361" s="7"/>
      <c r="J361" s="7"/>
      <c r="K361" s="7"/>
    </row>
    <row r="362" spans="9:11" ht="15" customHeight="1">
      <c r="I362" s="7"/>
      <c r="J362" s="7"/>
      <c r="K362" s="7"/>
    </row>
    <row r="363" spans="9:11" ht="15" customHeight="1">
      <c r="I363" s="7"/>
      <c r="J363" s="7"/>
      <c r="K363" s="7"/>
    </row>
    <row r="364" spans="9:11" ht="15" customHeight="1">
      <c r="I364" s="7"/>
      <c r="J364" s="7"/>
      <c r="K364" s="7"/>
    </row>
    <row r="365" spans="9:11" ht="15" customHeight="1">
      <c r="I365" s="7"/>
      <c r="J365" s="7"/>
      <c r="K365" s="7"/>
    </row>
    <row r="366" spans="9:11" ht="15" customHeight="1">
      <c r="I366" s="7"/>
      <c r="J366" s="7"/>
      <c r="K366" s="7"/>
    </row>
    <row r="367" spans="9:11" ht="15" customHeight="1">
      <c r="I367" s="7"/>
      <c r="J367" s="7"/>
      <c r="K367" s="7"/>
    </row>
    <row r="368" spans="9:11" ht="15" customHeight="1">
      <c r="I368" s="7"/>
      <c r="J368" s="7"/>
      <c r="K368" s="7"/>
    </row>
    <row r="369" spans="9:11" ht="15" customHeight="1">
      <c r="I369" s="7"/>
      <c r="J369" s="7"/>
      <c r="K369" s="7"/>
    </row>
    <row r="370" spans="9:11" ht="15" customHeight="1">
      <c r="I370" s="7"/>
      <c r="J370" s="7"/>
      <c r="K370" s="7"/>
    </row>
    <row r="371" spans="9:11" ht="15" customHeight="1">
      <c r="I371" s="7"/>
      <c r="J371" s="7"/>
      <c r="K371" s="7"/>
    </row>
    <row r="372" spans="9:11" ht="15" customHeight="1">
      <c r="I372" s="7"/>
      <c r="J372" s="7"/>
      <c r="K372" s="7"/>
    </row>
    <row r="373" spans="9:11" ht="15" customHeight="1">
      <c r="I373" s="7"/>
      <c r="J373" s="7"/>
      <c r="K373" s="7"/>
    </row>
    <row r="374" spans="9:11" ht="15" customHeight="1">
      <c r="I374" s="7"/>
      <c r="J374" s="7"/>
      <c r="K374" s="7"/>
    </row>
    <row r="375" spans="9:11" ht="15" customHeight="1">
      <c r="I375" s="7"/>
      <c r="J375" s="7"/>
      <c r="K375" s="7"/>
    </row>
    <row r="376" spans="9:11" ht="15" customHeight="1">
      <c r="I376" s="7"/>
      <c r="J376" s="7"/>
      <c r="K376" s="7"/>
    </row>
    <row r="377" spans="9:11" ht="15" customHeight="1">
      <c r="I377" s="7"/>
      <c r="J377" s="7"/>
      <c r="K377" s="7"/>
    </row>
    <row r="378" spans="9:11" ht="15" customHeight="1">
      <c r="I378" s="7"/>
      <c r="J378" s="7"/>
      <c r="K378" s="7"/>
    </row>
    <row r="379" spans="9:11" ht="15" customHeight="1">
      <c r="I379" s="7"/>
      <c r="J379" s="7"/>
      <c r="K379" s="7"/>
    </row>
    <row r="380" spans="9:11" ht="15" customHeight="1">
      <c r="I380" s="7"/>
      <c r="J380" s="7"/>
      <c r="K380" s="7"/>
    </row>
    <row r="381" spans="9:11" ht="15" customHeight="1">
      <c r="I381" s="7"/>
      <c r="J381" s="7"/>
      <c r="K381" s="7"/>
    </row>
    <row r="382" spans="9:11" ht="15" customHeight="1">
      <c r="I382" s="7"/>
      <c r="J382" s="7"/>
      <c r="K382" s="7"/>
    </row>
    <row r="383" spans="9:11" ht="15" customHeight="1">
      <c r="I383" s="7"/>
      <c r="J383" s="7"/>
      <c r="K383" s="7"/>
    </row>
    <row r="384" spans="9:11" ht="15" customHeight="1">
      <c r="I384" s="7"/>
      <c r="J384" s="7"/>
      <c r="K384" s="7"/>
    </row>
    <row r="385" spans="9:11" ht="15" customHeight="1">
      <c r="I385" s="7"/>
      <c r="J385" s="7"/>
      <c r="K385" s="7"/>
    </row>
    <row r="386" spans="9:11" ht="15" customHeight="1">
      <c r="I386" s="7"/>
      <c r="J386" s="7"/>
      <c r="K386" s="7"/>
    </row>
    <row r="387" spans="9:11" ht="15" customHeight="1">
      <c r="I387" s="7"/>
      <c r="J387" s="7"/>
      <c r="K387" s="7"/>
    </row>
    <row r="388" spans="9:11" ht="15" customHeight="1">
      <c r="I388" s="7"/>
      <c r="J388" s="7"/>
      <c r="K388" s="7"/>
    </row>
    <row r="389" spans="9:11" ht="15" customHeight="1">
      <c r="I389" s="7"/>
      <c r="J389" s="7"/>
      <c r="K389" s="7"/>
    </row>
    <row r="390" spans="9:11" ht="15" customHeight="1">
      <c r="I390" s="7"/>
      <c r="J390" s="7"/>
      <c r="K390" s="7"/>
    </row>
    <row r="391" spans="9:11" ht="15" customHeight="1">
      <c r="I391" s="7"/>
      <c r="J391" s="7"/>
      <c r="K391" s="7"/>
    </row>
    <row r="392" spans="9:11" ht="15" customHeight="1">
      <c r="I392" s="7"/>
      <c r="J392" s="7"/>
      <c r="K392" s="7"/>
    </row>
    <row r="393" spans="9:11" ht="15" customHeight="1">
      <c r="I393" s="7"/>
      <c r="J393" s="7"/>
      <c r="K393" s="7"/>
    </row>
    <row r="394" spans="9:11" ht="15" customHeight="1">
      <c r="I394" s="7"/>
      <c r="J394" s="7"/>
      <c r="K394" s="7"/>
    </row>
    <row r="395" spans="9:11" ht="15" customHeight="1">
      <c r="I395" s="7"/>
      <c r="J395" s="7"/>
      <c r="K395" s="7"/>
    </row>
    <row r="396" spans="9:11" ht="15" customHeight="1">
      <c r="I396" s="7"/>
      <c r="J396" s="7"/>
      <c r="K396" s="7"/>
    </row>
    <row r="397" spans="9:11" ht="15" customHeight="1">
      <c r="I397" s="7"/>
      <c r="J397" s="7"/>
      <c r="K397" s="7"/>
    </row>
    <row r="398" spans="9:11" ht="15" customHeight="1">
      <c r="I398" s="7"/>
      <c r="J398" s="7"/>
      <c r="K398" s="7"/>
    </row>
    <row r="399" spans="9:11" ht="15" customHeight="1">
      <c r="I399" s="7"/>
      <c r="J399" s="7"/>
      <c r="K399" s="7"/>
    </row>
    <row r="400" spans="9:11" ht="15" customHeight="1">
      <c r="I400" s="7"/>
      <c r="J400" s="7"/>
      <c r="K400" s="7"/>
    </row>
    <row r="401" spans="7:11" ht="15" customHeight="1">
      <c r="I401" s="7"/>
      <c r="J401" s="7"/>
      <c r="K401" s="7"/>
    </row>
    <row r="402" spans="7:11" ht="15" customHeight="1">
      <c r="I402" s="7"/>
      <c r="J402" s="7"/>
      <c r="K402" s="7"/>
    </row>
    <row r="403" spans="7:11" ht="15" customHeight="1">
      <c r="I403" s="7"/>
      <c r="J403" s="7"/>
      <c r="K403" s="7"/>
    </row>
    <row r="404" spans="7:11" ht="15" customHeight="1">
      <c r="I404" s="7"/>
      <c r="J404" s="7"/>
      <c r="K404" s="7"/>
    </row>
    <row r="405" spans="7:11" ht="15" customHeight="1">
      <c r="I405" s="7"/>
      <c r="J405" s="7"/>
      <c r="K405" s="7"/>
    </row>
    <row r="406" spans="7:11" ht="15" customHeight="1">
      <c r="I406" s="7"/>
      <c r="J406" s="7"/>
      <c r="K406" s="7"/>
    </row>
    <row r="407" spans="7:11" ht="15" customHeight="1">
      <c r="I407" s="7"/>
      <c r="J407" s="7"/>
      <c r="K407" s="7"/>
    </row>
    <row r="408" spans="7:11" ht="15" customHeight="1">
      <c r="I408" s="7"/>
      <c r="J408" s="7"/>
      <c r="K408" s="7"/>
    </row>
    <row r="409" spans="7:11" ht="15" customHeight="1">
      <c r="I409" s="7"/>
      <c r="J409" s="7"/>
      <c r="K409" s="7"/>
    </row>
    <row r="410" spans="7:11" ht="15" customHeight="1">
      <c r="I410" s="7"/>
      <c r="J410" s="7"/>
      <c r="K410" s="7"/>
    </row>
    <row r="411" spans="7:11" ht="15" customHeight="1">
      <c r="G411" s="7"/>
      <c r="H411" s="7"/>
      <c r="I411" s="7"/>
      <c r="J411" s="7"/>
      <c r="K411" s="7"/>
    </row>
    <row r="412" spans="7:11" ht="15" customHeight="1">
      <c r="G412" s="7"/>
      <c r="H412" s="7"/>
      <c r="I412" s="7"/>
      <c r="J412" s="7"/>
      <c r="K412" s="7"/>
    </row>
    <row r="413" spans="7:11" ht="15" customHeight="1">
      <c r="G413" s="7"/>
      <c r="H413" s="7"/>
      <c r="I413" s="7"/>
      <c r="J413" s="7"/>
      <c r="K413" s="7"/>
    </row>
    <row r="414" spans="7:11" ht="15" customHeight="1">
      <c r="G414" s="7"/>
      <c r="H414" s="7"/>
      <c r="I414" s="7"/>
      <c r="J414" s="7"/>
      <c r="K414" s="7"/>
    </row>
    <row r="415" spans="7:11" ht="15" customHeight="1">
      <c r="G415" s="7"/>
      <c r="H415" s="7"/>
      <c r="I415" s="7"/>
      <c r="J415" s="7"/>
      <c r="K415" s="7"/>
    </row>
    <row r="416" spans="7:11" ht="15" customHeight="1">
      <c r="G416" s="7"/>
      <c r="H416" s="7"/>
      <c r="I416" s="7"/>
      <c r="J416" s="7"/>
      <c r="K416" s="7"/>
    </row>
    <row r="417" spans="7:11" ht="15" customHeight="1">
      <c r="G417" s="7"/>
      <c r="H417" s="7"/>
      <c r="I417" s="7"/>
      <c r="J417" s="7"/>
      <c r="K417" s="7"/>
    </row>
    <row r="418" spans="7:11" ht="15" customHeight="1">
      <c r="G418" s="7"/>
      <c r="H418" s="7"/>
      <c r="I418" s="7"/>
      <c r="J418" s="7"/>
      <c r="K418" s="7"/>
    </row>
    <row r="419" spans="7:11" ht="15" customHeight="1">
      <c r="G419" s="7"/>
      <c r="H419" s="7"/>
      <c r="I419" s="7"/>
      <c r="J419" s="7"/>
      <c r="K419" s="7"/>
    </row>
    <row r="420" spans="7:11" ht="15" customHeight="1">
      <c r="G420" s="7"/>
      <c r="H420" s="7"/>
      <c r="I420" s="7"/>
      <c r="J420" s="7"/>
      <c r="K420" s="7"/>
    </row>
    <row r="421" spans="7:11" ht="15" customHeight="1">
      <c r="G421" s="7"/>
      <c r="H421" s="7"/>
      <c r="I421" s="7"/>
      <c r="J421" s="7"/>
      <c r="K421" s="7"/>
    </row>
    <row r="422" spans="7:11" ht="15" customHeight="1">
      <c r="G422" s="7"/>
      <c r="H422" s="7"/>
      <c r="I422" s="7"/>
      <c r="J422" s="7"/>
      <c r="K422" s="7"/>
    </row>
    <row r="423" spans="7:11" ht="15" customHeight="1">
      <c r="G423" s="7"/>
      <c r="H423" s="7"/>
      <c r="I423" s="7"/>
      <c r="J423" s="7"/>
      <c r="K423" s="7"/>
    </row>
    <row r="424" spans="7:11" ht="15" customHeight="1">
      <c r="G424" s="7"/>
      <c r="H424" s="7"/>
      <c r="I424" s="7"/>
      <c r="J424" s="7"/>
      <c r="K424" s="7"/>
    </row>
    <row r="425" spans="7:11" ht="15" customHeight="1">
      <c r="G425" s="7"/>
      <c r="H425" s="7"/>
      <c r="I425" s="7"/>
      <c r="J425" s="7"/>
      <c r="K425" s="7"/>
    </row>
    <row r="426" spans="7:11" ht="15" customHeight="1">
      <c r="G426" s="7"/>
      <c r="H426" s="7"/>
      <c r="I426" s="7"/>
      <c r="J426" s="7"/>
      <c r="K426" s="7"/>
    </row>
    <row r="427" spans="7:11" ht="15" customHeight="1">
      <c r="G427" s="7"/>
      <c r="H427" s="7"/>
      <c r="I427" s="7"/>
      <c r="J427" s="7"/>
      <c r="K427" s="7"/>
    </row>
    <row r="428" spans="7:11" ht="15" customHeight="1">
      <c r="G428" s="7"/>
      <c r="H428" s="7"/>
      <c r="I428" s="7"/>
      <c r="J428" s="7"/>
      <c r="K428" s="7"/>
    </row>
    <row r="429" spans="7:11" ht="15" customHeight="1">
      <c r="G429" s="7"/>
      <c r="H429" s="7"/>
      <c r="I429" s="7"/>
      <c r="J429" s="7"/>
      <c r="K429" s="7"/>
    </row>
    <row r="430" spans="7:11" ht="15" customHeight="1">
      <c r="G430" s="7"/>
      <c r="H430" s="7"/>
      <c r="I430" s="7"/>
      <c r="J430" s="7"/>
      <c r="K430" s="7"/>
    </row>
    <row r="431" spans="7:11" ht="15" customHeight="1">
      <c r="G431" s="7"/>
      <c r="H431" s="7"/>
      <c r="I431" s="7"/>
      <c r="J431" s="7"/>
      <c r="K431" s="7"/>
    </row>
    <row r="432" spans="7:11" ht="15" customHeight="1">
      <c r="G432" s="7"/>
      <c r="H432" s="7"/>
      <c r="I432" s="7"/>
      <c r="J432" s="7"/>
      <c r="K432" s="7"/>
    </row>
    <row r="433" spans="7:11" ht="15" customHeight="1">
      <c r="G433" s="7"/>
      <c r="H433" s="7"/>
      <c r="I433" s="7"/>
      <c r="J433" s="7"/>
      <c r="K433" s="7"/>
    </row>
    <row r="434" spans="7:11" ht="15" customHeight="1">
      <c r="G434" s="7"/>
      <c r="H434" s="7"/>
      <c r="I434" s="7"/>
      <c r="J434" s="7"/>
      <c r="K434" s="7"/>
    </row>
    <row r="435" spans="7:11" ht="15" customHeight="1">
      <c r="G435" s="7"/>
      <c r="H435" s="7"/>
      <c r="I435" s="7"/>
      <c r="J435" s="7"/>
      <c r="K435" s="7"/>
    </row>
    <row r="436" spans="7:11" ht="15" customHeight="1">
      <c r="G436" s="7"/>
      <c r="H436" s="7"/>
      <c r="I436" s="7"/>
      <c r="J436" s="7"/>
      <c r="K436" s="7"/>
    </row>
    <row r="437" spans="7:11" ht="15" customHeight="1">
      <c r="G437" s="7"/>
      <c r="H437" s="7"/>
      <c r="I437" s="7"/>
      <c r="J437" s="7"/>
      <c r="K437" s="7"/>
    </row>
    <row r="438" spans="7:11" ht="15" customHeight="1">
      <c r="G438" s="7"/>
      <c r="H438" s="7"/>
      <c r="I438" s="7"/>
      <c r="J438" s="7"/>
      <c r="K438" s="7"/>
    </row>
    <row r="439" spans="7:11" ht="15" customHeight="1">
      <c r="G439" s="7"/>
      <c r="H439" s="7"/>
      <c r="I439" s="7"/>
      <c r="J439" s="7"/>
      <c r="K439" s="7"/>
    </row>
    <row r="440" spans="7:11" ht="15" customHeight="1">
      <c r="G440" s="7"/>
      <c r="H440" s="7"/>
      <c r="I440" s="7"/>
      <c r="J440" s="7"/>
      <c r="K440" s="7"/>
    </row>
    <row r="441" spans="7:11" ht="15" customHeight="1">
      <c r="G441" s="7"/>
      <c r="H441" s="7"/>
      <c r="I441" s="7"/>
      <c r="J441" s="7"/>
      <c r="K441" s="7"/>
    </row>
    <row r="442" spans="7:11" ht="15" customHeight="1">
      <c r="G442" s="7"/>
      <c r="H442" s="7"/>
      <c r="I442" s="7"/>
      <c r="J442" s="7"/>
      <c r="K442" s="7"/>
    </row>
    <row r="443" spans="7:11" ht="15" customHeight="1">
      <c r="G443" s="7"/>
      <c r="H443" s="7"/>
      <c r="I443" s="7"/>
      <c r="J443" s="7"/>
      <c r="K443" s="7"/>
    </row>
    <row r="444" spans="7:11" ht="15" customHeight="1">
      <c r="G444" s="7"/>
      <c r="H444" s="7"/>
      <c r="I444" s="7"/>
      <c r="J444" s="7"/>
      <c r="K444" s="7"/>
    </row>
    <row r="445" spans="7:11" ht="15" customHeight="1">
      <c r="G445" s="7"/>
      <c r="H445" s="7"/>
      <c r="I445" s="7"/>
      <c r="J445" s="7"/>
      <c r="K445" s="7"/>
    </row>
    <row r="446" spans="7:11" ht="15" customHeight="1">
      <c r="G446" s="7"/>
      <c r="H446" s="7"/>
      <c r="I446" s="7"/>
      <c r="J446" s="7"/>
      <c r="K446" s="7"/>
    </row>
    <row r="447" spans="7:11" ht="15" customHeight="1">
      <c r="G447" s="7"/>
      <c r="H447" s="7"/>
      <c r="I447" s="7"/>
      <c r="J447" s="7"/>
      <c r="K447" s="7"/>
    </row>
    <row r="448" spans="7:11" ht="15" customHeight="1">
      <c r="G448" s="7"/>
      <c r="H448" s="7"/>
      <c r="I448" s="7"/>
      <c r="J448" s="7"/>
      <c r="K448" s="7"/>
    </row>
    <row r="449" spans="7:11" ht="15" customHeight="1">
      <c r="G449" s="7"/>
      <c r="H449" s="7"/>
      <c r="I449" s="7"/>
      <c r="J449" s="7"/>
      <c r="K449" s="7"/>
    </row>
    <row r="450" spans="7:11" ht="15" customHeight="1">
      <c r="G450" s="7"/>
      <c r="H450" s="7"/>
      <c r="I450" s="7"/>
      <c r="J450" s="7"/>
      <c r="K450" s="7"/>
    </row>
    <row r="451" spans="7:11" ht="15" customHeight="1">
      <c r="G451" s="7"/>
      <c r="H451" s="7"/>
      <c r="I451" s="7"/>
      <c r="J451" s="7"/>
      <c r="K451" s="7"/>
    </row>
    <row r="452" spans="7:11" ht="15" customHeight="1">
      <c r="G452" s="7"/>
      <c r="H452" s="7"/>
      <c r="I452" s="7"/>
      <c r="J452" s="7"/>
      <c r="K452" s="7"/>
    </row>
    <row r="453" spans="7:11" ht="15" customHeight="1">
      <c r="G453" s="7"/>
      <c r="H453" s="7"/>
      <c r="I453" s="7"/>
      <c r="J453" s="7"/>
      <c r="K453" s="7"/>
    </row>
    <row r="454" spans="7:11" ht="15" customHeight="1">
      <c r="G454" s="7"/>
      <c r="H454" s="7"/>
      <c r="I454" s="7"/>
      <c r="J454" s="7"/>
      <c r="K454" s="7"/>
    </row>
    <row r="455" spans="7:11" ht="15" customHeight="1">
      <c r="G455" s="7"/>
      <c r="H455" s="7"/>
      <c r="I455" s="7"/>
      <c r="J455" s="7"/>
      <c r="K455" s="7"/>
    </row>
    <row r="456" spans="7:11" ht="15" customHeight="1">
      <c r="G456" s="7"/>
      <c r="H456" s="7"/>
      <c r="I456" s="7"/>
      <c r="J456" s="7"/>
      <c r="K456" s="7"/>
    </row>
    <row r="457" spans="7:11" ht="15" customHeight="1">
      <c r="G457" s="7"/>
      <c r="H457" s="7"/>
      <c r="I457" s="7"/>
      <c r="J457" s="7"/>
      <c r="K457" s="7"/>
    </row>
    <row r="458" spans="7:11" ht="15" customHeight="1">
      <c r="G458" s="7"/>
      <c r="H458" s="7"/>
      <c r="I458" s="7"/>
      <c r="J458" s="7"/>
      <c r="K458" s="7"/>
    </row>
    <row r="459" spans="7:11" ht="15" customHeight="1">
      <c r="G459" s="7"/>
      <c r="H459" s="7"/>
      <c r="I459" s="7"/>
      <c r="J459" s="7"/>
      <c r="K459" s="7"/>
    </row>
    <row r="460" spans="7:11" ht="15" customHeight="1">
      <c r="G460" s="7"/>
      <c r="H460" s="7"/>
      <c r="I460" s="7"/>
      <c r="J460" s="7"/>
      <c r="K460" s="7"/>
    </row>
    <row r="461" spans="7:11" ht="15" customHeight="1">
      <c r="G461" s="7"/>
      <c r="H461" s="7"/>
      <c r="I461" s="7"/>
      <c r="J461" s="7"/>
      <c r="K461" s="7"/>
    </row>
    <row r="462" spans="7:11" ht="15" customHeight="1">
      <c r="G462" s="7"/>
      <c r="H462" s="7"/>
      <c r="I462" s="7"/>
      <c r="J462" s="7"/>
      <c r="K462" s="7"/>
    </row>
    <row r="463" spans="7:11" ht="15" customHeight="1">
      <c r="G463" s="7"/>
      <c r="H463" s="7"/>
      <c r="I463" s="7"/>
      <c r="J463" s="7"/>
      <c r="K463" s="7"/>
    </row>
    <row r="464" spans="7:11" ht="15" customHeight="1">
      <c r="G464" s="7"/>
      <c r="H464" s="7"/>
      <c r="I464" s="7"/>
      <c r="J464" s="7"/>
      <c r="K464" s="7"/>
    </row>
    <row r="465" spans="7:11" ht="15" customHeight="1">
      <c r="G465" s="7"/>
      <c r="H465" s="7"/>
      <c r="I465" s="7"/>
      <c r="J465" s="7"/>
      <c r="K465" s="7"/>
    </row>
    <row r="466" spans="7:11" ht="15" customHeight="1">
      <c r="G466" s="7"/>
      <c r="H466" s="7"/>
      <c r="I466" s="7"/>
      <c r="J466" s="7"/>
      <c r="K466" s="7"/>
    </row>
    <row r="467" spans="7:11" ht="15" customHeight="1">
      <c r="G467" s="7"/>
      <c r="H467" s="7"/>
      <c r="I467" s="7"/>
      <c r="J467" s="7"/>
      <c r="K467" s="7"/>
    </row>
    <row r="468" spans="7:11" ht="15" customHeight="1">
      <c r="G468" s="7"/>
      <c r="H468" s="7"/>
      <c r="I468" s="7"/>
      <c r="J468" s="7"/>
      <c r="K468" s="7"/>
    </row>
    <row r="469" spans="7:11" ht="15" customHeight="1">
      <c r="G469" s="7"/>
      <c r="H469" s="7"/>
      <c r="I469" s="7"/>
      <c r="J469" s="7"/>
      <c r="K469" s="7"/>
    </row>
    <row r="470" spans="7:11" ht="15" customHeight="1">
      <c r="G470" s="7"/>
      <c r="H470" s="7"/>
      <c r="I470" s="7"/>
      <c r="J470" s="7"/>
      <c r="K470" s="7"/>
    </row>
    <row r="471" spans="7:11" ht="15" customHeight="1">
      <c r="G471" s="7"/>
      <c r="H471" s="7"/>
      <c r="I471" s="7"/>
      <c r="J471" s="7"/>
      <c r="K471" s="7"/>
    </row>
    <row r="472" spans="7:11" ht="15" customHeight="1">
      <c r="G472" s="7"/>
      <c r="H472" s="7"/>
      <c r="I472" s="7"/>
      <c r="J472" s="7"/>
      <c r="K472" s="7"/>
    </row>
    <row r="473" spans="7:11" ht="15" customHeight="1">
      <c r="G473" s="7"/>
      <c r="H473" s="7"/>
      <c r="I473" s="7"/>
      <c r="J473" s="7"/>
      <c r="K473" s="7"/>
    </row>
    <row r="474" spans="7:11" ht="15" customHeight="1">
      <c r="G474" s="7"/>
      <c r="H474" s="7"/>
      <c r="I474" s="7"/>
      <c r="J474" s="7"/>
      <c r="K474" s="7"/>
    </row>
    <row r="475" spans="7:11" ht="15" customHeight="1">
      <c r="G475" s="7"/>
      <c r="H475" s="7"/>
      <c r="I475" s="7"/>
      <c r="J475" s="7"/>
      <c r="K475" s="7"/>
    </row>
    <row r="476" spans="7:11" ht="15" customHeight="1">
      <c r="G476" s="7"/>
      <c r="H476" s="7"/>
      <c r="I476" s="7"/>
      <c r="J476" s="7"/>
      <c r="K476" s="7"/>
    </row>
    <row r="477" spans="7:11" ht="15" customHeight="1">
      <c r="G477" s="7"/>
      <c r="H477" s="7"/>
      <c r="I477" s="7"/>
      <c r="J477" s="7"/>
      <c r="K477" s="7"/>
    </row>
    <row r="478" spans="7:11" ht="15" customHeight="1">
      <c r="G478" s="7"/>
      <c r="H478" s="7"/>
      <c r="I478" s="7"/>
      <c r="J478" s="7"/>
      <c r="K478" s="7"/>
    </row>
    <row r="479" spans="7:11" ht="15" customHeight="1">
      <c r="G479" s="7"/>
      <c r="H479" s="7"/>
      <c r="I479" s="7"/>
      <c r="J479" s="7"/>
      <c r="K479" s="7"/>
    </row>
    <row r="480" spans="7:11" ht="15" customHeight="1">
      <c r="G480" s="7"/>
      <c r="H480" s="7"/>
      <c r="I480" s="7"/>
      <c r="J480" s="7"/>
      <c r="K480" s="7"/>
    </row>
    <row r="481" spans="7:11" ht="15" customHeight="1">
      <c r="G481" s="7"/>
      <c r="H481" s="7"/>
      <c r="I481" s="7"/>
      <c r="J481" s="7"/>
      <c r="K481" s="7"/>
    </row>
    <row r="482" spans="7:11" ht="15" customHeight="1">
      <c r="G482" s="7"/>
      <c r="H482" s="7"/>
      <c r="I482" s="7"/>
      <c r="J482" s="7"/>
      <c r="K482" s="7"/>
    </row>
    <row r="483" spans="7:11" ht="15" customHeight="1">
      <c r="G483" s="7"/>
      <c r="H483" s="7"/>
      <c r="I483" s="7"/>
      <c r="J483" s="7"/>
      <c r="K483" s="7"/>
    </row>
    <row r="484" spans="7:11" ht="15" customHeight="1">
      <c r="G484" s="7"/>
      <c r="H484" s="7"/>
      <c r="I484" s="7"/>
      <c r="J484" s="7"/>
      <c r="K484" s="7"/>
    </row>
    <row r="485" spans="7:11" ht="15" customHeight="1">
      <c r="G485" s="7"/>
      <c r="H485" s="7"/>
      <c r="I485" s="7"/>
      <c r="J485" s="7"/>
      <c r="K485" s="7"/>
    </row>
    <row r="486" spans="7:11" ht="15" customHeight="1">
      <c r="G486" s="7"/>
      <c r="H486" s="7"/>
      <c r="I486" s="7"/>
      <c r="J486" s="7"/>
      <c r="K486" s="7"/>
    </row>
    <row r="487" spans="7:11" ht="15" customHeight="1">
      <c r="G487" s="7"/>
      <c r="H487" s="7"/>
      <c r="I487" s="7"/>
      <c r="J487" s="7"/>
      <c r="K487" s="7"/>
    </row>
    <row r="488" spans="7:11" ht="15" customHeight="1">
      <c r="G488" s="7"/>
      <c r="H488" s="7"/>
      <c r="I488" s="7"/>
      <c r="J488" s="7"/>
      <c r="K488" s="7"/>
    </row>
    <row r="489" spans="7:11" ht="15" customHeight="1">
      <c r="G489" s="7"/>
      <c r="H489" s="7"/>
      <c r="I489" s="7"/>
      <c r="J489" s="7"/>
      <c r="K489" s="7"/>
    </row>
    <row r="490" spans="7:11" ht="15" customHeight="1">
      <c r="G490" s="7"/>
      <c r="H490" s="7"/>
      <c r="I490" s="7"/>
      <c r="J490" s="7"/>
      <c r="K490" s="7"/>
    </row>
    <row r="491" spans="7:11" ht="15" customHeight="1">
      <c r="G491" s="7"/>
      <c r="H491" s="7"/>
      <c r="I491" s="7"/>
      <c r="J491" s="7"/>
      <c r="K491" s="7"/>
    </row>
    <row r="492" spans="7:11" ht="15" customHeight="1">
      <c r="G492" s="7"/>
      <c r="H492" s="7"/>
      <c r="I492" s="7"/>
      <c r="J492" s="7"/>
      <c r="K492" s="7"/>
    </row>
    <row r="493" spans="7:11" ht="15" customHeight="1">
      <c r="G493" s="7"/>
      <c r="H493" s="7"/>
      <c r="I493" s="7"/>
      <c r="J493" s="7"/>
      <c r="K493" s="7"/>
    </row>
    <row r="494" spans="7:11" ht="15" customHeight="1">
      <c r="G494" s="7"/>
      <c r="H494" s="7"/>
      <c r="I494" s="7"/>
      <c r="J494" s="7"/>
      <c r="K494" s="7"/>
    </row>
    <row r="495" spans="7:11" ht="15" customHeight="1">
      <c r="G495" s="7"/>
      <c r="H495" s="7"/>
      <c r="I495" s="7"/>
      <c r="J495" s="7"/>
      <c r="K495" s="7"/>
    </row>
    <row r="496" spans="7:11" ht="15" customHeight="1">
      <c r="G496" s="7"/>
      <c r="H496" s="7"/>
      <c r="I496" s="7"/>
      <c r="J496" s="7"/>
      <c r="K496" s="7"/>
    </row>
    <row r="497" spans="7:11" ht="15" customHeight="1">
      <c r="G497" s="7"/>
      <c r="H497" s="7"/>
      <c r="I497" s="7"/>
      <c r="J497" s="7"/>
      <c r="K497" s="7"/>
    </row>
    <row r="498" spans="7:11" ht="15" customHeight="1">
      <c r="G498" s="7"/>
      <c r="H498" s="7"/>
      <c r="I498" s="7"/>
      <c r="J498" s="7"/>
      <c r="K498" s="7"/>
    </row>
    <row r="499" spans="7:11" ht="15" customHeight="1">
      <c r="G499" s="7"/>
      <c r="H499" s="7"/>
      <c r="I499" s="7"/>
      <c r="J499" s="7"/>
      <c r="K499" s="7"/>
    </row>
    <row r="500" spans="7:11" ht="15" customHeight="1">
      <c r="G500" s="7"/>
      <c r="H500" s="7"/>
      <c r="I500" s="7"/>
      <c r="J500" s="7"/>
      <c r="K500" s="7"/>
    </row>
    <row r="501" spans="7:11" ht="15" customHeight="1">
      <c r="G501" s="7"/>
      <c r="H501" s="7"/>
      <c r="I501" s="7"/>
      <c r="J501" s="7"/>
      <c r="K501" s="7"/>
    </row>
    <row r="502" spans="7:11" ht="15" customHeight="1">
      <c r="G502" s="7"/>
      <c r="H502" s="7"/>
      <c r="I502" s="7"/>
      <c r="J502" s="7"/>
      <c r="K502" s="7"/>
    </row>
    <row r="503" spans="7:11" ht="15" customHeight="1">
      <c r="G503" s="7"/>
      <c r="H503" s="7"/>
      <c r="I503" s="7"/>
      <c r="J503" s="7"/>
      <c r="K503" s="7"/>
    </row>
    <row r="504" spans="7:11" ht="15" customHeight="1">
      <c r="G504" s="7"/>
      <c r="H504" s="7"/>
      <c r="I504" s="7"/>
      <c r="J504" s="7"/>
      <c r="K504" s="7"/>
    </row>
    <row r="505" spans="7:11" ht="15" customHeight="1">
      <c r="G505" s="7"/>
      <c r="H505" s="7"/>
      <c r="I505" s="7"/>
      <c r="J505" s="7"/>
      <c r="K505" s="7"/>
    </row>
    <row r="506" spans="7:11" ht="15" customHeight="1">
      <c r="G506" s="7"/>
      <c r="H506" s="7"/>
      <c r="I506" s="7"/>
      <c r="J506" s="7"/>
      <c r="K506" s="7"/>
    </row>
    <row r="507" spans="7:11" ht="15" customHeight="1">
      <c r="G507" s="7"/>
      <c r="H507" s="7"/>
      <c r="I507" s="7"/>
      <c r="J507" s="7"/>
      <c r="K507" s="7"/>
    </row>
    <row r="508" spans="7:11" ht="15" customHeight="1">
      <c r="G508" s="7"/>
      <c r="H508" s="7"/>
      <c r="I508" s="7"/>
      <c r="J508" s="7"/>
      <c r="K508" s="7"/>
    </row>
    <row r="509" spans="7:11" ht="15" customHeight="1">
      <c r="G509" s="7"/>
      <c r="H509" s="7"/>
      <c r="I509" s="7"/>
      <c r="J509" s="7"/>
      <c r="K509" s="7"/>
    </row>
    <row r="510" spans="7:11" ht="15" customHeight="1">
      <c r="G510" s="7"/>
      <c r="H510" s="7"/>
      <c r="I510" s="7"/>
      <c r="J510" s="7"/>
      <c r="K510" s="7"/>
    </row>
    <row r="511" spans="7:11" ht="15" customHeight="1">
      <c r="G511" s="7"/>
      <c r="H511" s="7"/>
      <c r="I511" s="7"/>
      <c r="J511" s="7"/>
      <c r="K511" s="7"/>
    </row>
    <row r="512" spans="7:11" ht="15" customHeight="1">
      <c r="G512" s="7"/>
      <c r="H512" s="7"/>
      <c r="I512" s="7"/>
      <c r="J512" s="7"/>
      <c r="K512" s="7"/>
    </row>
    <row r="513" spans="7:11" ht="15" customHeight="1">
      <c r="G513" s="7"/>
      <c r="H513" s="7"/>
      <c r="I513" s="7"/>
      <c r="J513" s="7"/>
      <c r="K513" s="7"/>
    </row>
    <row r="514" spans="7:11" ht="15" customHeight="1">
      <c r="G514" s="7"/>
      <c r="H514" s="7"/>
      <c r="I514" s="7"/>
      <c r="J514" s="7"/>
      <c r="K514" s="7"/>
    </row>
    <row r="515" spans="7:11" ht="15" customHeight="1">
      <c r="G515" s="7"/>
      <c r="H515" s="7"/>
      <c r="I515" s="7"/>
      <c r="J515" s="7"/>
      <c r="K515" s="7"/>
    </row>
    <row r="516" spans="7:11" ht="15" customHeight="1">
      <c r="G516" s="7"/>
      <c r="H516" s="7"/>
      <c r="I516" s="7"/>
      <c r="J516" s="7"/>
      <c r="K516" s="7"/>
    </row>
    <row r="517" spans="7:11" ht="15" customHeight="1">
      <c r="G517" s="7"/>
      <c r="H517" s="7"/>
      <c r="I517" s="7"/>
      <c r="J517" s="7"/>
      <c r="K517" s="7"/>
    </row>
    <row r="518" spans="7:11" ht="15" customHeight="1">
      <c r="G518" s="7"/>
      <c r="H518" s="7"/>
      <c r="I518" s="7"/>
      <c r="J518" s="7"/>
      <c r="K518" s="7"/>
    </row>
    <row r="519" spans="7:11" ht="15" customHeight="1">
      <c r="G519" s="7"/>
      <c r="H519" s="7"/>
      <c r="I519" s="7"/>
      <c r="J519" s="7"/>
      <c r="K519" s="7"/>
    </row>
    <row r="520" spans="7:11" ht="15" customHeight="1">
      <c r="G520" s="7"/>
      <c r="H520" s="7"/>
      <c r="I520" s="7"/>
      <c r="J520" s="7"/>
      <c r="K520" s="7"/>
    </row>
    <row r="521" spans="7:11" ht="15" customHeight="1">
      <c r="G521" s="7"/>
      <c r="H521" s="7"/>
      <c r="I521" s="7"/>
      <c r="J521" s="7"/>
      <c r="K521" s="7"/>
    </row>
    <row r="522" spans="7:11" ht="15" customHeight="1">
      <c r="G522" s="7"/>
      <c r="H522" s="7"/>
      <c r="I522" s="7"/>
      <c r="J522" s="7"/>
      <c r="K522" s="7"/>
    </row>
    <row r="523" spans="7:11" ht="15" customHeight="1">
      <c r="G523" s="7"/>
      <c r="H523" s="7"/>
      <c r="I523" s="7"/>
      <c r="J523" s="7"/>
      <c r="K523" s="7"/>
    </row>
    <row r="524" spans="7:11" ht="15" customHeight="1">
      <c r="G524" s="7"/>
      <c r="H524" s="7"/>
      <c r="I524" s="7"/>
      <c r="J524" s="7"/>
      <c r="K524" s="7"/>
    </row>
    <row r="525" spans="7:11" ht="15" customHeight="1">
      <c r="G525" s="7"/>
      <c r="H525" s="7"/>
      <c r="I525" s="7"/>
      <c r="J525" s="7"/>
      <c r="K525" s="7"/>
    </row>
    <row r="526" spans="7:11" ht="15" customHeight="1">
      <c r="G526" s="7"/>
      <c r="H526" s="7"/>
      <c r="I526" s="7"/>
      <c r="J526" s="7"/>
      <c r="K526" s="7"/>
    </row>
    <row r="527" spans="7:11" ht="15" customHeight="1">
      <c r="G527" s="7"/>
      <c r="H527" s="7"/>
      <c r="I527" s="7"/>
      <c r="J527" s="7"/>
      <c r="K527" s="7"/>
    </row>
    <row r="528" spans="7:11" ht="15" customHeight="1">
      <c r="G528" s="7"/>
      <c r="H528" s="7"/>
      <c r="I528" s="7"/>
      <c r="J528" s="7"/>
      <c r="K528" s="7"/>
    </row>
    <row r="529" spans="7:11" ht="15" customHeight="1">
      <c r="G529" s="7"/>
      <c r="H529" s="7"/>
      <c r="I529" s="7"/>
      <c r="J529" s="7"/>
      <c r="K529" s="7"/>
    </row>
    <row r="530" spans="7:11" ht="15" customHeight="1">
      <c r="G530" s="7"/>
      <c r="H530" s="7"/>
      <c r="I530" s="7"/>
      <c r="J530" s="7"/>
      <c r="K530" s="7"/>
    </row>
    <row r="531" spans="7:11" ht="15" customHeight="1">
      <c r="G531" s="7"/>
      <c r="H531" s="7"/>
      <c r="I531" s="7"/>
      <c r="J531" s="7"/>
      <c r="K531" s="7"/>
    </row>
    <row r="532" spans="7:11" ht="15" customHeight="1">
      <c r="G532" s="7"/>
      <c r="H532" s="7"/>
      <c r="I532" s="7"/>
      <c r="J532" s="7"/>
      <c r="K532" s="7"/>
    </row>
    <row r="533" spans="7:11" ht="15" customHeight="1">
      <c r="G533" s="7"/>
      <c r="H533" s="7"/>
      <c r="I533" s="7"/>
      <c r="J533" s="7"/>
      <c r="K533" s="7"/>
    </row>
    <row r="534" spans="7:11" ht="15" customHeight="1">
      <c r="G534" s="7"/>
      <c r="H534" s="7"/>
      <c r="I534" s="7"/>
      <c r="J534" s="7"/>
      <c r="K534" s="7"/>
    </row>
    <row r="535" spans="7:11" ht="15" customHeight="1">
      <c r="G535" s="7"/>
      <c r="H535" s="7"/>
      <c r="I535" s="7"/>
      <c r="J535" s="7"/>
      <c r="K535" s="7"/>
    </row>
    <row r="536" spans="7:11" ht="15" customHeight="1">
      <c r="G536" s="7"/>
      <c r="H536" s="7"/>
      <c r="I536" s="7"/>
      <c r="J536" s="7"/>
      <c r="K536" s="7"/>
    </row>
    <row r="537" spans="7:11" ht="15" customHeight="1">
      <c r="G537" s="7"/>
      <c r="H537" s="7"/>
      <c r="I537" s="7"/>
      <c r="J537" s="7"/>
      <c r="K537" s="7"/>
    </row>
    <row r="538" spans="7:11" ht="15" customHeight="1">
      <c r="G538" s="7"/>
      <c r="H538" s="7"/>
      <c r="I538" s="7"/>
      <c r="J538" s="7"/>
      <c r="K538" s="7"/>
    </row>
    <row r="539" spans="7:11" ht="15" customHeight="1">
      <c r="G539" s="7"/>
      <c r="H539" s="7"/>
      <c r="I539" s="7"/>
      <c r="J539" s="7"/>
      <c r="K539" s="7"/>
    </row>
    <row r="540" spans="7:11" ht="15" customHeight="1">
      <c r="G540" s="7"/>
      <c r="H540" s="7"/>
      <c r="I540" s="7"/>
      <c r="J540" s="7"/>
      <c r="K540" s="7"/>
    </row>
    <row r="541" spans="7:11" ht="15" customHeight="1">
      <c r="G541" s="7"/>
      <c r="H541" s="7"/>
      <c r="I541" s="7"/>
      <c r="J541" s="7"/>
      <c r="K541" s="7"/>
    </row>
    <row r="542" spans="7:11" ht="15" customHeight="1">
      <c r="G542" s="7"/>
      <c r="H542" s="7"/>
      <c r="I542" s="7"/>
      <c r="J542" s="7"/>
      <c r="K542" s="7"/>
    </row>
    <row r="543" spans="7:11" ht="15" customHeight="1">
      <c r="G543" s="7"/>
      <c r="H543" s="7"/>
      <c r="I543" s="7"/>
      <c r="J543" s="7"/>
      <c r="K543" s="7"/>
    </row>
    <row r="544" spans="7:11" ht="15" customHeight="1">
      <c r="G544" s="7"/>
      <c r="H544" s="7"/>
      <c r="I544" s="7"/>
      <c r="J544" s="7"/>
      <c r="K544" s="7"/>
    </row>
    <row r="545" spans="7:11" ht="15" customHeight="1">
      <c r="G545" s="7"/>
      <c r="H545" s="7"/>
      <c r="I545" s="7"/>
      <c r="J545" s="7"/>
      <c r="K545" s="7"/>
    </row>
    <row r="546" spans="7:11" ht="15" customHeight="1">
      <c r="G546" s="7"/>
      <c r="H546" s="7"/>
      <c r="I546" s="7"/>
      <c r="J546" s="7"/>
      <c r="K546" s="7"/>
    </row>
    <row r="547" spans="7:11" ht="15" customHeight="1">
      <c r="G547" s="7"/>
      <c r="H547" s="7"/>
      <c r="I547" s="7"/>
      <c r="J547" s="7"/>
      <c r="K547" s="7"/>
    </row>
    <row r="548" spans="7:11" ht="15" customHeight="1">
      <c r="G548" s="7"/>
      <c r="H548" s="7"/>
      <c r="I548" s="7"/>
      <c r="J548" s="7"/>
      <c r="K548" s="7"/>
    </row>
    <row r="549" spans="7:11" ht="15" customHeight="1">
      <c r="G549" s="7"/>
      <c r="H549" s="7"/>
      <c r="I549" s="7"/>
      <c r="J549" s="7"/>
      <c r="K549" s="7"/>
    </row>
    <row r="550" spans="7:11" ht="15" customHeight="1">
      <c r="G550" s="7"/>
      <c r="H550" s="7"/>
      <c r="I550" s="7"/>
      <c r="J550" s="7"/>
      <c r="K550" s="7"/>
    </row>
    <row r="551" spans="7:11" ht="15" customHeight="1">
      <c r="G551" s="7"/>
      <c r="H551" s="7"/>
      <c r="I551" s="7"/>
      <c r="J551" s="7"/>
      <c r="K551" s="7"/>
    </row>
    <row r="552" spans="7:11" ht="15" customHeight="1">
      <c r="G552" s="7"/>
      <c r="H552" s="7"/>
      <c r="I552" s="7"/>
      <c r="J552" s="7"/>
      <c r="K552" s="7"/>
    </row>
    <row r="553" spans="7:11" ht="15" customHeight="1">
      <c r="G553" s="7"/>
      <c r="H553" s="7"/>
      <c r="I553" s="7"/>
      <c r="J553" s="7"/>
      <c r="K553" s="7"/>
    </row>
    <row r="554" spans="7:11" ht="15" customHeight="1">
      <c r="G554" s="7"/>
      <c r="H554" s="7"/>
      <c r="I554" s="7"/>
      <c r="J554" s="7"/>
      <c r="K554" s="7"/>
    </row>
    <row r="555" spans="7:11" ht="15" customHeight="1">
      <c r="G555" s="7"/>
      <c r="H555" s="7"/>
      <c r="I555" s="7"/>
      <c r="J555" s="7"/>
      <c r="K555" s="7"/>
    </row>
    <row r="556" spans="7:11" ht="15" customHeight="1">
      <c r="G556" s="7"/>
      <c r="H556" s="7"/>
      <c r="I556" s="7"/>
      <c r="J556" s="7"/>
      <c r="K556" s="7"/>
    </row>
    <row r="557" spans="7:11" ht="15" customHeight="1">
      <c r="G557" s="7"/>
      <c r="H557" s="7"/>
      <c r="I557" s="7"/>
      <c r="J557" s="7"/>
      <c r="K557" s="7"/>
    </row>
    <row r="558" spans="7:11" ht="15" customHeight="1">
      <c r="G558" s="7"/>
      <c r="H558" s="7"/>
      <c r="I558" s="7"/>
      <c r="J558" s="7"/>
      <c r="K558" s="7"/>
    </row>
    <row r="559" spans="7:11" ht="15" customHeight="1">
      <c r="G559" s="7"/>
      <c r="H559" s="7"/>
      <c r="I559" s="7"/>
      <c r="J559" s="7"/>
      <c r="K559" s="7"/>
    </row>
    <row r="560" spans="7:11" ht="15" customHeight="1">
      <c r="G560" s="7"/>
      <c r="H560" s="7"/>
      <c r="I560" s="7"/>
      <c r="J560" s="7"/>
      <c r="K560" s="7"/>
    </row>
    <row r="561" spans="7:11" ht="15" customHeight="1">
      <c r="G561" s="7"/>
      <c r="H561" s="7"/>
      <c r="I561" s="7"/>
      <c r="J561" s="7"/>
      <c r="K561" s="7"/>
    </row>
    <row r="562" spans="7:11" ht="15" customHeight="1">
      <c r="G562" s="7"/>
      <c r="H562" s="7"/>
      <c r="I562" s="7"/>
      <c r="J562" s="7"/>
      <c r="K562" s="7"/>
    </row>
    <row r="563" spans="7:11" ht="15" customHeight="1">
      <c r="G563" s="7"/>
      <c r="H563" s="7"/>
      <c r="I563" s="7"/>
      <c r="J563" s="7"/>
      <c r="K563" s="7"/>
    </row>
    <row r="564" spans="7:11" ht="15" customHeight="1">
      <c r="G564" s="7"/>
      <c r="H564" s="7"/>
      <c r="I564" s="7"/>
      <c r="J564" s="7"/>
      <c r="K564" s="7"/>
    </row>
    <row r="565" spans="7:11" ht="15" customHeight="1">
      <c r="G565" s="7"/>
      <c r="H565" s="7"/>
      <c r="I565" s="7"/>
      <c r="J565" s="7"/>
      <c r="K565" s="7"/>
    </row>
    <row r="566" spans="7:11" ht="15" customHeight="1">
      <c r="G566" s="7"/>
      <c r="H566" s="7"/>
      <c r="I566" s="7"/>
      <c r="J566" s="7"/>
      <c r="K566" s="7"/>
    </row>
    <row r="567" spans="7:11" ht="15" customHeight="1">
      <c r="G567" s="7"/>
      <c r="H567" s="7"/>
      <c r="I567" s="7"/>
      <c r="J567" s="7"/>
      <c r="K567" s="7"/>
    </row>
    <row r="568" spans="7:11" ht="15" customHeight="1">
      <c r="G568" s="7"/>
      <c r="H568" s="7"/>
      <c r="I568" s="7"/>
      <c r="J568" s="7"/>
      <c r="K568" s="7"/>
    </row>
    <row r="569" spans="7:11" ht="15" customHeight="1">
      <c r="G569" s="7"/>
      <c r="H569" s="7"/>
      <c r="I569" s="7"/>
      <c r="J569" s="7"/>
      <c r="K569" s="7"/>
    </row>
    <row r="570" spans="7:11" ht="15" customHeight="1">
      <c r="G570" s="7"/>
      <c r="H570" s="7"/>
      <c r="I570" s="7"/>
      <c r="J570" s="7"/>
      <c r="K570" s="7"/>
    </row>
    <row r="571" spans="7:11" ht="15" customHeight="1">
      <c r="G571" s="7"/>
      <c r="H571" s="7"/>
      <c r="I571" s="7"/>
      <c r="J571" s="7"/>
      <c r="K571" s="7"/>
    </row>
    <row r="572" spans="7:11" ht="15" customHeight="1">
      <c r="G572" s="7"/>
      <c r="H572" s="7"/>
      <c r="I572" s="7"/>
      <c r="J572" s="7"/>
      <c r="K572" s="7"/>
    </row>
    <row r="573" spans="7:11" ht="15" customHeight="1">
      <c r="G573" s="7"/>
      <c r="H573" s="7"/>
      <c r="I573" s="7"/>
      <c r="J573" s="7"/>
      <c r="K573" s="7"/>
    </row>
    <row r="574" spans="7:11" ht="15" customHeight="1">
      <c r="G574" s="7"/>
      <c r="H574" s="7"/>
      <c r="I574" s="7"/>
      <c r="J574" s="7"/>
      <c r="K574" s="7"/>
    </row>
    <row r="575" spans="7:11" ht="15" customHeight="1">
      <c r="G575" s="7"/>
      <c r="H575" s="7"/>
      <c r="I575" s="7"/>
      <c r="J575" s="7"/>
      <c r="K575" s="7"/>
    </row>
    <row r="576" spans="7:11" ht="15" customHeight="1">
      <c r="G576" s="7"/>
      <c r="H576" s="7"/>
      <c r="I576" s="7"/>
      <c r="J576" s="7"/>
      <c r="K576" s="7"/>
    </row>
    <row r="577" spans="7:11" ht="15" customHeight="1">
      <c r="G577" s="7"/>
      <c r="H577" s="7"/>
      <c r="I577" s="7"/>
      <c r="J577" s="7"/>
      <c r="K577" s="7"/>
    </row>
    <row r="578" spans="7:11" ht="15" customHeight="1">
      <c r="G578" s="7"/>
      <c r="H578" s="7"/>
      <c r="I578" s="7"/>
      <c r="J578" s="7"/>
      <c r="K578" s="7"/>
    </row>
    <row r="579" spans="7:11" ht="15" customHeight="1">
      <c r="G579" s="7"/>
      <c r="H579" s="7"/>
      <c r="I579" s="7"/>
      <c r="J579" s="7"/>
      <c r="K579" s="7"/>
    </row>
    <row r="580" spans="7:11" ht="15" customHeight="1">
      <c r="G580" s="7"/>
      <c r="H580" s="7"/>
      <c r="I580" s="7"/>
      <c r="J580" s="7"/>
      <c r="K580" s="7"/>
    </row>
    <row r="581" spans="7:11" ht="15" customHeight="1">
      <c r="G581" s="7"/>
      <c r="H581" s="7"/>
      <c r="I581" s="7"/>
      <c r="J581" s="7"/>
      <c r="K581" s="7"/>
    </row>
    <row r="582" spans="7:11" ht="15" customHeight="1">
      <c r="G582" s="7"/>
      <c r="H582" s="7"/>
      <c r="I582" s="7"/>
      <c r="J582" s="7"/>
      <c r="K582" s="7"/>
    </row>
    <row r="583" spans="7:11" ht="15" customHeight="1">
      <c r="G583" s="7"/>
      <c r="H583" s="7"/>
      <c r="I583" s="7"/>
      <c r="J583" s="7"/>
      <c r="K583" s="7"/>
    </row>
    <row r="584" spans="7:11" ht="15" customHeight="1">
      <c r="G584" s="7"/>
      <c r="H584" s="7"/>
      <c r="I584" s="7"/>
      <c r="J584" s="7"/>
      <c r="K584" s="7"/>
    </row>
    <row r="585" spans="7:11" ht="15" customHeight="1">
      <c r="G585" s="7"/>
      <c r="H585" s="7"/>
      <c r="I585" s="7"/>
      <c r="J585" s="7"/>
      <c r="K585" s="7"/>
    </row>
    <row r="586" spans="7:11" ht="15" customHeight="1">
      <c r="G586" s="7"/>
      <c r="H586" s="7"/>
      <c r="I586" s="7"/>
      <c r="J586" s="7"/>
      <c r="K586" s="7"/>
    </row>
    <row r="587" spans="7:11" ht="15" customHeight="1">
      <c r="G587" s="7"/>
      <c r="H587" s="7"/>
      <c r="I587" s="7"/>
      <c r="J587" s="7"/>
      <c r="K587" s="7"/>
    </row>
    <row r="588" spans="7:11" ht="15" customHeight="1">
      <c r="G588" s="7"/>
      <c r="H588" s="7"/>
      <c r="I588" s="7"/>
      <c r="J588" s="7"/>
      <c r="K588" s="7"/>
    </row>
    <row r="589" spans="7:11" ht="15" customHeight="1">
      <c r="G589" s="7"/>
      <c r="H589" s="7"/>
      <c r="I589" s="7"/>
      <c r="J589" s="7"/>
      <c r="K589" s="7"/>
    </row>
    <row r="590" spans="7:11" ht="15" customHeight="1">
      <c r="G590" s="7"/>
      <c r="H590" s="7"/>
      <c r="I590" s="7"/>
      <c r="J590" s="7"/>
      <c r="K590" s="7"/>
    </row>
    <row r="591" spans="7:11" ht="15" customHeight="1">
      <c r="G591" s="7"/>
      <c r="H591" s="7"/>
      <c r="I591" s="7"/>
      <c r="J591" s="7"/>
      <c r="K591" s="7"/>
    </row>
    <row r="592" spans="7:11" ht="15" customHeight="1">
      <c r="G592" s="7"/>
      <c r="H592" s="7"/>
      <c r="I592" s="7"/>
      <c r="J592" s="7"/>
      <c r="K592" s="7"/>
    </row>
    <row r="593" spans="7:11" ht="15" customHeight="1">
      <c r="G593" s="7"/>
      <c r="H593" s="7"/>
      <c r="I593" s="7"/>
      <c r="J593" s="7"/>
      <c r="K593" s="7"/>
    </row>
    <row r="594" spans="7:11" ht="15" customHeight="1">
      <c r="G594" s="7"/>
      <c r="H594" s="7"/>
      <c r="I594" s="7"/>
      <c r="J594" s="7"/>
      <c r="K594" s="7"/>
    </row>
    <row r="595" spans="7:11" ht="15" customHeight="1">
      <c r="G595" s="7"/>
      <c r="H595" s="7"/>
      <c r="I595" s="7"/>
      <c r="J595" s="7"/>
      <c r="K595" s="7"/>
    </row>
    <row r="596" spans="7:11" ht="15" customHeight="1">
      <c r="G596" s="7"/>
      <c r="H596" s="7"/>
      <c r="I596" s="7"/>
      <c r="J596" s="7"/>
      <c r="K596" s="7"/>
    </row>
    <row r="597" spans="7:11" ht="15" customHeight="1">
      <c r="G597" s="7"/>
      <c r="H597" s="7"/>
      <c r="I597" s="7"/>
      <c r="J597" s="7"/>
      <c r="K597" s="7"/>
    </row>
    <row r="598" spans="7:11" ht="15" customHeight="1">
      <c r="G598" s="7"/>
      <c r="H598" s="7"/>
      <c r="I598" s="7"/>
      <c r="J598" s="7"/>
      <c r="K598" s="7"/>
    </row>
    <row r="599" spans="7:11" ht="15" customHeight="1">
      <c r="G599" s="7"/>
      <c r="H599" s="7"/>
      <c r="I599" s="7"/>
      <c r="J599" s="7"/>
      <c r="K599" s="7"/>
    </row>
    <row r="600" spans="7:11" ht="15" customHeight="1">
      <c r="G600" s="7"/>
      <c r="H600" s="7"/>
      <c r="I600" s="7"/>
      <c r="J600" s="7"/>
      <c r="K600" s="7"/>
    </row>
    <row r="601" spans="7:11" ht="15" customHeight="1">
      <c r="G601" s="7"/>
      <c r="H601" s="7"/>
      <c r="I601" s="7"/>
      <c r="J601" s="7"/>
      <c r="K601" s="7"/>
    </row>
    <row r="602" spans="7:11" ht="15" customHeight="1">
      <c r="G602" s="7"/>
      <c r="H602" s="7"/>
      <c r="I602" s="7"/>
      <c r="J602" s="7"/>
      <c r="K602" s="7"/>
    </row>
    <row r="603" spans="7:11" ht="15" customHeight="1">
      <c r="G603" s="7"/>
      <c r="H603" s="7"/>
      <c r="I603" s="7"/>
      <c r="J603" s="7"/>
      <c r="K603" s="7"/>
    </row>
    <row r="604" spans="7:11" ht="15" customHeight="1">
      <c r="G604" s="7"/>
      <c r="H604" s="7"/>
      <c r="I604" s="7"/>
      <c r="J604" s="7"/>
      <c r="K604" s="7"/>
    </row>
    <row r="605" spans="7:11" ht="15" customHeight="1">
      <c r="G605" s="7"/>
      <c r="H605" s="7"/>
      <c r="I605" s="7"/>
      <c r="J605" s="7"/>
      <c r="K605" s="7"/>
    </row>
    <row r="606" spans="7:11" ht="15" customHeight="1">
      <c r="G606" s="7"/>
      <c r="H606" s="7"/>
      <c r="I606" s="7"/>
      <c r="J606" s="7"/>
      <c r="K606" s="7"/>
    </row>
    <row r="607" spans="7:11" ht="15" customHeight="1">
      <c r="G607" s="7"/>
      <c r="H607" s="7"/>
      <c r="I607" s="7"/>
      <c r="J607" s="7"/>
      <c r="K607" s="7"/>
    </row>
    <row r="608" spans="7:11" ht="15" customHeight="1">
      <c r="G608" s="7"/>
      <c r="H608" s="7"/>
      <c r="I608" s="7"/>
      <c r="J608" s="7"/>
      <c r="K608" s="7"/>
    </row>
    <row r="609" spans="7:11" ht="15" customHeight="1">
      <c r="G609" s="7"/>
      <c r="H609" s="7"/>
      <c r="I609" s="7"/>
      <c r="J609" s="7"/>
      <c r="K609" s="7"/>
    </row>
    <row r="610" spans="7:11" ht="15" customHeight="1">
      <c r="G610" s="7"/>
      <c r="H610" s="7"/>
      <c r="I610" s="7"/>
      <c r="J610" s="7"/>
      <c r="K610" s="7"/>
    </row>
    <row r="611" spans="7:11" ht="15" customHeight="1">
      <c r="G611" s="7"/>
      <c r="H611" s="7"/>
      <c r="I611" s="7"/>
      <c r="J611" s="7"/>
      <c r="K611" s="7"/>
    </row>
    <row r="612" spans="7:11" ht="15" customHeight="1">
      <c r="G612" s="7"/>
      <c r="H612" s="7"/>
      <c r="I612" s="7"/>
      <c r="J612" s="7"/>
      <c r="K612" s="7"/>
    </row>
    <row r="613" spans="7:11" ht="15" customHeight="1">
      <c r="G613" s="7"/>
      <c r="H613" s="7"/>
      <c r="I613" s="7"/>
      <c r="J613" s="7"/>
      <c r="K613" s="7"/>
    </row>
    <row r="614" spans="7:11" ht="15" customHeight="1">
      <c r="G614" s="7"/>
      <c r="H614" s="7"/>
      <c r="I614" s="7"/>
      <c r="J614" s="7"/>
      <c r="K614" s="7"/>
    </row>
    <row r="615" spans="7:11" ht="15" customHeight="1">
      <c r="G615" s="7"/>
      <c r="H615" s="7"/>
      <c r="I615" s="7"/>
      <c r="J615" s="7"/>
      <c r="K615" s="7"/>
    </row>
    <row r="616" spans="7:11" ht="15" customHeight="1">
      <c r="G616" s="7"/>
      <c r="H616" s="7"/>
      <c r="I616" s="7"/>
      <c r="J616" s="7"/>
      <c r="K616" s="7"/>
    </row>
    <row r="617" spans="7:11" ht="15" customHeight="1">
      <c r="G617" s="7"/>
      <c r="H617" s="7"/>
      <c r="I617" s="7"/>
      <c r="J617" s="7"/>
      <c r="K617" s="7"/>
    </row>
    <row r="618" spans="7:11" ht="15" customHeight="1">
      <c r="G618" s="7"/>
      <c r="H618" s="7"/>
      <c r="I618" s="7"/>
      <c r="J618" s="7"/>
      <c r="K618" s="7"/>
    </row>
    <row r="619" spans="7:11" ht="15" customHeight="1">
      <c r="G619" s="7"/>
      <c r="H619" s="7"/>
      <c r="I619" s="7"/>
      <c r="J619" s="7"/>
      <c r="K619" s="7"/>
    </row>
    <row r="620" spans="7:11" ht="15" customHeight="1">
      <c r="G620" s="7"/>
      <c r="H620" s="7"/>
      <c r="I620" s="7"/>
      <c r="J620" s="7"/>
      <c r="K620" s="7"/>
    </row>
    <row r="621" spans="7:11" ht="15" customHeight="1">
      <c r="G621" s="7"/>
      <c r="H621" s="7"/>
      <c r="I621" s="7"/>
      <c r="J621" s="7"/>
      <c r="K621" s="7"/>
    </row>
    <row r="622" spans="7:11" ht="15" customHeight="1">
      <c r="G622" s="7"/>
      <c r="H622" s="7"/>
      <c r="I622" s="7"/>
      <c r="J622" s="7"/>
      <c r="K622" s="7"/>
    </row>
    <row r="623" spans="7:11" ht="15" customHeight="1">
      <c r="G623" s="7"/>
      <c r="H623" s="7"/>
      <c r="I623" s="7"/>
      <c r="J623" s="7"/>
      <c r="K623" s="7"/>
    </row>
    <row r="624" spans="7:11" ht="15" customHeight="1">
      <c r="G624" s="7"/>
      <c r="H624" s="7"/>
      <c r="I624" s="7"/>
      <c r="J624" s="7"/>
      <c r="K624" s="7"/>
    </row>
    <row r="625" spans="7:11" ht="15" customHeight="1">
      <c r="G625" s="7"/>
      <c r="H625" s="7"/>
      <c r="I625" s="7"/>
      <c r="J625" s="7"/>
      <c r="K625" s="7"/>
    </row>
    <row r="626" spans="7:11" ht="15" customHeight="1">
      <c r="G626" s="7"/>
      <c r="H626" s="7"/>
      <c r="I626" s="7"/>
      <c r="J626" s="7"/>
      <c r="K626" s="7"/>
    </row>
    <row r="627" spans="7:11" ht="15" customHeight="1">
      <c r="G627" s="7"/>
      <c r="H627" s="7"/>
      <c r="I627" s="7"/>
      <c r="J627" s="7"/>
      <c r="K627" s="7"/>
    </row>
    <row r="628" spans="7:11" ht="15" customHeight="1">
      <c r="G628" s="7"/>
      <c r="H628" s="7"/>
      <c r="I628" s="7"/>
      <c r="J628" s="7"/>
      <c r="K628" s="7"/>
    </row>
    <row r="629" spans="7:11" ht="15" customHeight="1">
      <c r="G629" s="7"/>
      <c r="H629" s="7"/>
      <c r="I629" s="7"/>
      <c r="J629" s="7"/>
      <c r="K629" s="7"/>
    </row>
    <row r="630" spans="7:11" ht="15" customHeight="1">
      <c r="G630" s="7"/>
      <c r="H630" s="7"/>
      <c r="I630" s="7"/>
      <c r="J630" s="7"/>
      <c r="K630" s="7"/>
    </row>
    <row r="631" spans="7:11" ht="15" customHeight="1">
      <c r="G631" s="7"/>
      <c r="H631" s="7"/>
      <c r="I631" s="7"/>
      <c r="J631" s="7"/>
      <c r="K631" s="7"/>
    </row>
    <row r="632" spans="7:11" ht="15" customHeight="1">
      <c r="G632" s="7"/>
      <c r="H632" s="7"/>
      <c r="I632" s="7"/>
      <c r="J632" s="7"/>
      <c r="K632" s="7"/>
    </row>
    <row r="633" spans="7:11" ht="15" customHeight="1">
      <c r="G633" s="7"/>
      <c r="H633" s="7"/>
      <c r="I633" s="7"/>
      <c r="J633" s="7"/>
      <c r="K633" s="7"/>
    </row>
    <row r="634" spans="7:11" ht="15" customHeight="1">
      <c r="G634" s="7"/>
      <c r="H634" s="7"/>
      <c r="I634" s="7"/>
      <c r="J634" s="7"/>
      <c r="K634" s="7"/>
    </row>
    <row r="635" spans="7:11" ht="15" customHeight="1">
      <c r="G635" s="7"/>
      <c r="H635" s="7"/>
      <c r="I635" s="7"/>
      <c r="J635" s="7"/>
      <c r="K635" s="7"/>
    </row>
    <row r="636" spans="7:11" ht="15" customHeight="1">
      <c r="G636" s="7"/>
      <c r="H636" s="7"/>
      <c r="I636" s="7"/>
      <c r="J636" s="7"/>
      <c r="K636" s="7"/>
    </row>
    <row r="637" spans="7:11" ht="15" customHeight="1">
      <c r="G637" s="7"/>
      <c r="H637" s="7"/>
      <c r="I637" s="7"/>
      <c r="J637" s="7"/>
      <c r="K637" s="7"/>
    </row>
    <row r="638" spans="7:11" ht="15" customHeight="1">
      <c r="G638" s="7"/>
      <c r="H638" s="7"/>
      <c r="I638" s="7"/>
      <c r="J638" s="7"/>
      <c r="K638" s="7"/>
    </row>
    <row r="639" spans="7:11" ht="15" customHeight="1">
      <c r="G639" s="7"/>
      <c r="H639" s="7"/>
      <c r="I639" s="7"/>
      <c r="J639" s="7"/>
      <c r="K639" s="7"/>
    </row>
    <row r="640" spans="7:11" ht="15" customHeight="1">
      <c r="G640" s="7"/>
      <c r="H640" s="7"/>
      <c r="I640" s="7"/>
      <c r="J640" s="7"/>
      <c r="K640" s="7"/>
    </row>
    <row r="641" spans="7:11" ht="15" customHeight="1">
      <c r="G641" s="7"/>
      <c r="H641" s="7"/>
      <c r="I641" s="7"/>
      <c r="J641" s="7"/>
      <c r="K641" s="7"/>
    </row>
    <row r="642" spans="7:11" ht="15" customHeight="1">
      <c r="G642" s="7"/>
      <c r="H642" s="7"/>
      <c r="I642" s="7"/>
      <c r="J642" s="7"/>
      <c r="K642" s="7"/>
    </row>
    <row r="643" spans="7:11" ht="15" customHeight="1">
      <c r="G643" s="7"/>
      <c r="H643" s="7"/>
      <c r="I643" s="7"/>
      <c r="J643" s="7"/>
      <c r="K643" s="7"/>
    </row>
    <row r="644" spans="7:11" ht="15" customHeight="1">
      <c r="G644" s="7"/>
      <c r="H644" s="7"/>
      <c r="I644" s="7"/>
      <c r="J644" s="7"/>
      <c r="K644" s="7"/>
    </row>
    <row r="645" spans="7:11" ht="15" customHeight="1">
      <c r="G645" s="7"/>
      <c r="H645" s="7"/>
      <c r="I645" s="7"/>
      <c r="J645" s="7"/>
      <c r="K645" s="7"/>
    </row>
    <row r="646" spans="7:11" ht="15" customHeight="1">
      <c r="G646" s="7"/>
      <c r="H646" s="7"/>
      <c r="I646" s="7"/>
      <c r="J646" s="7"/>
      <c r="K646" s="7"/>
    </row>
    <row r="647" spans="7:11" ht="15" customHeight="1">
      <c r="G647" s="7"/>
      <c r="H647" s="7"/>
      <c r="I647" s="7"/>
      <c r="J647" s="7"/>
      <c r="K647" s="7"/>
    </row>
    <row r="648" spans="7:11" ht="15" customHeight="1">
      <c r="G648" s="7"/>
      <c r="H648" s="7"/>
      <c r="I648" s="7"/>
      <c r="J648" s="7"/>
      <c r="K648" s="7"/>
    </row>
    <row r="649" spans="7:11" ht="15" customHeight="1">
      <c r="G649" s="7"/>
      <c r="H649" s="7"/>
      <c r="I649" s="7"/>
      <c r="J649" s="7"/>
      <c r="K649" s="7"/>
    </row>
    <row r="650" spans="7:11" ht="15" customHeight="1">
      <c r="G650" s="7"/>
      <c r="H650" s="7"/>
      <c r="I650" s="7"/>
      <c r="J650" s="7"/>
      <c r="K650" s="7"/>
    </row>
    <row r="651" spans="7:11" ht="15" customHeight="1">
      <c r="G651" s="7"/>
      <c r="H651" s="7"/>
      <c r="I651" s="7"/>
      <c r="J651" s="7"/>
      <c r="K651" s="7"/>
    </row>
    <row r="652" spans="7:11" ht="15" customHeight="1">
      <c r="G652" s="7"/>
      <c r="H652" s="7"/>
      <c r="I652" s="7"/>
      <c r="J652" s="7"/>
      <c r="K652" s="7"/>
    </row>
    <row r="653" spans="7:11" ht="15" customHeight="1">
      <c r="G653" s="7"/>
      <c r="H653" s="7"/>
      <c r="I653" s="7"/>
      <c r="J653" s="7"/>
      <c r="K653" s="7"/>
    </row>
    <row r="654" spans="7:11" ht="15" customHeight="1">
      <c r="G654" s="7"/>
      <c r="H654" s="7"/>
      <c r="I654" s="7"/>
      <c r="J654" s="7"/>
      <c r="K654" s="7"/>
    </row>
    <row r="655" spans="7:11" ht="15" customHeight="1">
      <c r="G655" s="7"/>
      <c r="H655" s="7"/>
      <c r="I655" s="7"/>
      <c r="J655" s="7"/>
      <c r="K655" s="7"/>
    </row>
    <row r="656" spans="7:11" ht="15" customHeight="1">
      <c r="G656" s="7"/>
      <c r="H656" s="7"/>
      <c r="I656" s="7"/>
      <c r="J656" s="7"/>
      <c r="K656" s="7"/>
    </row>
    <row r="657" spans="7:11" ht="15" customHeight="1">
      <c r="G657" s="7"/>
      <c r="H657" s="7"/>
      <c r="I657" s="7"/>
      <c r="J657" s="7"/>
      <c r="K657" s="7"/>
    </row>
    <row r="658" spans="7:11" ht="15" customHeight="1">
      <c r="G658" s="7"/>
      <c r="H658" s="7"/>
      <c r="I658" s="7"/>
      <c r="J658" s="7"/>
      <c r="K658" s="7"/>
    </row>
    <row r="659" spans="7:11" ht="15" customHeight="1">
      <c r="G659" s="7"/>
      <c r="H659" s="7"/>
      <c r="I659" s="7"/>
      <c r="J659" s="7"/>
      <c r="K659" s="7"/>
    </row>
    <row r="660" spans="7:11" ht="15" customHeight="1">
      <c r="G660" s="7"/>
      <c r="H660" s="7"/>
      <c r="I660" s="7"/>
      <c r="J660" s="7"/>
      <c r="K660" s="7"/>
    </row>
    <row r="661" spans="7:11" ht="15" customHeight="1">
      <c r="G661" s="7"/>
      <c r="H661" s="7"/>
      <c r="I661" s="7"/>
      <c r="J661" s="7"/>
      <c r="K661" s="7"/>
    </row>
    <row r="662" spans="7:11" ht="15" customHeight="1">
      <c r="G662" s="7"/>
      <c r="H662" s="7"/>
      <c r="I662" s="7"/>
      <c r="J662" s="7"/>
      <c r="K662" s="7"/>
    </row>
    <row r="663" spans="7:11" ht="15" customHeight="1">
      <c r="G663" s="7"/>
      <c r="H663" s="7"/>
      <c r="I663" s="7"/>
      <c r="J663" s="7"/>
      <c r="K663" s="7"/>
    </row>
    <row r="664" spans="7:11" ht="15" customHeight="1">
      <c r="G664" s="7"/>
      <c r="H664" s="7"/>
      <c r="I664" s="7"/>
      <c r="J664" s="7"/>
      <c r="K664" s="7"/>
    </row>
    <row r="665" spans="7:11" ht="15" customHeight="1">
      <c r="G665" s="7"/>
      <c r="H665" s="7"/>
      <c r="I665" s="7"/>
      <c r="J665" s="7"/>
      <c r="K665" s="7"/>
    </row>
    <row r="666" spans="7:11" ht="15" customHeight="1">
      <c r="G666" s="7"/>
      <c r="H666" s="7"/>
      <c r="I666" s="7"/>
      <c r="J666" s="7"/>
      <c r="K666" s="7"/>
    </row>
    <row r="667" spans="7:11" ht="15" customHeight="1">
      <c r="G667" s="7"/>
      <c r="H667" s="7"/>
      <c r="I667" s="7"/>
      <c r="J667" s="7"/>
      <c r="K667" s="7"/>
    </row>
    <row r="668" spans="7:11" ht="15" customHeight="1">
      <c r="G668" s="7"/>
      <c r="H668" s="7"/>
      <c r="I668" s="7"/>
      <c r="J668" s="7"/>
      <c r="K668" s="7"/>
    </row>
    <row r="669" spans="7:11" ht="15" customHeight="1">
      <c r="G669" s="7"/>
      <c r="H669" s="7"/>
      <c r="I669" s="7"/>
      <c r="J669" s="7"/>
      <c r="K669" s="7"/>
    </row>
    <row r="670" spans="7:11" ht="15" customHeight="1">
      <c r="G670" s="7"/>
      <c r="H670" s="7"/>
      <c r="I670" s="7"/>
      <c r="J670" s="7"/>
      <c r="K670" s="7"/>
    </row>
    <row r="671" spans="7:11" ht="15" customHeight="1">
      <c r="G671" s="7"/>
      <c r="H671" s="7"/>
      <c r="I671" s="7"/>
      <c r="J671" s="7"/>
      <c r="K671" s="7"/>
    </row>
    <row r="672" spans="7:11" ht="15" customHeight="1">
      <c r="G672" s="7"/>
      <c r="H672" s="7"/>
      <c r="I672" s="7"/>
      <c r="J672" s="7"/>
      <c r="K672" s="7"/>
    </row>
    <row r="673" spans="7:11" ht="15" customHeight="1">
      <c r="G673" s="7"/>
      <c r="H673" s="7"/>
      <c r="I673" s="7"/>
      <c r="J673" s="7"/>
      <c r="K673" s="7"/>
    </row>
    <row r="674" spans="7:11" ht="15" customHeight="1">
      <c r="G674" s="7"/>
      <c r="H674" s="7"/>
      <c r="I674" s="7"/>
      <c r="J674" s="7"/>
      <c r="K674" s="7"/>
    </row>
    <row r="675" spans="7:11" ht="15" customHeight="1">
      <c r="G675" s="7"/>
      <c r="H675" s="7"/>
      <c r="I675" s="7"/>
      <c r="J675" s="7"/>
      <c r="K675" s="7"/>
    </row>
    <row r="676" spans="7:11" ht="15" customHeight="1">
      <c r="G676" s="7"/>
      <c r="H676" s="7"/>
      <c r="I676" s="7"/>
      <c r="J676" s="7"/>
      <c r="K676" s="7"/>
    </row>
    <row r="677" spans="7:11" ht="15" customHeight="1">
      <c r="G677" s="7"/>
      <c r="H677" s="7"/>
      <c r="I677" s="7"/>
      <c r="J677" s="7"/>
      <c r="K677" s="7"/>
    </row>
    <row r="678" spans="7:11" ht="15" customHeight="1">
      <c r="G678" s="7"/>
      <c r="H678" s="7"/>
      <c r="I678" s="7"/>
      <c r="J678" s="7"/>
      <c r="K678" s="7"/>
    </row>
    <row r="679" spans="7:11" ht="15" customHeight="1">
      <c r="G679" s="7"/>
      <c r="H679" s="7"/>
      <c r="I679" s="7"/>
      <c r="J679" s="7"/>
      <c r="K679" s="7"/>
    </row>
    <row r="680" spans="7:11" ht="15" customHeight="1">
      <c r="G680" s="7"/>
      <c r="H680" s="7"/>
      <c r="I680" s="7"/>
      <c r="J680" s="7"/>
      <c r="K680" s="7"/>
    </row>
    <row r="681" spans="7:11" ht="15" customHeight="1">
      <c r="G681" s="7"/>
      <c r="H681" s="7"/>
      <c r="I681" s="7"/>
      <c r="J681" s="7"/>
      <c r="K681" s="7"/>
    </row>
    <row r="682" spans="7:11" ht="15" customHeight="1">
      <c r="G682" s="7"/>
      <c r="H682" s="7"/>
      <c r="I682" s="7"/>
      <c r="J682" s="7"/>
      <c r="K682" s="7"/>
    </row>
    <row r="683" spans="7:11" ht="15" customHeight="1">
      <c r="G683" s="7"/>
      <c r="H683" s="7"/>
      <c r="I683" s="7"/>
      <c r="J683" s="7"/>
      <c r="K683" s="7"/>
    </row>
    <row r="684" spans="7:11" ht="15" customHeight="1">
      <c r="G684" s="7"/>
      <c r="H684" s="7"/>
      <c r="I684" s="7"/>
      <c r="J684" s="7"/>
      <c r="K684" s="7"/>
    </row>
    <row r="685" spans="7:11" ht="15" customHeight="1">
      <c r="G685" s="7"/>
      <c r="H685" s="7"/>
      <c r="I685" s="7"/>
      <c r="J685" s="7"/>
      <c r="K685" s="7"/>
    </row>
    <row r="686" spans="7:11" ht="15" customHeight="1">
      <c r="G686" s="7"/>
      <c r="H686" s="7"/>
      <c r="I686" s="7"/>
      <c r="J686" s="7"/>
      <c r="K686" s="7"/>
    </row>
  </sheetData>
  <sheetProtection algorithmName="SHA-512" hashValue="RaBR0UGzDaCPjtrLGpFoG6gk3corBglaMZN2fyidd0nF2uL7FlBBg2Vv8HC7ipFVEYiN1V2px1f0noTpDDCv/A==" saltValue="kTJPqyL6+OZ2SPQTVwAugQ==" spinCount="100000" sheet="1" objects="1" scenarios="1"/>
  <mergeCells count="5">
    <mergeCell ref="G5:H5"/>
    <mergeCell ref="B2:H2"/>
    <mergeCell ref="J2:M2"/>
    <mergeCell ref="C5:D5"/>
    <mergeCell ref="E5:F5"/>
  </mergeCells>
  <phoneticPr fontId="1" type="noConversion"/>
  <pageMargins left="0.5" right="0.5" top="0.75" bottom="0.75" header="0.5" footer="0.5"/>
  <pageSetup scale="10" orientation="portrait" r:id="rId1"/>
  <headerFooter alignWithMargins="0"/>
  <ignoredErrors>
    <ignoredError sqref="F8:F16 H7:H16 L9:L16"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4513" r:id="rId4" name="Button 417">
              <controlPr defaultSize="0" print="0" autoFill="0" autoPict="0" macro="[0]!Print1">
                <anchor moveWithCells="1" sizeWithCells="1">
                  <from>
                    <xdr:col>8</xdr:col>
                    <xdr:colOff>781050</xdr:colOff>
                    <xdr:row>18</xdr:row>
                    <xdr:rowOff>57150</xdr:rowOff>
                  </from>
                  <to>
                    <xdr:col>10</xdr:col>
                    <xdr:colOff>590550</xdr:colOff>
                    <xdr:row>19</xdr:row>
                    <xdr:rowOff>114300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AS81"/>
  <sheetViews>
    <sheetView showOutlineSymbols="0" zoomScaleNormal="87" workbookViewId="0">
      <selection activeCell="P7" sqref="P7"/>
    </sheetView>
  </sheetViews>
  <sheetFormatPr defaultColWidth="9.6640625" defaultRowHeight="15"/>
  <cols>
    <col min="1" max="1" width="3.77734375" style="27" customWidth="1"/>
    <col min="2" max="2" width="6.77734375" style="27" customWidth="1"/>
    <col min="3" max="3" width="7.77734375" style="27" customWidth="1"/>
    <col min="4" max="8" width="8.77734375" style="27" customWidth="1"/>
    <col min="9" max="10" width="8.33203125" style="27" customWidth="1"/>
    <col min="11" max="11" width="8.77734375" style="27" customWidth="1"/>
    <col min="12" max="12" width="8.33203125" style="27" customWidth="1"/>
    <col min="13" max="14" width="8.77734375" style="27" customWidth="1"/>
    <col min="15" max="15" width="8.33203125" style="27" customWidth="1"/>
    <col min="16" max="16" width="6.77734375" style="27" customWidth="1"/>
    <col min="17" max="17" width="9.6640625" style="27"/>
    <col min="18" max="22" width="8.33203125" style="27" customWidth="1"/>
    <col min="23" max="23" width="4.77734375" style="27" customWidth="1"/>
    <col min="24" max="28" width="8.33203125" style="27" customWidth="1"/>
    <col min="29" max="29" width="4.77734375" style="27" customWidth="1"/>
    <col min="30" max="34" width="8.33203125" style="27" customWidth="1"/>
    <col min="35" max="16384" width="9.6640625" style="27"/>
  </cols>
  <sheetData>
    <row r="1" spans="1:45">
      <c r="A1" s="31"/>
      <c r="B1" s="31"/>
      <c r="C1" s="31"/>
      <c r="D1" s="31"/>
      <c r="E1" s="31"/>
      <c r="F1" s="31"/>
      <c r="G1" s="31"/>
      <c r="H1" s="31"/>
      <c r="I1" s="31"/>
      <c r="J1" s="31"/>
      <c r="K1" s="31"/>
      <c r="L1" s="31"/>
      <c r="M1" s="31"/>
      <c r="N1" s="31"/>
      <c r="O1" s="31"/>
      <c r="P1" s="31"/>
      <c r="Q1" s="31"/>
      <c r="R1" s="31"/>
      <c r="S1" s="31"/>
      <c r="T1" s="31"/>
      <c r="U1" s="31"/>
      <c r="V1" s="31"/>
      <c r="W1" s="70"/>
      <c r="X1" s="71"/>
      <c r="Y1" s="71"/>
      <c r="Z1" s="71"/>
      <c r="AA1" s="71"/>
      <c r="AB1" s="71"/>
      <c r="AC1" s="71"/>
      <c r="AD1" s="71"/>
      <c r="AE1" s="71"/>
      <c r="AF1" s="71"/>
      <c r="AG1" s="71"/>
      <c r="AH1" s="71"/>
      <c r="AI1" s="71"/>
      <c r="AJ1" s="71"/>
      <c r="AK1" s="71"/>
      <c r="AL1" s="71"/>
      <c r="AM1" s="71"/>
      <c r="AN1" s="71"/>
      <c r="AO1" s="71"/>
      <c r="AP1" s="71"/>
      <c r="AQ1" s="71"/>
      <c r="AR1" s="71"/>
      <c r="AS1" s="71"/>
    </row>
    <row r="2" spans="1:45" ht="16.5" thickBot="1">
      <c r="A2" s="31"/>
      <c r="B2" s="131" t="s">
        <v>28</v>
      </c>
      <c r="C2" s="33"/>
      <c r="D2" s="33"/>
      <c r="E2" s="33"/>
      <c r="F2" s="34"/>
      <c r="G2" s="35"/>
      <c r="H2" s="33"/>
      <c r="I2" s="33"/>
      <c r="J2" s="33"/>
      <c r="K2" s="33"/>
      <c r="L2" s="33"/>
      <c r="M2" s="33"/>
      <c r="N2" s="33"/>
      <c r="O2" s="33"/>
      <c r="P2" s="31"/>
      <c r="Q2" s="31"/>
      <c r="R2" s="31"/>
      <c r="S2" s="31"/>
      <c r="T2" s="31"/>
      <c r="U2" s="31"/>
      <c r="V2" s="31"/>
      <c r="W2" s="70"/>
      <c r="X2" s="71"/>
      <c r="Y2" s="71"/>
      <c r="Z2" s="71"/>
      <c r="AA2" s="71"/>
      <c r="AB2" s="71"/>
      <c r="AC2" s="71"/>
      <c r="AD2" s="71"/>
      <c r="AE2" s="71"/>
      <c r="AF2" s="71"/>
      <c r="AG2" s="71"/>
      <c r="AH2" s="71"/>
      <c r="AI2" s="71"/>
      <c r="AJ2" s="71"/>
      <c r="AK2" s="71"/>
      <c r="AL2" s="71"/>
      <c r="AM2" s="71"/>
      <c r="AN2" s="71"/>
      <c r="AO2" s="71"/>
      <c r="AP2" s="71"/>
      <c r="AQ2" s="71"/>
      <c r="AR2" s="71"/>
      <c r="AS2" s="71"/>
    </row>
    <row r="3" spans="1:45" s="28" customFormat="1" ht="21.95" customHeight="1">
      <c r="A3" s="36"/>
      <c r="B3" s="37" t="s">
        <v>9</v>
      </c>
      <c r="C3" s="37"/>
      <c r="D3" s="37"/>
      <c r="E3" s="37"/>
      <c r="F3" s="37"/>
      <c r="G3" s="89">
        <v>100</v>
      </c>
      <c r="H3" s="37"/>
      <c r="I3" s="37" t="s">
        <v>26</v>
      </c>
      <c r="J3" s="37"/>
      <c r="K3" s="37"/>
      <c r="L3" s="37"/>
      <c r="M3" s="37"/>
      <c r="N3" s="94">
        <v>0.97</v>
      </c>
      <c r="O3" s="37"/>
      <c r="P3" s="36"/>
      <c r="Q3" s="36"/>
      <c r="R3" s="36"/>
      <c r="S3" s="36"/>
      <c r="T3" s="36"/>
      <c r="U3" s="36"/>
      <c r="V3" s="36"/>
      <c r="W3" s="105"/>
      <c r="X3" s="106"/>
      <c r="Y3" s="106"/>
      <c r="Z3" s="106"/>
      <c r="AA3" s="106"/>
      <c r="AB3" s="106"/>
      <c r="AC3" s="106"/>
      <c r="AD3" s="106"/>
      <c r="AE3" s="106"/>
      <c r="AF3" s="106"/>
      <c r="AG3" s="106"/>
      <c r="AH3" s="106"/>
      <c r="AI3" s="106"/>
      <c r="AJ3" s="106"/>
      <c r="AK3" s="106"/>
      <c r="AL3" s="106"/>
      <c r="AM3" s="106"/>
      <c r="AN3" s="106"/>
      <c r="AO3" s="106"/>
      <c r="AP3" s="106"/>
      <c r="AQ3" s="106"/>
      <c r="AR3" s="106"/>
      <c r="AS3" s="106"/>
    </row>
    <row r="4" spans="1:45" s="28" customFormat="1" ht="21.95" customHeight="1">
      <c r="A4" s="36"/>
      <c r="B4" s="37" t="s">
        <v>13</v>
      </c>
      <c r="C4" s="37"/>
      <c r="D4" s="37"/>
      <c r="E4" s="37"/>
      <c r="F4" s="37"/>
      <c r="G4" s="89">
        <v>2016</v>
      </c>
      <c r="H4" s="37"/>
      <c r="I4" s="37" t="s">
        <v>6</v>
      </c>
      <c r="J4" s="37"/>
      <c r="K4" s="37"/>
      <c r="L4" s="37"/>
      <c r="M4" s="37"/>
      <c r="N4" s="94">
        <v>5.0000000000000001E-3</v>
      </c>
      <c r="O4" s="37"/>
      <c r="P4" s="36"/>
      <c r="Q4" s="36"/>
      <c r="R4" s="36"/>
      <c r="S4" s="36"/>
      <c r="T4" s="36"/>
      <c r="U4" s="36"/>
      <c r="V4" s="36"/>
      <c r="W4" s="105"/>
      <c r="X4" s="106"/>
      <c r="Y4" s="106"/>
      <c r="Z4" s="106"/>
      <c r="AA4" s="106"/>
      <c r="AB4" s="106"/>
      <c r="AC4" s="106"/>
      <c r="AD4" s="106"/>
      <c r="AE4" s="106"/>
      <c r="AF4" s="106"/>
      <c r="AG4" s="106"/>
      <c r="AH4" s="106"/>
      <c r="AI4" s="106"/>
      <c r="AJ4" s="106"/>
      <c r="AK4" s="106"/>
      <c r="AL4" s="106"/>
      <c r="AM4" s="106"/>
      <c r="AN4" s="106"/>
      <c r="AO4" s="106"/>
      <c r="AP4" s="106"/>
      <c r="AQ4" s="106"/>
      <c r="AR4" s="106"/>
      <c r="AS4" s="106"/>
    </row>
    <row r="5" spans="1:45" s="28" customFormat="1" ht="21.95" customHeight="1">
      <c r="A5" s="36"/>
      <c r="B5" s="37" t="s">
        <v>15</v>
      </c>
      <c r="C5" s="37"/>
      <c r="D5" s="37"/>
      <c r="E5" s="37"/>
      <c r="F5" s="37"/>
      <c r="G5" s="89">
        <v>2017</v>
      </c>
      <c r="H5" s="37"/>
      <c r="I5" s="37" t="s">
        <v>48</v>
      </c>
      <c r="J5" s="37"/>
      <c r="K5" s="37"/>
      <c r="L5" s="37"/>
      <c r="M5" s="37"/>
      <c r="N5" s="94">
        <v>0.15</v>
      </c>
      <c r="O5" s="38"/>
      <c r="P5" s="36"/>
      <c r="Q5" s="36"/>
      <c r="R5" s="36"/>
      <c r="S5" s="36"/>
      <c r="T5" s="36"/>
      <c r="U5" s="36"/>
      <c r="V5" s="36"/>
      <c r="W5" s="105"/>
      <c r="X5" s="106"/>
      <c r="Y5" s="106"/>
      <c r="Z5" s="106"/>
      <c r="AA5" s="106"/>
      <c r="AB5" s="106"/>
      <c r="AC5" s="106"/>
      <c r="AD5" s="106"/>
      <c r="AE5" s="106"/>
      <c r="AF5" s="106"/>
      <c r="AG5" s="106"/>
      <c r="AH5" s="106"/>
      <c r="AI5" s="106"/>
      <c r="AJ5" s="106"/>
      <c r="AK5" s="106"/>
      <c r="AL5" s="106"/>
      <c r="AM5" s="106"/>
      <c r="AN5" s="106"/>
      <c r="AO5" s="106"/>
      <c r="AP5" s="106"/>
      <c r="AQ5" s="106"/>
      <c r="AR5" s="106"/>
      <c r="AS5" s="106"/>
    </row>
    <row r="6" spans="1:45" s="28" customFormat="1" ht="21.95" customHeight="1">
      <c r="A6" s="36"/>
      <c r="B6" s="37" t="s">
        <v>1</v>
      </c>
      <c r="C6" s="37"/>
      <c r="D6" s="37"/>
      <c r="E6" s="37"/>
      <c r="F6" s="37"/>
      <c r="G6" s="90">
        <v>1250</v>
      </c>
      <c r="H6" s="37"/>
      <c r="I6" s="37"/>
      <c r="J6" s="37"/>
      <c r="K6" s="37"/>
      <c r="L6" s="37"/>
      <c r="M6" s="37"/>
      <c r="N6" s="95"/>
      <c r="O6" s="37"/>
      <c r="P6" s="36"/>
      <c r="Q6" s="36"/>
      <c r="R6" s="36"/>
      <c r="S6" s="36"/>
      <c r="T6" s="36"/>
      <c r="U6" s="36"/>
      <c r="V6" s="36"/>
      <c r="W6" s="105"/>
      <c r="X6" s="106"/>
      <c r="Y6" s="106"/>
      <c r="Z6" s="106"/>
      <c r="AA6" s="106"/>
      <c r="AB6" s="106"/>
      <c r="AC6" s="106"/>
      <c r="AD6" s="106"/>
      <c r="AE6" s="106"/>
      <c r="AF6" s="106"/>
      <c r="AG6" s="106"/>
      <c r="AH6" s="106"/>
      <c r="AI6" s="106"/>
      <c r="AJ6" s="106"/>
      <c r="AK6" s="106"/>
      <c r="AL6" s="106"/>
      <c r="AM6" s="106"/>
      <c r="AN6" s="106"/>
      <c r="AO6" s="106"/>
      <c r="AP6" s="106"/>
      <c r="AQ6" s="106"/>
      <c r="AR6" s="106"/>
      <c r="AS6" s="106"/>
    </row>
    <row r="7" spans="1:45" s="29" customFormat="1" ht="21.95" customHeight="1">
      <c r="A7" s="39"/>
      <c r="B7" s="40" t="s">
        <v>2</v>
      </c>
      <c r="C7" s="40"/>
      <c r="D7" s="40"/>
      <c r="E7" s="40"/>
      <c r="F7" s="40"/>
      <c r="G7" s="91">
        <v>800</v>
      </c>
      <c r="H7" s="40"/>
      <c r="I7" s="40" t="s">
        <v>10</v>
      </c>
      <c r="J7" s="40"/>
      <c r="K7" s="40"/>
      <c r="L7" s="40"/>
      <c r="M7" s="40"/>
      <c r="N7" s="96">
        <v>0.01</v>
      </c>
      <c r="O7" s="40"/>
      <c r="P7" s="39"/>
      <c r="Q7" s="39"/>
      <c r="R7" s="39"/>
      <c r="S7" s="39"/>
      <c r="T7" s="39"/>
      <c r="U7" s="39"/>
      <c r="V7" s="39"/>
      <c r="W7" s="107"/>
      <c r="X7" s="108"/>
      <c r="Y7" s="108"/>
      <c r="Z7" s="108"/>
      <c r="AA7" s="108"/>
      <c r="AB7" s="108"/>
      <c r="AC7" s="108"/>
      <c r="AD7" s="108"/>
      <c r="AE7" s="108"/>
      <c r="AF7" s="108"/>
      <c r="AG7" s="108"/>
      <c r="AH7" s="108"/>
      <c r="AI7" s="108"/>
      <c r="AJ7" s="106"/>
      <c r="AK7" s="106"/>
      <c r="AL7" s="106"/>
      <c r="AM7" s="106"/>
      <c r="AN7" s="106"/>
      <c r="AO7" s="106"/>
      <c r="AP7" s="108"/>
      <c r="AQ7" s="108"/>
      <c r="AR7" s="108"/>
      <c r="AS7" s="108"/>
    </row>
    <row r="8" spans="1:45" s="29" customFormat="1" ht="21.95" customHeight="1">
      <c r="A8" s="39"/>
      <c r="B8" s="40" t="str">
        <f>"Price scenario to use (1-3) ("&amp;IF(G8=1,'Prices and weights'!C5,IF(G8=2,'Prices and weights'!E5,'Prices and weights'!G5))&amp;")"</f>
        <v>Price scenario to use (1-3) (FAPRI (As of Aug. '16))</v>
      </c>
      <c r="C8" s="40"/>
      <c r="D8" s="40"/>
      <c r="E8" s="40"/>
      <c r="F8" s="40"/>
      <c r="G8" s="92">
        <v>1</v>
      </c>
      <c r="H8" s="40"/>
      <c r="I8" s="40" t="s">
        <v>34</v>
      </c>
      <c r="J8" s="40"/>
      <c r="K8" s="40"/>
      <c r="L8" s="40"/>
      <c r="M8" s="40"/>
      <c r="N8" s="96">
        <v>0</v>
      </c>
      <c r="O8" s="40"/>
      <c r="P8" s="39"/>
      <c r="Q8" s="39"/>
      <c r="R8" s="39"/>
      <c r="S8" s="39"/>
      <c r="T8" s="39"/>
      <c r="U8" s="39"/>
      <c r="V8" s="39"/>
      <c r="W8" s="107"/>
      <c r="X8" s="108"/>
      <c r="Y8" s="108"/>
      <c r="Z8" s="108"/>
      <c r="AA8" s="108"/>
      <c r="AB8" s="108"/>
      <c r="AC8" s="108"/>
      <c r="AD8" s="108"/>
      <c r="AE8" s="108"/>
      <c r="AF8" s="108"/>
      <c r="AG8" s="108"/>
      <c r="AH8" s="108"/>
      <c r="AI8" s="108"/>
      <c r="AJ8" s="191" t="s">
        <v>77</v>
      </c>
      <c r="AK8" s="108"/>
      <c r="AL8" s="108"/>
      <c r="AM8" s="191" t="s">
        <v>78</v>
      </c>
      <c r="AN8" s="108"/>
      <c r="AO8" s="108"/>
      <c r="AP8" s="108"/>
      <c r="AQ8" s="108"/>
      <c r="AR8" s="108"/>
      <c r="AS8" s="108"/>
    </row>
    <row r="9" spans="1:45" s="29" customFormat="1" ht="21.95" customHeight="1" thickBot="1">
      <c r="A9" s="39"/>
      <c r="B9" s="41" t="s">
        <v>33</v>
      </c>
      <c r="C9" s="41"/>
      <c r="D9" s="41"/>
      <c r="E9" s="41"/>
      <c r="F9" s="41"/>
      <c r="G9" s="93">
        <v>1</v>
      </c>
      <c r="H9" s="41"/>
      <c r="I9" s="41" t="s">
        <v>35</v>
      </c>
      <c r="J9" s="41"/>
      <c r="K9" s="41"/>
      <c r="L9" s="41"/>
      <c r="M9" s="41"/>
      <c r="N9" s="97">
        <v>7.4999999999999997E-2</v>
      </c>
      <c r="O9" s="41"/>
      <c r="P9" s="39"/>
      <c r="Q9" s="39"/>
      <c r="R9" s="40" t="s">
        <v>58</v>
      </c>
      <c r="S9" s="39"/>
      <c r="T9" s="39"/>
      <c r="U9" s="39"/>
      <c r="V9" s="39"/>
      <c r="W9" s="107"/>
      <c r="X9" s="108"/>
      <c r="Y9" s="108"/>
      <c r="Z9" s="108"/>
      <c r="AA9" s="108"/>
      <c r="AB9" s="108"/>
      <c r="AC9" s="108"/>
      <c r="AD9" s="108"/>
      <c r="AE9" s="108"/>
      <c r="AF9" s="108"/>
      <c r="AG9" s="108"/>
      <c r="AH9" s="108"/>
      <c r="AI9" s="108"/>
      <c r="AJ9" s="184">
        <v>0.9</v>
      </c>
      <c r="AK9" s="108" t="s">
        <v>76</v>
      </c>
      <c r="AL9" s="108"/>
      <c r="AM9" s="184">
        <v>1.1000000000000001</v>
      </c>
      <c r="AN9" s="108" t="s">
        <v>76</v>
      </c>
      <c r="AO9" s="110"/>
      <c r="AP9" s="108"/>
      <c r="AQ9" s="108"/>
      <c r="AR9" s="108"/>
      <c r="AS9" s="108"/>
    </row>
    <row r="10" spans="1:45" s="30" customFormat="1" ht="18" customHeight="1" thickBot="1">
      <c r="A10" s="42"/>
      <c r="B10" s="43"/>
      <c r="C10" s="43"/>
      <c r="D10" s="43"/>
      <c r="E10" s="43"/>
      <c r="F10" s="43"/>
      <c r="G10" s="43"/>
      <c r="H10" s="43"/>
      <c r="I10" s="43"/>
      <c r="J10" s="43"/>
      <c r="K10" s="43"/>
      <c r="L10" s="43"/>
      <c r="M10" s="43"/>
      <c r="N10" s="43"/>
      <c r="O10" s="43"/>
      <c r="P10" s="42"/>
      <c r="Q10" s="42"/>
      <c r="R10" s="42"/>
      <c r="S10" s="42"/>
      <c r="T10" s="42"/>
      <c r="U10" s="42"/>
      <c r="V10" s="42"/>
      <c r="W10" s="109"/>
      <c r="X10" s="109"/>
      <c r="Y10" s="109"/>
      <c r="Z10" s="109"/>
      <c r="AA10" s="109"/>
      <c r="AB10" s="109"/>
      <c r="AC10" s="110"/>
      <c r="AD10" s="109"/>
      <c r="AE10" s="109"/>
      <c r="AF10" s="109"/>
      <c r="AG10" s="109"/>
      <c r="AH10" s="109"/>
      <c r="AI10" s="110"/>
      <c r="AJ10" s="185"/>
      <c r="AK10" s="110"/>
      <c r="AL10" s="108"/>
      <c r="AM10" s="110"/>
      <c r="AN10" s="110"/>
      <c r="AO10" s="110"/>
      <c r="AP10" s="110"/>
      <c r="AQ10" s="110"/>
      <c r="AR10" s="110"/>
      <c r="AS10" s="110"/>
    </row>
    <row r="11" spans="1:45" ht="16.5" thickBot="1">
      <c r="A11" s="31"/>
      <c r="B11" s="131" t="s">
        <v>27</v>
      </c>
      <c r="C11" s="33"/>
      <c r="D11" s="33"/>
      <c r="E11" s="33"/>
      <c r="F11" s="33"/>
      <c r="G11" s="33"/>
      <c r="H11" s="33"/>
      <c r="I11" s="33"/>
      <c r="J11" s="33"/>
      <c r="K11" s="33"/>
      <c r="L11" s="33"/>
      <c r="M11" s="33"/>
      <c r="N11" s="33"/>
      <c r="O11" s="33"/>
      <c r="P11" s="31"/>
      <c r="Q11" s="31"/>
      <c r="R11" s="57" t="s">
        <v>2</v>
      </c>
      <c r="S11" s="44"/>
      <c r="T11" s="44"/>
      <c r="U11" s="44"/>
      <c r="V11" s="44"/>
      <c r="W11" s="70"/>
      <c r="X11" s="114" t="s">
        <v>53</v>
      </c>
      <c r="Y11" s="111"/>
      <c r="Z11" s="111"/>
      <c r="AA11" s="111"/>
      <c r="AB11" s="111"/>
      <c r="AC11" s="71"/>
      <c r="AD11" s="114" t="s">
        <v>53</v>
      </c>
      <c r="AE11" s="111"/>
      <c r="AF11" s="111"/>
      <c r="AG11" s="111"/>
      <c r="AH11" s="111"/>
      <c r="AI11" s="71"/>
      <c r="AJ11" s="192">
        <f>N9*AJ9</f>
        <v>6.7500000000000004E-2</v>
      </c>
      <c r="AK11" s="193"/>
      <c r="AL11" s="108"/>
      <c r="AM11" s="193"/>
      <c r="AN11" s="193"/>
      <c r="AO11" s="193"/>
      <c r="AP11" s="193"/>
      <c r="AQ11" s="193"/>
      <c r="AR11" s="193"/>
      <c r="AS11" s="193"/>
    </row>
    <row r="12" spans="1:45" ht="18" customHeight="1">
      <c r="A12" s="31"/>
      <c r="B12" s="45"/>
      <c r="C12" s="46" t="s">
        <v>8</v>
      </c>
      <c r="D12" s="46"/>
      <c r="E12" s="46"/>
      <c r="F12" s="47" t="s">
        <v>19</v>
      </c>
      <c r="G12" s="47"/>
      <c r="H12" s="46" t="s">
        <v>3</v>
      </c>
      <c r="I12" s="285" t="s">
        <v>14</v>
      </c>
      <c r="J12" s="285"/>
      <c r="K12" s="45"/>
      <c r="L12" s="46" t="s">
        <v>7</v>
      </c>
      <c r="M12" s="46" t="s">
        <v>20</v>
      </c>
      <c r="N12" s="46" t="s">
        <v>11</v>
      </c>
      <c r="O12" s="48"/>
      <c r="P12" s="31"/>
      <c r="Q12" s="31"/>
      <c r="R12" s="49">
        <f>D33</f>
        <v>640</v>
      </c>
      <c r="S12" s="49">
        <f>E33</f>
        <v>720</v>
      </c>
      <c r="T12" s="49">
        <f>F33</f>
        <v>800</v>
      </c>
      <c r="U12" s="49">
        <f>G33</f>
        <v>880</v>
      </c>
      <c r="V12" s="49">
        <f>H33</f>
        <v>960</v>
      </c>
      <c r="W12" s="70"/>
      <c r="X12" s="112">
        <f>Y12-H72</f>
        <v>0.1</v>
      </c>
      <c r="Y12" s="112">
        <f>Z12-H72</f>
        <v>0.125</v>
      </c>
      <c r="Z12" s="112">
        <f>N5</f>
        <v>0.15</v>
      </c>
      <c r="AA12" s="112">
        <f>Z12+H72</f>
        <v>0.17499999999999999</v>
      </c>
      <c r="AB12" s="112">
        <f>AA12+H72</f>
        <v>0.19999999999999998</v>
      </c>
      <c r="AC12" s="71"/>
      <c r="AD12" s="112">
        <f>X12</f>
        <v>0.1</v>
      </c>
      <c r="AE12" s="112">
        <f>Y12</f>
        <v>0.125</v>
      </c>
      <c r="AF12" s="112">
        <f>Z12</f>
        <v>0.15</v>
      </c>
      <c r="AG12" s="112">
        <f>AA12</f>
        <v>0.17499999999999999</v>
      </c>
      <c r="AH12" s="112">
        <f>AB12</f>
        <v>0.19999999999999998</v>
      </c>
      <c r="AI12" s="71"/>
      <c r="AJ12" s="186" t="s">
        <v>11</v>
      </c>
      <c r="AK12" s="71"/>
      <c r="AL12" s="108"/>
      <c r="AM12" s="187" t="s">
        <v>19</v>
      </c>
      <c r="AN12" s="187"/>
      <c r="AO12" s="186" t="s">
        <v>3</v>
      </c>
      <c r="AP12" s="286" t="s">
        <v>14</v>
      </c>
      <c r="AQ12" s="286"/>
      <c r="AR12" s="186" t="s">
        <v>20</v>
      </c>
      <c r="AS12" s="188"/>
    </row>
    <row r="13" spans="1:45" ht="18" customHeight="1">
      <c r="A13" s="31"/>
      <c r="B13" s="50" t="s">
        <v>5</v>
      </c>
      <c r="C13" s="50" t="s">
        <v>22</v>
      </c>
      <c r="D13" s="50" t="s">
        <v>3</v>
      </c>
      <c r="E13" s="50" t="s">
        <v>17</v>
      </c>
      <c r="F13" s="50" t="s">
        <v>3</v>
      </c>
      <c r="G13" s="50" t="s">
        <v>4</v>
      </c>
      <c r="H13" s="50" t="s">
        <v>21</v>
      </c>
      <c r="I13" s="50" t="s">
        <v>49</v>
      </c>
      <c r="J13" s="50" t="s">
        <v>47</v>
      </c>
      <c r="K13" s="50" t="s">
        <v>7</v>
      </c>
      <c r="L13" s="50" t="s">
        <v>16</v>
      </c>
      <c r="M13" s="50" t="s">
        <v>21</v>
      </c>
      <c r="N13" s="50" t="s">
        <v>12</v>
      </c>
      <c r="O13" s="51" t="s">
        <v>29</v>
      </c>
      <c r="P13" s="31"/>
      <c r="Q13" s="31"/>
      <c r="R13" s="50" t="s">
        <v>7</v>
      </c>
      <c r="S13" s="50" t="s">
        <v>7</v>
      </c>
      <c r="T13" s="50" t="s">
        <v>7</v>
      </c>
      <c r="U13" s="50" t="s">
        <v>7</v>
      </c>
      <c r="V13" s="50" t="s">
        <v>7</v>
      </c>
      <c r="W13" s="70"/>
      <c r="X13" s="113" t="s">
        <v>52</v>
      </c>
      <c r="Y13" s="113"/>
      <c r="Z13" s="113"/>
      <c r="AA13" s="113"/>
      <c r="AB13" s="113"/>
      <c r="AC13" s="71"/>
      <c r="AD13" s="113" t="s">
        <v>57</v>
      </c>
      <c r="AE13" s="113"/>
      <c r="AF13" s="113"/>
      <c r="AG13" s="113"/>
      <c r="AH13" s="113"/>
      <c r="AI13" s="71"/>
      <c r="AJ13" s="189" t="s">
        <v>12</v>
      </c>
      <c r="AK13" s="190" t="s">
        <v>29</v>
      </c>
      <c r="AL13" s="108"/>
      <c r="AM13" s="189" t="s">
        <v>3</v>
      </c>
      <c r="AN13" s="189" t="s">
        <v>4</v>
      </c>
      <c r="AO13" s="189" t="s">
        <v>21</v>
      </c>
      <c r="AP13" s="189" t="s">
        <v>49</v>
      </c>
      <c r="AQ13" s="189" t="s">
        <v>47</v>
      </c>
      <c r="AR13" s="189" t="s">
        <v>21</v>
      </c>
      <c r="AS13" s="190" t="s">
        <v>29</v>
      </c>
    </row>
    <row r="14" spans="1:45" s="28" customFormat="1" ht="21.95" customHeight="1">
      <c r="A14" s="36"/>
      <c r="B14" s="52">
        <f>G5</f>
        <v>2017</v>
      </c>
      <c r="C14" s="143">
        <f>G3</f>
        <v>100</v>
      </c>
      <c r="D14" s="172">
        <f>IF(G5=B14,1,0)</f>
        <v>1</v>
      </c>
      <c r="E14" s="173">
        <f t="shared" ref="E14:E21" si="0">VLOOKUP(D14,weights,IF(G$9=1,2,IF(G$9=2,3,4)))*(1+N$8)^(B14-G$5)</f>
        <v>542</v>
      </c>
      <c r="F14" s="144">
        <f>VLOOKUP(B14,Prices,IF(G$8=1,2,IF(G$8=2,4,6)))+('Prices and weights'!H$19-E14)*'Prices and weights'!H$20</f>
        <v>157.51859999999999</v>
      </c>
      <c r="G14" s="144">
        <f>VLOOKUP(B14,Prices,IF(G$8=1,3,IF(G$8=2,5,7)))</f>
        <v>69.938000000000002</v>
      </c>
      <c r="H14" s="54">
        <f>IF(B14&gt;=G$5,E14*F14/100*N$3*C14/G$3,0)</f>
        <v>828.13828763999993</v>
      </c>
      <c r="I14" s="144">
        <f>IF(B14&gt;=G$5,G$6*G14/100*(N$5*C14/G$3),0)</f>
        <v>131.13374999999999</v>
      </c>
      <c r="J14" s="54">
        <f>IF(B14&gt;=G$5,G$6*G14/100*(C14*(1-N$4-N$5))/G$3,0)</f>
        <v>738.72012499999994</v>
      </c>
      <c r="K14" s="54">
        <f>G$7*(1+N$7)^(B14-G$4)*C14/G$3</f>
        <v>808</v>
      </c>
      <c r="L14" s="145">
        <v>0</v>
      </c>
      <c r="M14" s="146">
        <f>H14+I14-K14-L14</f>
        <v>151.27203763999989</v>
      </c>
      <c r="N14" s="147">
        <f t="shared" ref="N14:N21" si="1">1/(1+N$9)^(B14-G$4)</f>
        <v>0.93023255813953487</v>
      </c>
      <c r="O14" s="54">
        <f>SUMPRODUCT(M$14:M14,N$14:N14)+J14*N14</f>
        <v>827.89968617674413</v>
      </c>
      <c r="P14" s="31"/>
      <c r="Q14" s="36"/>
      <c r="R14" s="115">
        <f t="shared" ref="R14:R23" si="2">D$33*(1+N$7)^(B14-G$4)*C14/G$3</f>
        <v>646.4</v>
      </c>
      <c r="S14" s="115">
        <f t="shared" ref="S14:S23" si="3">E$33*(1+N$7)^(B14-G$4)*C14/G$3</f>
        <v>727.2</v>
      </c>
      <c r="T14" s="115">
        <f t="shared" ref="T14:T23" si="4">F$33*(1+N$7)^(B14-G$4)*C14/G$3</f>
        <v>808</v>
      </c>
      <c r="U14" s="115">
        <f t="shared" ref="U14:U23" si="5">G$33*(1+N$7)^(B14-G$4)*C14/G$3</f>
        <v>888.8</v>
      </c>
      <c r="V14" s="115">
        <f t="shared" ref="V14:V23" si="6">H$33*(1+N$7)^(B14-G$4)*C14/G$3</f>
        <v>969.6</v>
      </c>
      <c r="W14" s="105"/>
      <c r="X14" s="119">
        <f>$G3</f>
        <v>100</v>
      </c>
      <c r="Y14" s="119">
        <f>$G3</f>
        <v>100</v>
      </c>
      <c r="Z14" s="119">
        <f>$G3</f>
        <v>100</v>
      </c>
      <c r="AA14" s="119">
        <f>$G3</f>
        <v>100</v>
      </c>
      <c r="AB14" s="119">
        <f>$G3</f>
        <v>100</v>
      </c>
      <c r="AC14" s="106"/>
      <c r="AD14" s="115">
        <f t="shared" ref="AD14:AD23" si="7">IF(B14&gt;=G$5,E14*F14/100*N$3*X14/G$3,0)+IF(B14&gt;=G$5,G$6*G14/100*(AD$12*X14/G$3),0)-G$7*(1+N$7)^(B14-G$4)*X14/G$3-L14</f>
        <v>107.56078763999994</v>
      </c>
      <c r="AE14" s="115">
        <f t="shared" ref="AE14:AE23" si="8">IF(B14&gt;=G$5,E14*F14/100*N$3*Y14/G$3,0)+IF(B14&gt;=G$5,G$6*G14/100*(AE$12*Y14/G$3),0)-G$7*(1+N$7)^(B14-G$4)*Y14/G$3-L14</f>
        <v>129.41641263999998</v>
      </c>
      <c r="AF14" s="115">
        <f t="shared" ref="AF14:AF23" si="9">IF(B14&gt;=G$5,E14*F14/100*N$3*Z14/G$3,0)+IF(B14&gt;=G$5,G$6*G14/100*(AF$12*Z14/G$3),0)-G$7*(1+N$7)^(B14-G$4)*Z14/G$3-L14</f>
        <v>151.27203763999989</v>
      </c>
      <c r="AG14" s="115">
        <f t="shared" ref="AG14:AG23" si="10">IF(B14&gt;=G$5,E14*F14/100*N$3*AA14/G$3,0)+IF(B14&gt;=G$5,G$6*G14/100*(AG$12*AA14/G$3),0)-G$7*(1+N$7)^(B14-G$4)*AA14/G$3-L14</f>
        <v>173.12766263999993</v>
      </c>
      <c r="AH14" s="115">
        <f t="shared" ref="AH14:AH23" si="11">IF(B14&gt;=G$5,E14*F14/100*N$3*AB14/G$3,0)+IF(B14&gt;=G$5,G$6*G14/100*(AH$12*AB14/G$3),0)-G$7*(1+N$7)^(B14-G$4)*AB14/G$3-L14</f>
        <v>194.98328763999996</v>
      </c>
      <c r="AI14" s="106"/>
      <c r="AJ14" s="53">
        <f t="shared" ref="AJ14:AJ23" si="12">1/(1+AJ$11)^(B14-G$4)</f>
        <v>0.93676814988290402</v>
      </c>
      <c r="AK14" s="54">
        <f>SUMPRODUCT(M$14:M14,AJ$14:AJ14)+J14*AJ14</f>
        <v>833.71631160655727</v>
      </c>
      <c r="AL14" s="106"/>
      <c r="AM14" s="54">
        <f>VLOOKUP(B14,Prices,IF(G$8=1,2,IF(G$8=2,4,6)))*AM$9+('Prices and weights'!H$19-E14)*'Prices and weights'!H$20</f>
        <v>173.4136</v>
      </c>
      <c r="AN14" s="54">
        <f t="shared" ref="AN14:AN23" si="13">G14*AM$9</f>
        <v>76.93180000000001</v>
      </c>
      <c r="AO14" s="54">
        <f t="shared" ref="AO14:AO23" si="14">IF(B14&gt;=G$5,E14*AM14/100*N$3*C14/G$3,0)</f>
        <v>911.70466063999993</v>
      </c>
      <c r="AP14" s="54">
        <f t="shared" ref="AP14:AP23" si="15">IF(B14&gt;=G$5,G$6*AN14/100*(N$5*C14/G$3),0)</f>
        <v>144.24712500000001</v>
      </c>
      <c r="AQ14" s="54">
        <f t="shared" ref="AQ14:AQ23" si="16">IF(B14&gt;=G$5,G$6*AN14/100*(C14*(1-N$4-N$5))/G$3,0)</f>
        <v>812.59213750000015</v>
      </c>
      <c r="AR14" s="54">
        <f t="shared" ref="AR14:AR23" si="17">AO14+AP14-K14-L14</f>
        <v>247.95178564000003</v>
      </c>
      <c r="AS14" s="54">
        <f>SUMPRODUCT(AR$14:AR14,N$14:N14)+AQ14*N14</f>
        <v>986.55248664186058</v>
      </c>
    </row>
    <row r="15" spans="1:45" s="28" customFormat="1" ht="21.95" customHeight="1">
      <c r="A15" s="36"/>
      <c r="B15" s="83">
        <f t="shared" ref="B15:B23" si="18">+B14+1</f>
        <v>2018</v>
      </c>
      <c r="C15" s="148">
        <f t="shared" ref="C15:C21" si="19">C14*(1-N$4-N$5)</f>
        <v>84.5</v>
      </c>
      <c r="D15" s="174">
        <f>IF(D14&gt;0,D14+1,IF(G$5=B15,1,0))</f>
        <v>2</v>
      </c>
      <c r="E15" s="175">
        <f t="shared" si="0"/>
        <v>552</v>
      </c>
      <c r="F15" s="149">
        <f>VLOOKUP(B15,Prices,IF(G$8=1,2,IF(G$8=2,4,6)))+('Prices and weights'!H$19-E15)*'Prices and weights'!H$20</f>
        <v>147.52659999999997</v>
      </c>
      <c r="G15" s="149">
        <f t="shared" ref="G15:G21" si="20">VLOOKUP(B15,Prices,IF(G$8=1,3,IF(G$8=2,5,7)))</f>
        <v>65.911999999999992</v>
      </c>
      <c r="H15" s="150">
        <f t="shared" ref="H15:H21" si="21">IF(B15&gt;=G$5,E15*F15/100*N$3*C15/G$3,0)</f>
        <v>667.47938084879979</v>
      </c>
      <c r="I15" s="149">
        <f>G$6*G15/100*(N$5*C15/G$3)</f>
        <v>104.42932499999998</v>
      </c>
      <c r="J15" s="85">
        <f t="shared" ref="J15:J23" si="22">IF(B15&gt;=G$5,G$6*G15/100*(C15*(1-N$4-N$5))/G$3,0)</f>
        <v>588.28519749999987</v>
      </c>
      <c r="K15" s="85">
        <f t="shared" ref="K15:K21" si="23">G$7*(1+N$7)^(B15-G$4)*C15/G$3</f>
        <v>689.58760000000007</v>
      </c>
      <c r="L15" s="151">
        <v>0</v>
      </c>
      <c r="M15" s="85">
        <f t="shared" ref="M15:M21" si="24">H15+I15-K15-L15</f>
        <v>82.321105848799675</v>
      </c>
      <c r="N15" s="152">
        <f t="shared" si="1"/>
        <v>0.86533261222282321</v>
      </c>
      <c r="O15" s="85">
        <f>SUMPRODUCT(M$14:M15,N$14:N15)+J15*N15</f>
        <v>721.01567879874483</v>
      </c>
      <c r="P15" s="31"/>
      <c r="Q15" s="36"/>
      <c r="R15" s="116">
        <f t="shared" si="2"/>
        <v>551.67007999999998</v>
      </c>
      <c r="S15" s="116">
        <f t="shared" si="3"/>
        <v>620.62883999999997</v>
      </c>
      <c r="T15" s="116">
        <f t="shared" si="4"/>
        <v>689.58760000000007</v>
      </c>
      <c r="U15" s="116">
        <f t="shared" si="5"/>
        <v>758.54635999999994</v>
      </c>
      <c r="V15" s="116">
        <f t="shared" si="6"/>
        <v>827.50512000000003</v>
      </c>
      <c r="W15" s="105"/>
      <c r="X15" s="127">
        <f>X14*(1-$N$4-X$12)</f>
        <v>89.5</v>
      </c>
      <c r="Y15" s="127">
        <f>Y14*(1-$N$4-Y$12)</f>
        <v>87</v>
      </c>
      <c r="Z15" s="127">
        <f>Z14*(1-$N$4-Z$12)</f>
        <v>84.5</v>
      </c>
      <c r="AA15" s="127">
        <f>AA14*(1-$N$4-AA$12)</f>
        <v>82</v>
      </c>
      <c r="AB15" s="127">
        <f>AB14*(1-$N$4-AB$12)</f>
        <v>79.5</v>
      </c>
      <c r="AC15" s="106"/>
      <c r="AD15" s="116">
        <f t="shared" si="7"/>
        <v>50.32265220079978</v>
      </c>
      <c r="AE15" s="116">
        <f t="shared" si="8"/>
        <v>66.836816524799701</v>
      </c>
      <c r="AF15" s="116">
        <f t="shared" si="9"/>
        <v>82.321105848799675</v>
      </c>
      <c r="AG15" s="116">
        <f t="shared" si="10"/>
        <v>96.775520172799816</v>
      </c>
      <c r="AH15" s="116">
        <f t="shared" si="11"/>
        <v>110.20005949679989</v>
      </c>
      <c r="AI15" s="106"/>
      <c r="AJ15" s="84">
        <f t="shared" si="12"/>
        <v>0.87753456663503904</v>
      </c>
      <c r="AK15" s="85">
        <f>SUMPRODUCT(M$14:M15,AJ$14:AJ15)+J15*AJ15</f>
        <v>730.18703862095401</v>
      </c>
      <c r="AL15" s="106"/>
      <c r="AM15" s="85">
        <f>VLOOKUP(B15,Prices,IF(G$8=1,2,IF(G$8=2,4,6)))*AM$9+('Prices and weights'!H$19-E15)*'Prices and weights'!H$20</f>
        <v>162.50659999999999</v>
      </c>
      <c r="AN15" s="85">
        <f t="shared" si="13"/>
        <v>72.503199999999993</v>
      </c>
      <c r="AO15" s="85">
        <f t="shared" si="14"/>
        <v>735.25591148879994</v>
      </c>
      <c r="AP15" s="85">
        <f t="shared" si="15"/>
        <v>114.87225749999999</v>
      </c>
      <c r="AQ15" s="85">
        <f t="shared" si="16"/>
        <v>647.11371724999992</v>
      </c>
      <c r="AR15" s="85">
        <f t="shared" si="17"/>
        <v>160.54056898879981</v>
      </c>
      <c r="AS15" s="85">
        <f>SUMPRODUCT(AR$14:AR15,N$14:N15)+AQ15*N15</f>
        <v>929.54241713514318</v>
      </c>
    </row>
    <row r="16" spans="1:45" s="28" customFormat="1" ht="21.95" customHeight="1">
      <c r="A16" s="36"/>
      <c r="B16" s="86">
        <f t="shared" si="18"/>
        <v>2019</v>
      </c>
      <c r="C16" s="153">
        <f t="shared" si="19"/>
        <v>71.402500000000003</v>
      </c>
      <c r="D16" s="176">
        <f t="shared" ref="D16:D21" si="25">IF(D15&gt;0,D15+1,IF(G$5=B16,1,0))</f>
        <v>3</v>
      </c>
      <c r="E16" s="177">
        <f t="shared" si="0"/>
        <v>562</v>
      </c>
      <c r="F16" s="154">
        <f>VLOOKUP(B16,Prices,IF(G$8=1,2,IF(G$8=2,4,6)))+('Prices and weights'!H$19-E16)*'Prices and weights'!H$20</f>
        <v>140.34459999999999</v>
      </c>
      <c r="G16" s="154">
        <f t="shared" si="20"/>
        <v>63.122399999999992</v>
      </c>
      <c r="H16" s="155">
        <f t="shared" si="21"/>
        <v>546.28235730597089</v>
      </c>
      <c r="I16" s="156">
        <f t="shared" ref="I16:I21" si="26">G$6*G16/100*(N$5*C16/G$3)</f>
        <v>84.508071862499989</v>
      </c>
      <c r="J16" s="88">
        <f t="shared" si="22"/>
        <v>476.06213815874997</v>
      </c>
      <c r="K16" s="88">
        <f t="shared" si="23"/>
        <v>588.52853721999998</v>
      </c>
      <c r="L16" s="157">
        <v>0</v>
      </c>
      <c r="M16" s="88">
        <f t="shared" si="24"/>
        <v>42.261891948470861</v>
      </c>
      <c r="N16" s="158">
        <f t="shared" si="1"/>
        <v>0.80496056950960304</v>
      </c>
      <c r="O16" s="88">
        <f>SUMPRODUCT(M$14:M16,N$14:N16)+J16*N16</f>
        <v>629.18371857967156</v>
      </c>
      <c r="P16" s="31"/>
      <c r="Q16" s="36"/>
      <c r="R16" s="117">
        <f t="shared" si="2"/>
        <v>470.82282977599994</v>
      </c>
      <c r="S16" s="117">
        <f t="shared" si="3"/>
        <v>529.67568349800001</v>
      </c>
      <c r="T16" s="117">
        <f t="shared" si="4"/>
        <v>588.52853721999998</v>
      </c>
      <c r="U16" s="117">
        <f t="shared" si="5"/>
        <v>647.38139094200005</v>
      </c>
      <c r="V16" s="117">
        <f t="shared" si="6"/>
        <v>706.23424466400002</v>
      </c>
      <c r="W16" s="105"/>
      <c r="X16" s="120">
        <f t="shared" ref="X16:AB23" si="27">X15*(1-$N$4-X$12)</f>
        <v>80.102500000000006</v>
      </c>
      <c r="Y16" s="120">
        <f t="shared" si="27"/>
        <v>75.69</v>
      </c>
      <c r="Z16" s="120">
        <f t="shared" si="27"/>
        <v>71.402500000000003</v>
      </c>
      <c r="AA16" s="120">
        <f t="shared" si="27"/>
        <v>67.240000000000009</v>
      </c>
      <c r="AB16" s="120">
        <f t="shared" si="27"/>
        <v>63.202500000000001</v>
      </c>
      <c r="AC16" s="106"/>
      <c r="AD16" s="117">
        <f t="shared" si="7"/>
        <v>15.809632123250935</v>
      </c>
      <c r="AE16" s="117">
        <f t="shared" si="8"/>
        <v>29.869168096836006</v>
      </c>
      <c r="AF16" s="117">
        <f t="shared" si="9"/>
        <v>42.261891948470861</v>
      </c>
      <c r="AG16" s="117">
        <f t="shared" si="10"/>
        <v>53.061775240656061</v>
      </c>
      <c r="AH16" s="117">
        <f t="shared" si="11"/>
        <v>62.342789535891029</v>
      </c>
      <c r="AI16" s="106"/>
      <c r="AJ16" s="87">
        <f t="shared" si="12"/>
        <v>0.82204643244500153</v>
      </c>
      <c r="AK16" s="88">
        <f>SUMPRODUCT(M$14:M16,AJ$14:AJ16)+J16*AJ16</f>
        <v>640.0328625751398</v>
      </c>
      <c r="AL16" s="106"/>
      <c r="AM16" s="88">
        <f>VLOOKUP(B16,Prices,IF(G$8=1,2,IF(G$8=2,4,6)))*AM$9+('Prices and weights'!H$19-E16)*'Prices and weights'!H$20</f>
        <v>154.69059999999999</v>
      </c>
      <c r="AN16" s="88">
        <f t="shared" si="13"/>
        <v>69.434640000000002</v>
      </c>
      <c r="AO16" s="88">
        <f t="shared" si="14"/>
        <v>602.12324251218092</v>
      </c>
      <c r="AP16" s="88">
        <f t="shared" si="15"/>
        <v>92.958879048750006</v>
      </c>
      <c r="AQ16" s="88">
        <f t="shared" si="16"/>
        <v>523.66835197462501</v>
      </c>
      <c r="AR16" s="88">
        <f t="shared" si="17"/>
        <v>106.55358434093091</v>
      </c>
      <c r="AS16" s="88">
        <f>SUMPRODUCT(AR$14:AR16,N$14:N16)+AQ16*N16</f>
        <v>876.87762255599409</v>
      </c>
    </row>
    <row r="17" spans="1:45" s="28" customFormat="1" ht="21.95" customHeight="1">
      <c r="A17" s="36"/>
      <c r="B17" s="83">
        <f t="shared" si="18"/>
        <v>2020</v>
      </c>
      <c r="C17" s="148">
        <f t="shared" si="19"/>
        <v>60.335112500000001</v>
      </c>
      <c r="D17" s="174">
        <f t="shared" si="25"/>
        <v>4</v>
      </c>
      <c r="E17" s="175">
        <f t="shared" si="0"/>
        <v>567</v>
      </c>
      <c r="F17" s="149">
        <f>VLOOKUP(B17,Prices,IF(G$8=1,2,IF(G$8=2,4,6)))+('Prices and weights'!H$19-E17)*'Prices and weights'!H$20</f>
        <v>139.8236</v>
      </c>
      <c r="G17" s="149">
        <f t="shared" si="20"/>
        <v>63.078399999999995</v>
      </c>
      <c r="H17" s="150">
        <f t="shared" si="21"/>
        <v>463.9865587158888</v>
      </c>
      <c r="I17" s="159">
        <f t="shared" si="26"/>
        <v>71.359544256000007</v>
      </c>
      <c r="J17" s="85">
        <f t="shared" si="22"/>
        <v>401.99209930880005</v>
      </c>
      <c r="K17" s="85">
        <f t="shared" si="23"/>
        <v>502.27968009040904</v>
      </c>
      <c r="L17" s="151">
        <v>0</v>
      </c>
      <c r="M17" s="85">
        <f t="shared" si="24"/>
        <v>33.066422881479809</v>
      </c>
      <c r="N17" s="152">
        <f t="shared" si="1"/>
        <v>0.7488005297763749</v>
      </c>
      <c r="O17" s="85">
        <f>SUMPRODUCT(M$14:M17,N$14:N17)+J17*N17</f>
        <v>571.74452062525313</v>
      </c>
      <c r="P17" s="31"/>
      <c r="Q17" s="36"/>
      <c r="R17" s="116">
        <f t="shared" si="2"/>
        <v>401.82374407232726</v>
      </c>
      <c r="S17" s="116">
        <f t="shared" si="3"/>
        <v>452.05171208136812</v>
      </c>
      <c r="T17" s="116">
        <f t="shared" si="4"/>
        <v>502.27968009040904</v>
      </c>
      <c r="U17" s="116">
        <f t="shared" si="5"/>
        <v>552.50764809944985</v>
      </c>
      <c r="V17" s="116">
        <f t="shared" si="6"/>
        <v>602.73561610849083</v>
      </c>
      <c r="W17" s="105"/>
      <c r="X17" s="127">
        <f t="shared" si="27"/>
        <v>71.691737500000002</v>
      </c>
      <c r="Y17" s="127">
        <f t="shared" si="27"/>
        <v>65.850300000000004</v>
      </c>
      <c r="Z17" s="127">
        <f t="shared" si="27"/>
        <v>60.335112500000001</v>
      </c>
      <c r="AA17" s="127">
        <f t="shared" si="27"/>
        <v>55.136800000000015</v>
      </c>
      <c r="AB17" s="127">
        <f t="shared" si="27"/>
        <v>50.245987500000005</v>
      </c>
      <c r="AC17" s="106"/>
      <c r="AD17" s="116">
        <f t="shared" si="7"/>
        <v>11.026626289008505</v>
      </c>
      <c r="AE17" s="116">
        <f t="shared" si="8"/>
        <v>23.108588725768982</v>
      </c>
      <c r="AF17" s="116">
        <f t="shared" si="9"/>
        <v>33.066422881479809</v>
      </c>
      <c r="AG17" s="116">
        <f t="shared" si="10"/>
        <v>41.086074023987521</v>
      </c>
      <c r="AH17" s="116">
        <f t="shared" si="11"/>
        <v>47.346095421138159</v>
      </c>
      <c r="AI17" s="106"/>
      <c r="AJ17" s="84">
        <f t="shared" si="12"/>
        <v>0.77006691563934571</v>
      </c>
      <c r="AK17" s="85">
        <f>SUMPRODUCT(M$14:M17,AJ$14:AJ17)+J17*AJ17</f>
        <v>583.71185458528066</v>
      </c>
      <c r="AL17" s="106"/>
      <c r="AM17" s="85">
        <f>VLOOKUP(B17,Prices,IF(G$8=1,2,IF(G$8=2,4,6)))*AM$9+('Prices and weights'!H$19-E17)*'Prices and weights'!H$20</f>
        <v>154.15960000000001</v>
      </c>
      <c r="AN17" s="85">
        <f t="shared" si="13"/>
        <v>69.386240000000001</v>
      </c>
      <c r="AO17" s="85">
        <f t="shared" si="14"/>
        <v>511.55872325571613</v>
      </c>
      <c r="AP17" s="85">
        <f t="shared" si="15"/>
        <v>78.495498681599997</v>
      </c>
      <c r="AQ17" s="85">
        <f t="shared" si="16"/>
        <v>442.19130923967998</v>
      </c>
      <c r="AR17" s="85">
        <f t="shared" si="17"/>
        <v>87.774541846907084</v>
      </c>
      <c r="AS17" s="85">
        <f>SUMPRODUCT(AR$14:AR17,N$14:N17)+AQ17*N17</f>
        <v>852.18395777336843</v>
      </c>
    </row>
    <row r="18" spans="1:45" s="28" customFormat="1" ht="21.95" customHeight="1">
      <c r="A18" s="36"/>
      <c r="B18" s="86">
        <f t="shared" si="18"/>
        <v>2021</v>
      </c>
      <c r="C18" s="153">
        <f t="shared" si="19"/>
        <v>50.983170062500001</v>
      </c>
      <c r="D18" s="176">
        <f t="shared" si="25"/>
        <v>5</v>
      </c>
      <c r="E18" s="177">
        <f t="shared" si="0"/>
        <v>572</v>
      </c>
      <c r="F18" s="154">
        <f>VLOOKUP(B18,Prices,IF(G$8=1,2,IF(G$8=2,4,6)))+('Prices and weights'!H$19-E18)*'Prices and weights'!H$20</f>
        <v>144.84259999999998</v>
      </c>
      <c r="G18" s="154">
        <f t="shared" si="20"/>
        <v>65.471999999999994</v>
      </c>
      <c r="H18" s="155">
        <f t="shared" si="21"/>
        <v>409.72353484072414</v>
      </c>
      <c r="I18" s="156">
        <f t="shared" si="26"/>
        <v>62.586939568725001</v>
      </c>
      <c r="J18" s="88">
        <f t="shared" si="22"/>
        <v>352.5730929038175</v>
      </c>
      <c r="K18" s="88">
        <f t="shared" si="23"/>
        <v>428.67059297315956</v>
      </c>
      <c r="L18" s="157">
        <v>0</v>
      </c>
      <c r="M18" s="88">
        <f t="shared" si="24"/>
        <v>43.639881436289613</v>
      </c>
      <c r="N18" s="158">
        <f t="shared" si="1"/>
        <v>0.69655863235011617</v>
      </c>
      <c r="O18" s="88">
        <f>SUMPRODUCT(M$14:M18,N$14:N18)+J18*N18</f>
        <v>546.7181912226232</v>
      </c>
      <c r="P18" s="31"/>
      <c r="Q18" s="36"/>
      <c r="R18" s="117">
        <f t="shared" si="2"/>
        <v>342.93647437852763</v>
      </c>
      <c r="S18" s="117">
        <f t="shared" si="3"/>
        <v>385.8035336758436</v>
      </c>
      <c r="T18" s="117">
        <f t="shared" si="4"/>
        <v>428.67059297315956</v>
      </c>
      <c r="U18" s="117">
        <f t="shared" si="5"/>
        <v>471.53765227047552</v>
      </c>
      <c r="V18" s="117">
        <f t="shared" si="6"/>
        <v>514.40471156779142</v>
      </c>
      <c r="W18" s="105"/>
      <c r="X18" s="120">
        <f t="shared" si="27"/>
        <v>64.164105062499999</v>
      </c>
      <c r="Y18" s="120">
        <f t="shared" si="27"/>
        <v>57.289761000000006</v>
      </c>
      <c r="Z18" s="120">
        <f t="shared" si="27"/>
        <v>50.983170062500001</v>
      </c>
      <c r="AA18" s="120">
        <f t="shared" si="27"/>
        <v>45.212176000000014</v>
      </c>
      <c r="AB18" s="120">
        <f t="shared" si="27"/>
        <v>39.945560062500007</v>
      </c>
      <c r="AC18" s="106"/>
      <c r="AD18" s="117">
        <f t="shared" si="7"/>
        <v>28.666367357283093</v>
      </c>
      <c r="AE18" s="117">
        <f t="shared" si="8"/>
        <v>37.316626387730082</v>
      </c>
      <c r="AF18" s="117">
        <f t="shared" si="9"/>
        <v>43.639881436289613</v>
      </c>
      <c r="AG18" s="117">
        <f t="shared" si="10"/>
        <v>47.950515532220606</v>
      </c>
      <c r="AH18" s="117">
        <f t="shared" si="11"/>
        <v>50.537781123298657</v>
      </c>
      <c r="AI18" s="106"/>
      <c r="AJ18" s="87">
        <f t="shared" si="12"/>
        <v>0.72137415984950426</v>
      </c>
      <c r="AK18" s="88">
        <f>SUMPRODUCT(M$14:M18,AJ$14:AJ18)+J18*AJ18</f>
        <v>559.96884004523531</v>
      </c>
      <c r="AL18" s="106"/>
      <c r="AM18" s="88">
        <f>VLOOKUP(B18,Prices,IF(G$8=1,2,IF(G$8=2,4,6)))*AM$9+('Prices and weights'!H$19-E18)*'Prices and weights'!H$20</f>
        <v>159.7226</v>
      </c>
      <c r="AN18" s="88">
        <f t="shared" si="13"/>
        <v>72.019199999999998</v>
      </c>
      <c r="AO18" s="88">
        <f t="shared" si="14"/>
        <v>451.81533793201083</v>
      </c>
      <c r="AP18" s="88">
        <f t="shared" si="15"/>
        <v>68.845633525597506</v>
      </c>
      <c r="AQ18" s="88">
        <f t="shared" si="16"/>
        <v>387.83040219419928</v>
      </c>
      <c r="AR18" s="88">
        <f t="shared" si="17"/>
        <v>91.99037848444874</v>
      </c>
      <c r="AS18" s="88">
        <f>SUMPRODUCT(AR$14:AR18,N$14:N18)+AQ18*N18</f>
        <v>855.29417791487128</v>
      </c>
    </row>
    <row r="19" spans="1:45" s="28" customFormat="1" ht="21.95" customHeight="1">
      <c r="A19" s="36"/>
      <c r="B19" s="83">
        <f t="shared" si="18"/>
        <v>2022</v>
      </c>
      <c r="C19" s="148">
        <f t="shared" si="19"/>
        <v>43.080778702812502</v>
      </c>
      <c r="D19" s="174">
        <f t="shared" si="25"/>
        <v>6</v>
      </c>
      <c r="E19" s="175">
        <f t="shared" si="0"/>
        <v>572</v>
      </c>
      <c r="F19" s="149">
        <f>VLOOKUP(B19,Prices,IF(G$8=1,2,IF(G$8=2,4,6)))+('Prices and weights'!H$19-E19)*'Prices and weights'!H$20</f>
        <v>144.84259999999998</v>
      </c>
      <c r="G19" s="149">
        <f t="shared" si="20"/>
        <v>65.471999999999994</v>
      </c>
      <c r="H19" s="150">
        <f t="shared" si="21"/>
        <v>346.21638694041189</v>
      </c>
      <c r="I19" s="159">
        <f t="shared" si="26"/>
        <v>52.885963935572619</v>
      </c>
      <c r="J19" s="85">
        <f t="shared" si="22"/>
        <v>297.9242635037258</v>
      </c>
      <c r="K19" s="85">
        <f t="shared" si="23"/>
        <v>365.84891757294309</v>
      </c>
      <c r="L19" s="151">
        <v>0</v>
      </c>
      <c r="M19" s="85">
        <f t="shared" si="24"/>
        <v>33.25343330304139</v>
      </c>
      <c r="N19" s="152">
        <f t="shared" si="1"/>
        <v>0.64796151846522443</v>
      </c>
      <c r="O19" s="85">
        <f>SUMPRODUCT(M$14:M19,N$14:N19)+J19*N19</f>
        <v>515.72076313081823</v>
      </c>
      <c r="P19" s="31"/>
      <c r="Q19" s="36"/>
      <c r="R19" s="116">
        <f t="shared" si="2"/>
        <v>292.67913405835446</v>
      </c>
      <c r="S19" s="116">
        <f t="shared" si="3"/>
        <v>329.26402581564878</v>
      </c>
      <c r="T19" s="116">
        <f t="shared" si="4"/>
        <v>365.84891757294309</v>
      </c>
      <c r="U19" s="116">
        <f t="shared" si="5"/>
        <v>402.43380933023735</v>
      </c>
      <c r="V19" s="116">
        <f t="shared" si="6"/>
        <v>439.01870108753172</v>
      </c>
      <c r="W19" s="105"/>
      <c r="X19" s="127">
        <f t="shared" si="27"/>
        <v>57.426874030937498</v>
      </c>
      <c r="Y19" s="127">
        <f t="shared" si="27"/>
        <v>49.842092070000007</v>
      </c>
      <c r="Z19" s="127">
        <f t="shared" si="27"/>
        <v>43.080778702812502</v>
      </c>
      <c r="AA19" s="127">
        <f t="shared" si="27"/>
        <v>37.073984320000015</v>
      </c>
      <c r="AB19" s="127">
        <f t="shared" si="27"/>
        <v>31.756720249687508</v>
      </c>
      <c r="AC19" s="106"/>
      <c r="AD19" s="116">
        <f t="shared" si="7"/>
        <v>20.827901044580869</v>
      </c>
      <c r="AE19" s="116">
        <f t="shared" si="8"/>
        <v>28.274701782638715</v>
      </c>
      <c r="AF19" s="116">
        <f t="shared" si="9"/>
        <v>33.25343330304139</v>
      </c>
      <c r="AG19" s="116">
        <f t="shared" si="10"/>
        <v>36.202212327015275</v>
      </c>
      <c r="AH19" s="116">
        <f t="shared" si="11"/>
        <v>37.507405421771523</v>
      </c>
      <c r="AI19" s="106"/>
      <c r="AJ19" s="84">
        <f t="shared" si="12"/>
        <v>0.67576033709555439</v>
      </c>
      <c r="AK19" s="85">
        <f>SUMPRODUCT(M$14:M19,AJ$14:AJ19)+J19*AJ19</f>
        <v>529.42847339887305</v>
      </c>
      <c r="AL19" s="106"/>
      <c r="AM19" s="85">
        <f>VLOOKUP(B19,Prices,IF(G$8=1,2,IF(G$8=2,4,6)))*AM$9+('Prices and weights'!H$19-E19)*'Prices and weights'!H$20</f>
        <v>159.7226</v>
      </c>
      <c r="AN19" s="85">
        <f t="shared" si="13"/>
        <v>72.019199999999998</v>
      </c>
      <c r="AO19" s="85">
        <f t="shared" si="14"/>
        <v>381.7839605525491</v>
      </c>
      <c r="AP19" s="85">
        <f t="shared" si="15"/>
        <v>58.174560329129882</v>
      </c>
      <c r="AQ19" s="85">
        <f t="shared" si="16"/>
        <v>327.71668985409838</v>
      </c>
      <c r="AR19" s="85">
        <f t="shared" si="17"/>
        <v>74.109603308735871</v>
      </c>
      <c r="AS19" s="85">
        <f>SUMPRODUCT(AR$14:AR19,N$14:N19)+AQ19*N19</f>
        <v>845.51553845572687</v>
      </c>
    </row>
    <row r="20" spans="1:45" s="28" customFormat="1" ht="21.95" customHeight="1">
      <c r="A20" s="36"/>
      <c r="B20" s="99">
        <f t="shared" si="18"/>
        <v>2023</v>
      </c>
      <c r="C20" s="153">
        <f t="shared" si="19"/>
        <v>36.403258003876566</v>
      </c>
      <c r="D20" s="176">
        <f t="shared" si="25"/>
        <v>7</v>
      </c>
      <c r="E20" s="177">
        <f t="shared" si="0"/>
        <v>567</v>
      </c>
      <c r="F20" s="154">
        <f>VLOOKUP(B20,Prices,IF(G$8=1,2,IF(G$8=2,4,6)))+('Prices and weights'!H$19-E20)*'Prices and weights'!H$20</f>
        <v>145.2636</v>
      </c>
      <c r="G20" s="154">
        <f t="shared" si="20"/>
        <v>65.471999999999994</v>
      </c>
      <c r="H20" s="155">
        <f t="shared" si="21"/>
        <v>290.83846894714645</v>
      </c>
      <c r="I20" s="156">
        <f t="shared" si="26"/>
        <v>44.688639525558877</v>
      </c>
      <c r="J20" s="88">
        <f t="shared" si="22"/>
        <v>251.74600266064829</v>
      </c>
      <c r="K20" s="88">
        <f t="shared" si="23"/>
        <v>312.23375870262822</v>
      </c>
      <c r="L20" s="157">
        <v>0</v>
      </c>
      <c r="M20" s="88">
        <f t="shared" si="24"/>
        <v>23.2933497700771</v>
      </c>
      <c r="N20" s="158">
        <f t="shared" si="1"/>
        <v>0.60275490089788319</v>
      </c>
      <c r="O20" s="88">
        <f>SUMPRODUCT(M$14:M20,N$14:N20)+J20*N20</f>
        <v>488.45862258071026</v>
      </c>
      <c r="P20" s="31"/>
      <c r="Q20" s="36"/>
      <c r="R20" s="117">
        <f t="shared" si="2"/>
        <v>249.78700696210257</v>
      </c>
      <c r="S20" s="117">
        <f t="shared" si="3"/>
        <v>281.01038283236539</v>
      </c>
      <c r="T20" s="117">
        <f t="shared" si="4"/>
        <v>312.23375870262822</v>
      </c>
      <c r="U20" s="117">
        <f t="shared" si="5"/>
        <v>343.45713457289099</v>
      </c>
      <c r="V20" s="117">
        <f t="shared" si="6"/>
        <v>374.68051044315382</v>
      </c>
      <c r="W20" s="105"/>
      <c r="X20" s="120">
        <f t="shared" si="27"/>
        <v>51.397052257689062</v>
      </c>
      <c r="Y20" s="120">
        <f t="shared" si="27"/>
        <v>43.362620100900003</v>
      </c>
      <c r="Z20" s="120">
        <f t="shared" si="27"/>
        <v>36.403258003876566</v>
      </c>
      <c r="AA20" s="120">
        <f t="shared" si="27"/>
        <v>30.400667142400014</v>
      </c>
      <c r="AB20" s="120">
        <f t="shared" si="27"/>
        <v>25.246592598501572</v>
      </c>
      <c r="AC20" s="106"/>
      <c r="AD20" s="117">
        <f t="shared" si="7"/>
        <v>11.855753909075815</v>
      </c>
      <c r="AE20" s="117">
        <f t="shared" si="8"/>
        <v>18.87444416253237</v>
      </c>
      <c r="AF20" s="117">
        <f t="shared" si="9"/>
        <v>23.2933497700771</v>
      </c>
      <c r="AG20" s="117">
        <f t="shared" si="10"/>
        <v>25.672448935824093</v>
      </c>
      <c r="AH20" s="117">
        <f t="shared" si="11"/>
        <v>26.485440866068217</v>
      </c>
      <c r="AI20" s="106"/>
      <c r="AJ20" s="87">
        <f t="shared" si="12"/>
        <v>0.63303076074525011</v>
      </c>
      <c r="AK20" s="88">
        <f>SUMPRODUCT(M$14:M20,AJ$14:AJ20)+J20*AJ20</f>
        <v>502.21144316875359</v>
      </c>
      <c r="AL20" s="106"/>
      <c r="AM20" s="88">
        <f>VLOOKUP(B20,Prices,IF(G$8=1,2,IF(G$8=2,4,6)))*AM$9+('Prices and weights'!H$19-E20)*'Prices and weights'!H$20</f>
        <v>160.14360000000002</v>
      </c>
      <c r="AN20" s="88">
        <f t="shared" si="13"/>
        <v>72.019199999999998</v>
      </c>
      <c r="AO20" s="88">
        <f t="shared" si="14"/>
        <v>320.63035361703999</v>
      </c>
      <c r="AP20" s="88">
        <f t="shared" si="15"/>
        <v>49.157503478114762</v>
      </c>
      <c r="AQ20" s="88">
        <f t="shared" si="16"/>
        <v>276.92060292671317</v>
      </c>
      <c r="AR20" s="88">
        <f t="shared" si="17"/>
        <v>57.554098392526555</v>
      </c>
      <c r="AS20" s="88">
        <f>SUMPRODUCT(AR$14:AR20,N$14:N20)+AQ20*N20</f>
        <v>834.77399991799575</v>
      </c>
    </row>
    <row r="21" spans="1:45" s="28" customFormat="1" ht="21.95" customHeight="1">
      <c r="A21" s="36"/>
      <c r="B21" s="83">
        <f t="shared" si="18"/>
        <v>2024</v>
      </c>
      <c r="C21" s="148">
        <f t="shared" si="19"/>
        <v>30.760753013275696</v>
      </c>
      <c r="D21" s="174">
        <f t="shared" si="25"/>
        <v>8</v>
      </c>
      <c r="E21" s="175">
        <f t="shared" si="0"/>
        <v>565</v>
      </c>
      <c r="F21" s="149">
        <f>VLOOKUP(B21,Prices,IF(G$8=1,2,IF(G$8=2,4,6)))+('Prices and weights'!H$19-E21)*'Prices and weights'!H$20</f>
        <v>145.43199999999999</v>
      </c>
      <c r="G21" s="149">
        <f t="shared" si="20"/>
        <v>65.471999999999994</v>
      </c>
      <c r="H21" s="150">
        <f t="shared" si="21"/>
        <v>245.17552919518485</v>
      </c>
      <c r="I21" s="159">
        <f t="shared" si="26"/>
        <v>37.761900399097243</v>
      </c>
      <c r="J21" s="85">
        <f t="shared" si="22"/>
        <v>212.72537224824779</v>
      </c>
      <c r="K21" s="85">
        <f t="shared" si="23"/>
        <v>266.4759013647581</v>
      </c>
      <c r="L21" s="151">
        <v>0</v>
      </c>
      <c r="M21" s="85">
        <f t="shared" si="24"/>
        <v>16.461528229523992</v>
      </c>
      <c r="N21" s="152">
        <f t="shared" si="1"/>
        <v>0.56070223339337966</v>
      </c>
      <c r="O21" s="85">
        <f>SUMPRODUCT(M$14:M21,N$14:N21)+J21*N21</f>
        <v>465.22309265794581</v>
      </c>
      <c r="P21" s="31"/>
      <c r="Q21" s="36"/>
      <c r="R21" s="116">
        <f t="shared" si="2"/>
        <v>213.18072109180648</v>
      </c>
      <c r="S21" s="116">
        <f t="shared" si="3"/>
        <v>239.8283112282823</v>
      </c>
      <c r="T21" s="116">
        <f t="shared" si="4"/>
        <v>266.4759013647581</v>
      </c>
      <c r="U21" s="116">
        <f t="shared" si="5"/>
        <v>293.1234915012339</v>
      </c>
      <c r="V21" s="116">
        <f t="shared" si="6"/>
        <v>319.7710816377097</v>
      </c>
      <c r="W21" s="105"/>
      <c r="X21" s="127">
        <f t="shared" si="27"/>
        <v>46.000361770631713</v>
      </c>
      <c r="Y21" s="127">
        <f t="shared" si="27"/>
        <v>37.725479487783005</v>
      </c>
      <c r="Z21" s="127">
        <f t="shared" si="27"/>
        <v>30.760753013275696</v>
      </c>
      <c r="AA21" s="127">
        <f t="shared" si="27"/>
        <v>24.928547056768014</v>
      </c>
      <c r="AB21" s="127">
        <f t="shared" si="27"/>
        <v>20.07104111580875</v>
      </c>
      <c r="AC21" s="106"/>
      <c r="AD21" s="116">
        <f t="shared" si="7"/>
        <v>5.79361285283386</v>
      </c>
      <c r="AE21" s="116">
        <f t="shared" si="8"/>
        <v>12.470048405748628</v>
      </c>
      <c r="AF21" s="116">
        <f t="shared" si="9"/>
        <v>16.461528229523992</v>
      </c>
      <c r="AG21" s="116">
        <f t="shared" si="10"/>
        <v>18.440820765771548</v>
      </c>
      <c r="AH21" s="116">
        <f t="shared" si="11"/>
        <v>18.954029772265812</v>
      </c>
      <c r="AI21" s="106"/>
      <c r="AJ21" s="84">
        <f t="shared" si="12"/>
        <v>0.59300305456229518</v>
      </c>
      <c r="AK21" s="85">
        <f>SUMPRODUCT(M$14:M21,AJ$14:AJ21)+J21*AJ21</f>
        <v>478.75701163889107</v>
      </c>
      <c r="AL21" s="106"/>
      <c r="AM21" s="85">
        <f>VLOOKUP(B21,Prices,IF(G$8=1,2,IF(G$8=2,4,6)))*AM$9+('Prices and weights'!H$19-E21)*'Prices and weights'!H$20</f>
        <v>160.31200000000001</v>
      </c>
      <c r="AN21" s="85">
        <f t="shared" si="13"/>
        <v>72.019199999999998</v>
      </c>
      <c r="AO21" s="85">
        <f t="shared" si="14"/>
        <v>270.26087406030643</v>
      </c>
      <c r="AP21" s="85">
        <f t="shared" si="15"/>
        <v>41.538090439006972</v>
      </c>
      <c r="AQ21" s="85">
        <f t="shared" si="16"/>
        <v>233.99790947307258</v>
      </c>
      <c r="AR21" s="85">
        <f t="shared" si="17"/>
        <v>45.323063134555298</v>
      </c>
      <c r="AS21" s="85">
        <f>SUMPRODUCT(AR$14:AR21,N$14:N21)+AQ21*N21</f>
        <v>824.47464251903057</v>
      </c>
    </row>
    <row r="22" spans="1:45" s="28" customFormat="1" ht="21.95" customHeight="1">
      <c r="A22" s="36"/>
      <c r="B22" s="99">
        <f t="shared" si="18"/>
        <v>2025</v>
      </c>
      <c r="C22" s="160">
        <f>C21*(1-N$4-N$5)</f>
        <v>25.992836296217963</v>
      </c>
      <c r="D22" s="178">
        <f>IF(D21&gt;0,D21+1,IF(G$5=B22,1,0))</f>
        <v>9</v>
      </c>
      <c r="E22" s="179">
        <f>VLOOKUP(D22,weights,IF(G$9=1,2,IF(G$9=2,3,4)))*(1+N$8)^(B22-G$5)</f>
        <v>562</v>
      </c>
      <c r="F22" s="161">
        <f>VLOOKUP(B22,Prices,IF(G$8=1,2,IF(G$8=2,4,6)))+('Prices and weights'!H$19-E22)*'Prices and weights'!H$20</f>
        <v>145.68459999999999</v>
      </c>
      <c r="G22" s="161">
        <f>VLOOKUP(B22,Prices,IF(G$8=1,3,IF(G$8=2,5,7)))</f>
        <v>65.471999999999994</v>
      </c>
      <c r="H22" s="162">
        <f>IF(B22&gt;=G$5,E22*F22/100*N$3*C22/G$3,0)</f>
        <v>206.43121433148124</v>
      </c>
      <c r="I22" s="163">
        <f>G$6*G22/100*(N$5*C22/G$3)</f>
        <v>31.908805837237171</v>
      </c>
      <c r="J22" s="102">
        <f t="shared" si="22"/>
        <v>179.75293954976939</v>
      </c>
      <c r="K22" s="102">
        <f>G$7*(1+N$7)^(B22-G$4)*C22/G$3</f>
        <v>227.4238580197528</v>
      </c>
      <c r="L22" s="164">
        <v>0</v>
      </c>
      <c r="M22" s="102">
        <f>H22+I22-K22-L22</f>
        <v>10.916162148965611</v>
      </c>
      <c r="N22" s="165">
        <f>1/(1+N$9)^(B22-G$4)</f>
        <v>0.52158347292407414</v>
      </c>
      <c r="O22" s="102">
        <f>SUMPRODUCT(M$14:M22,N$14:N22)+J22*N22</f>
        <v>445.39735358225488</v>
      </c>
      <c r="P22" s="31"/>
      <c r="Q22" s="36"/>
      <c r="R22" s="118">
        <f t="shared" si="2"/>
        <v>181.93908641580222</v>
      </c>
      <c r="S22" s="118">
        <f t="shared" si="3"/>
        <v>204.68147221777753</v>
      </c>
      <c r="T22" s="118">
        <f t="shared" si="4"/>
        <v>227.4238580197528</v>
      </c>
      <c r="U22" s="118">
        <f t="shared" si="5"/>
        <v>250.1662438217281</v>
      </c>
      <c r="V22" s="118">
        <f t="shared" si="6"/>
        <v>272.9086296237034</v>
      </c>
      <c r="W22" s="105"/>
      <c r="X22" s="121">
        <f t="shared" si="27"/>
        <v>41.170323784715386</v>
      </c>
      <c r="Y22" s="121">
        <f t="shared" si="27"/>
        <v>32.821167154371217</v>
      </c>
      <c r="Z22" s="121">
        <f t="shared" si="27"/>
        <v>25.992836296217963</v>
      </c>
      <c r="AA22" s="121">
        <f t="shared" si="27"/>
        <v>20.441408586549773</v>
      </c>
      <c r="AB22" s="121">
        <f t="shared" si="27"/>
        <v>15.956477687067958</v>
      </c>
      <c r="AC22" s="106"/>
      <c r="AD22" s="118">
        <f t="shared" si="7"/>
        <v>0.44332628397387452</v>
      </c>
      <c r="AE22" s="118">
        <f t="shared" si="8"/>
        <v>7.0686325058247803</v>
      </c>
      <c r="AF22" s="118">
        <f t="shared" si="9"/>
        <v>10.916162148965611</v>
      </c>
      <c r="AG22" s="118">
        <f t="shared" si="10"/>
        <v>12.767051782018456</v>
      </c>
      <c r="AH22" s="118">
        <f t="shared" si="11"/>
        <v>13.230602333152973</v>
      </c>
      <c r="AI22" s="106"/>
      <c r="AJ22" s="104">
        <f t="shared" si="12"/>
        <v>0.55550637429723215</v>
      </c>
      <c r="AK22" s="102">
        <f>SUMPRODUCT(M$14:M22,AJ$14:AJ22)+J22*AJ22</f>
        <v>458.5281174879533</v>
      </c>
      <c r="AL22" s="106"/>
      <c r="AM22" s="102">
        <f>VLOOKUP(B22,Prices,IF(G$8=1,2,IF(G$8=2,4,6)))*AM$9+('Prices and weights'!H$19-E22)*'Prices and weights'!H$20</f>
        <v>160.56460000000001</v>
      </c>
      <c r="AN22" s="102">
        <f t="shared" si="13"/>
        <v>72.019199999999998</v>
      </c>
      <c r="AO22" s="102">
        <f t="shared" si="14"/>
        <v>227.51577968191941</v>
      </c>
      <c r="AP22" s="102">
        <f t="shared" si="15"/>
        <v>35.099686420960886</v>
      </c>
      <c r="AQ22" s="102">
        <f t="shared" si="16"/>
        <v>197.72823350474636</v>
      </c>
      <c r="AR22" s="102">
        <f t="shared" si="17"/>
        <v>35.191608083127505</v>
      </c>
      <c r="AS22" s="102">
        <f>SUMPRODUCT(AR$14:AR22,N$14:N22)+AQ22*N22</f>
        <v>814.75863195642535</v>
      </c>
    </row>
    <row r="23" spans="1:45" s="28" customFormat="1" ht="21.95" customHeight="1" thickBot="1">
      <c r="A23" s="36"/>
      <c r="B23" s="123">
        <f t="shared" si="18"/>
        <v>2026</v>
      </c>
      <c r="C23" s="166">
        <f>C22*(1-N$4-N$5)</f>
        <v>21.963946670304178</v>
      </c>
      <c r="D23" s="180">
        <f>IF(D22&gt;0,D22+1,IF(G$5=B23,1,0))</f>
        <v>10</v>
      </c>
      <c r="E23" s="181">
        <f>VLOOKUP(D23,weights,IF(G$9=1,2,IF(G$9=2,3,4)))*(1+N$8)^(B23-G$5)</f>
        <v>559</v>
      </c>
      <c r="F23" s="167">
        <f>VLOOKUP(B23,Prices,IF(G$8=1,2,IF(G$8=2,4,6)))+('Prices and weights'!H$19-E23)*'Prices and weights'!H$20</f>
        <v>145.93719999999999</v>
      </c>
      <c r="G23" s="167">
        <f>VLOOKUP(B23,Prices,IF(G$8=1,3,IF(G$8=2,5,7)))</f>
        <v>65.471999999999994</v>
      </c>
      <c r="H23" s="168">
        <f>IF(B23&gt;=G$5,E23*F23/100*N$3*C23/G$3,0)</f>
        <v>173.80406599652682</v>
      </c>
      <c r="I23" s="169">
        <f>G$6*G23/100*(N$5*C23/G$3)</f>
        <v>26.962940932465411</v>
      </c>
      <c r="J23" s="125">
        <f t="shared" si="22"/>
        <v>151.89123391955513</v>
      </c>
      <c r="K23" s="125">
        <f>G$7*(1+N$7)^(B23-G$4)*C23/G$3</f>
        <v>194.09489162695806</v>
      </c>
      <c r="L23" s="170">
        <v>0</v>
      </c>
      <c r="M23" s="125">
        <f>H23+I23-K23-L23</f>
        <v>6.6721153020341717</v>
      </c>
      <c r="N23" s="171">
        <f>1/(1+N$9)^(B23-G$4)</f>
        <v>0.48519392830146441</v>
      </c>
      <c r="O23" s="125">
        <f>SUMPRODUCT(M$14:M23,N$14:N23)+J23*N23</f>
        <v>428.57516539703488</v>
      </c>
      <c r="P23" s="31"/>
      <c r="Q23" s="36"/>
      <c r="R23" s="126">
        <f t="shared" si="2"/>
        <v>155.27591330156645</v>
      </c>
      <c r="S23" s="126">
        <f t="shared" si="3"/>
        <v>174.68540246426221</v>
      </c>
      <c r="T23" s="126">
        <f t="shared" si="4"/>
        <v>194.09489162695806</v>
      </c>
      <c r="U23" s="126">
        <f t="shared" si="5"/>
        <v>213.50438078965385</v>
      </c>
      <c r="V23" s="126">
        <f t="shared" si="6"/>
        <v>232.91386995234967</v>
      </c>
      <c r="W23" s="105"/>
      <c r="X23" s="128">
        <f t="shared" si="27"/>
        <v>36.847439787320269</v>
      </c>
      <c r="Y23" s="128">
        <f t="shared" si="27"/>
        <v>28.55441542430296</v>
      </c>
      <c r="Z23" s="128">
        <f t="shared" si="27"/>
        <v>21.963946670304178</v>
      </c>
      <c r="AA23" s="128">
        <f t="shared" si="27"/>
        <v>16.761955040970815</v>
      </c>
      <c r="AB23" s="128">
        <f t="shared" si="27"/>
        <v>12.685399761219028</v>
      </c>
      <c r="AC23" s="106"/>
      <c r="AD23" s="126">
        <f t="shared" si="7"/>
        <v>-3.8846121449699353</v>
      </c>
      <c r="AE23" s="126">
        <f t="shared" si="8"/>
        <v>2.831906773664457</v>
      </c>
      <c r="AF23" s="126">
        <f t="shared" si="9"/>
        <v>6.6721153020341717</v>
      </c>
      <c r="AG23" s="126">
        <f t="shared" si="10"/>
        <v>8.5213721746241617</v>
      </c>
      <c r="AH23" s="126">
        <f t="shared" si="11"/>
        <v>9.0443829455287954</v>
      </c>
      <c r="AI23" s="106"/>
      <c r="AJ23" s="124">
        <f t="shared" si="12"/>
        <v>0.52038067849857816</v>
      </c>
      <c r="AK23" s="125">
        <f>SUMPRODUCT(M$14:M23,AJ$14:AJ23)+J23*AJ23</f>
        <v>441.18751702232902</v>
      </c>
      <c r="AL23" s="106"/>
      <c r="AM23" s="125">
        <f>VLOOKUP(B23,Prices,IF(G$8=1,2,IF(G$8=2,4,6)))*AM$9+('Prices and weights'!H$19-E23)*'Prices and weights'!H$20</f>
        <v>160.81720000000001</v>
      </c>
      <c r="AN23" s="125">
        <f t="shared" si="13"/>
        <v>72.019199999999998</v>
      </c>
      <c r="AO23" s="125">
        <f t="shared" si="14"/>
        <v>191.52541807144891</v>
      </c>
      <c r="AP23" s="125">
        <f t="shared" si="15"/>
        <v>29.659235025711954</v>
      </c>
      <c r="AQ23" s="125">
        <f t="shared" si="16"/>
        <v>167.08035731151062</v>
      </c>
      <c r="AR23" s="125">
        <f t="shared" si="17"/>
        <v>27.089761470202802</v>
      </c>
      <c r="AS23" s="125">
        <f>SUMPRODUCT(AR$14:AR23,N$14:N23)+AQ23*N23</f>
        <v>805.83701592033901</v>
      </c>
    </row>
    <row r="24" spans="1:45">
      <c r="A24" s="31"/>
      <c r="B24" s="45" t="s">
        <v>23</v>
      </c>
      <c r="C24" s="45"/>
      <c r="D24" s="182"/>
      <c r="E24" s="183">
        <f>AVERAGE(E14:E23)</f>
        <v>562</v>
      </c>
      <c r="F24" s="48">
        <f>AVERAGE(F14:F23)</f>
        <v>145.7216</v>
      </c>
      <c r="G24" s="48">
        <f>AVERAGE(G14:G23)</f>
        <v>65.488279999999989</v>
      </c>
      <c r="H24" s="45"/>
      <c r="I24" s="45"/>
      <c r="J24" s="45"/>
      <c r="K24" s="45"/>
      <c r="L24" s="45"/>
      <c r="M24" s="45"/>
      <c r="N24" s="45"/>
      <c r="O24" s="55" t="s">
        <v>30</v>
      </c>
      <c r="P24" s="31"/>
      <c r="Q24" s="31"/>
      <c r="R24" s="31"/>
      <c r="S24" s="31"/>
      <c r="T24" s="31"/>
      <c r="U24" s="31"/>
      <c r="V24" s="31"/>
      <c r="W24" s="70"/>
      <c r="X24" s="71"/>
      <c r="Y24" s="70"/>
      <c r="Z24" s="70"/>
      <c r="AA24" s="70"/>
      <c r="AB24" s="70"/>
      <c r="AC24" s="71"/>
      <c r="AD24" s="71"/>
      <c r="AE24" s="70"/>
      <c r="AF24" s="70"/>
      <c r="AG24" s="70"/>
      <c r="AH24" s="70"/>
      <c r="AI24" s="71"/>
      <c r="AJ24" s="71"/>
      <c r="AK24" s="71"/>
      <c r="AL24" s="71"/>
      <c r="AM24" s="71"/>
      <c r="AN24" s="71"/>
      <c r="AO24" s="71"/>
      <c r="AP24" s="71"/>
      <c r="AQ24" s="71"/>
      <c r="AR24" s="71"/>
      <c r="AS24" s="71"/>
    </row>
    <row r="25" spans="1:45">
      <c r="A25" s="31"/>
      <c r="B25" s="31"/>
      <c r="C25" s="31"/>
      <c r="D25" s="31"/>
      <c r="E25" s="31"/>
      <c r="F25" s="31"/>
      <c r="G25" s="31"/>
      <c r="H25" s="31"/>
      <c r="I25" s="31"/>
      <c r="J25" s="31"/>
      <c r="K25" s="31"/>
      <c r="L25" s="31"/>
      <c r="M25" s="31"/>
      <c r="N25" s="31"/>
      <c r="O25" s="31"/>
      <c r="P25" s="31"/>
      <c r="Q25" s="31"/>
      <c r="R25" s="31"/>
      <c r="S25" s="31"/>
      <c r="T25" s="31"/>
      <c r="U25" s="31"/>
      <c r="V25" s="31"/>
      <c r="W25" s="70"/>
      <c r="X25" s="70"/>
      <c r="Y25" s="70"/>
      <c r="Z25" s="70"/>
      <c r="AA25" s="70"/>
      <c r="AB25" s="70"/>
      <c r="AC25" s="71"/>
      <c r="AD25" s="70"/>
      <c r="AE25" s="70"/>
      <c r="AF25" s="70"/>
      <c r="AG25" s="70"/>
      <c r="AH25" s="70"/>
      <c r="AI25" s="71"/>
      <c r="AJ25" s="71"/>
      <c r="AK25" s="71"/>
      <c r="AL25" s="71"/>
      <c r="AM25" s="71"/>
      <c r="AN25" s="71"/>
      <c r="AO25" s="71"/>
      <c r="AP25" s="71"/>
      <c r="AQ25" s="71"/>
      <c r="AR25" s="71"/>
      <c r="AS25" s="71"/>
    </row>
    <row r="26" spans="1:45">
      <c r="A26" s="31"/>
      <c r="B26" s="282" t="s">
        <v>46</v>
      </c>
      <c r="C26" s="283"/>
      <c r="D26" s="283"/>
      <c r="E26" s="283"/>
      <c r="F26" s="283"/>
      <c r="G26" s="283"/>
      <c r="H26" s="283"/>
      <c r="I26" s="283"/>
      <c r="J26" s="283"/>
      <c r="K26" s="283"/>
      <c r="L26" s="283"/>
      <c r="M26" s="283"/>
      <c r="N26" s="283"/>
      <c r="O26" s="283"/>
      <c r="P26" s="31"/>
      <c r="Q26" s="31"/>
      <c r="R26" s="31"/>
      <c r="S26" s="31"/>
      <c r="T26" s="31"/>
      <c r="U26" s="31"/>
      <c r="V26" s="31"/>
      <c r="W26" s="70"/>
      <c r="X26" s="70"/>
      <c r="Y26" s="70"/>
      <c r="Z26" s="70"/>
      <c r="AA26" s="70"/>
      <c r="AB26" s="70"/>
      <c r="AC26" s="71"/>
      <c r="AD26" s="70"/>
      <c r="AE26" s="70"/>
      <c r="AF26" s="70"/>
      <c r="AG26" s="70"/>
      <c r="AH26" s="70"/>
      <c r="AI26" s="71"/>
      <c r="AJ26" s="71"/>
      <c r="AK26" s="71"/>
      <c r="AL26" s="71"/>
      <c r="AM26" s="71"/>
      <c r="AN26" s="71"/>
      <c r="AO26" s="71"/>
      <c r="AP26" s="71"/>
      <c r="AQ26" s="71"/>
      <c r="AR26" s="71"/>
      <c r="AS26" s="71"/>
    </row>
    <row r="27" spans="1:45" ht="15.75" thickBot="1">
      <c r="A27" s="31"/>
      <c r="B27" s="284"/>
      <c r="C27" s="284"/>
      <c r="D27" s="284"/>
      <c r="E27" s="284"/>
      <c r="F27" s="284"/>
      <c r="G27" s="284"/>
      <c r="H27" s="284"/>
      <c r="I27" s="284"/>
      <c r="J27" s="284"/>
      <c r="K27" s="284"/>
      <c r="L27" s="284"/>
      <c r="M27" s="284"/>
      <c r="N27" s="284"/>
      <c r="O27" s="284"/>
      <c r="P27" s="31"/>
      <c r="Q27" s="31"/>
      <c r="R27" s="31"/>
      <c r="S27" s="31"/>
      <c r="T27" s="31"/>
      <c r="U27" s="31"/>
      <c r="V27" s="31"/>
      <c r="W27" s="70"/>
      <c r="X27" s="70"/>
      <c r="Y27" s="70"/>
      <c r="Z27" s="70"/>
      <c r="AA27" s="70"/>
      <c r="AB27" s="70"/>
      <c r="AC27" s="71"/>
      <c r="AD27" s="70"/>
      <c r="AE27" s="70"/>
      <c r="AF27" s="70"/>
      <c r="AG27" s="70"/>
      <c r="AH27" s="70"/>
      <c r="AI27" s="71"/>
      <c r="AJ27" s="71"/>
      <c r="AK27" s="71"/>
      <c r="AL27" s="71"/>
      <c r="AM27" s="71"/>
      <c r="AN27" s="71"/>
      <c r="AO27" s="71"/>
      <c r="AP27" s="71"/>
      <c r="AQ27" s="71"/>
      <c r="AR27" s="71"/>
      <c r="AS27" s="71"/>
    </row>
    <row r="28" spans="1:45">
      <c r="A28" s="31"/>
      <c r="B28" s="31"/>
      <c r="C28" s="31"/>
      <c r="D28" s="31"/>
      <c r="E28" s="31"/>
      <c r="F28" s="31"/>
      <c r="G28" s="31"/>
      <c r="H28" s="31"/>
      <c r="I28" s="31"/>
      <c r="J28" s="31"/>
      <c r="K28" s="31"/>
      <c r="L28" s="31"/>
      <c r="M28" s="31"/>
      <c r="N28" s="31"/>
      <c r="O28" s="32"/>
      <c r="P28" s="31"/>
      <c r="Q28" s="31"/>
      <c r="R28" s="31"/>
      <c r="S28" s="31"/>
      <c r="T28" s="31"/>
      <c r="U28" s="31"/>
      <c r="V28" s="31"/>
      <c r="W28" s="70"/>
      <c r="X28" s="70"/>
      <c r="Y28" s="70"/>
      <c r="Z28" s="70"/>
      <c r="AA28" s="70"/>
      <c r="AB28" s="70"/>
      <c r="AC28" s="71"/>
      <c r="AD28" s="70"/>
      <c r="AE28" s="70"/>
      <c r="AF28" s="70"/>
      <c r="AG28" s="70"/>
      <c r="AH28" s="70"/>
      <c r="AI28" s="71"/>
      <c r="AJ28" s="71"/>
      <c r="AK28" s="71"/>
      <c r="AL28" s="71"/>
      <c r="AM28" s="71"/>
      <c r="AN28" s="71"/>
      <c r="AO28" s="71"/>
      <c r="AP28" s="71"/>
      <c r="AQ28" s="71"/>
      <c r="AR28" s="71"/>
      <c r="AS28" s="71"/>
    </row>
    <row r="29" spans="1:45">
      <c r="A29" s="31"/>
      <c r="B29" s="31"/>
      <c r="C29" s="31"/>
      <c r="D29" s="31"/>
      <c r="E29" s="31"/>
      <c r="F29" s="31"/>
      <c r="G29" s="31"/>
      <c r="H29" s="31"/>
      <c r="I29" s="31"/>
      <c r="J29" s="31"/>
      <c r="K29" s="31"/>
      <c r="L29" s="31"/>
      <c r="M29" s="31"/>
      <c r="N29" s="31"/>
      <c r="O29" s="32"/>
      <c r="P29" s="31"/>
      <c r="Q29" s="31"/>
      <c r="R29" s="31"/>
      <c r="S29" s="31"/>
      <c r="T29" s="31"/>
      <c r="U29" s="31"/>
      <c r="V29" s="31"/>
      <c r="W29" s="70"/>
      <c r="X29" s="70"/>
      <c r="Y29" s="70"/>
      <c r="Z29" s="70"/>
      <c r="AA29" s="70"/>
      <c r="AB29" s="70"/>
      <c r="AC29" s="71"/>
      <c r="AD29" s="70"/>
      <c r="AE29" s="70"/>
      <c r="AF29" s="70"/>
      <c r="AG29" s="70"/>
      <c r="AH29" s="70"/>
      <c r="AI29" s="71"/>
      <c r="AJ29" s="71"/>
      <c r="AK29" s="71"/>
      <c r="AL29" s="71"/>
      <c r="AM29" s="71"/>
      <c r="AN29" s="71"/>
      <c r="AO29" s="71"/>
      <c r="AP29" s="71"/>
      <c r="AQ29" s="71"/>
      <c r="AR29" s="71"/>
      <c r="AS29" s="71"/>
    </row>
    <row r="30" spans="1:45">
      <c r="A30" s="31"/>
      <c r="B30" s="31"/>
      <c r="C30" s="31"/>
      <c r="D30" s="31"/>
      <c r="E30" s="31"/>
      <c r="F30" s="31"/>
      <c r="G30" s="31"/>
      <c r="H30" s="31"/>
      <c r="I30" s="31"/>
      <c r="J30" s="31"/>
      <c r="K30" s="31"/>
      <c r="L30" s="31"/>
      <c r="M30" s="31"/>
      <c r="N30" s="31"/>
      <c r="O30" s="32"/>
      <c r="P30" s="31"/>
      <c r="Q30" s="31"/>
      <c r="R30" s="31"/>
      <c r="S30" s="31"/>
      <c r="T30" s="31"/>
      <c r="U30" s="31"/>
      <c r="V30" s="31"/>
      <c r="W30" s="70"/>
      <c r="X30" s="70"/>
      <c r="Y30" s="70"/>
      <c r="Z30" s="70"/>
      <c r="AA30" s="70"/>
      <c r="AB30" s="70"/>
      <c r="AC30" s="71"/>
      <c r="AD30" s="70"/>
      <c r="AE30" s="70"/>
      <c r="AF30" s="70"/>
      <c r="AG30" s="70"/>
      <c r="AH30" s="70"/>
      <c r="AI30" s="71"/>
      <c r="AJ30" s="71"/>
      <c r="AK30" s="71"/>
      <c r="AL30" s="71"/>
      <c r="AM30" s="71"/>
      <c r="AN30" s="71"/>
      <c r="AO30" s="71"/>
      <c r="AP30" s="71"/>
      <c r="AQ30" s="71"/>
      <c r="AR30" s="71"/>
      <c r="AS30" s="71"/>
    </row>
    <row r="31" spans="1:45" ht="15.75" thickBot="1">
      <c r="A31" s="31"/>
      <c r="B31" s="43" t="s">
        <v>45</v>
      </c>
      <c r="C31" s="43"/>
      <c r="D31" s="42"/>
      <c r="E31" s="42"/>
      <c r="F31" s="42"/>
      <c r="G31" s="42"/>
      <c r="H31" s="31"/>
      <c r="I31" s="31"/>
      <c r="J31" s="31"/>
      <c r="K31" s="31"/>
      <c r="L31" s="31"/>
      <c r="M31" s="31"/>
      <c r="N31" s="31"/>
      <c r="O31" s="32"/>
      <c r="P31" s="31"/>
      <c r="Q31" s="31"/>
      <c r="R31" s="31"/>
      <c r="S31" s="31"/>
      <c r="T31" s="31"/>
      <c r="U31" s="31"/>
      <c r="V31" s="31"/>
      <c r="W31" s="70"/>
      <c r="X31" s="70"/>
      <c r="Y31" s="70"/>
      <c r="Z31" s="70"/>
      <c r="AA31" s="70"/>
      <c r="AB31" s="70"/>
      <c r="AC31" s="71"/>
      <c r="AD31" s="70"/>
      <c r="AE31" s="70"/>
      <c r="AF31" s="70"/>
      <c r="AG31" s="70"/>
      <c r="AH31" s="70"/>
      <c r="AI31" s="71"/>
      <c r="AJ31" s="71"/>
      <c r="AK31" s="71"/>
      <c r="AL31" s="71"/>
      <c r="AM31" s="71"/>
      <c r="AN31" s="71"/>
      <c r="AO31" s="71"/>
      <c r="AP31" s="71"/>
      <c r="AQ31" s="71"/>
      <c r="AR31" s="71"/>
      <c r="AS31" s="71"/>
    </row>
    <row r="32" spans="1:45">
      <c r="A32" s="31"/>
      <c r="B32" s="56"/>
      <c r="C32" s="56"/>
      <c r="D32" s="57" t="s">
        <v>2</v>
      </c>
      <c r="E32" s="44"/>
      <c r="F32" s="44"/>
      <c r="G32" s="44"/>
      <c r="H32" s="44"/>
      <c r="I32" s="31"/>
      <c r="J32" s="31"/>
      <c r="K32" s="31"/>
      <c r="L32" s="31"/>
      <c r="M32" s="31"/>
      <c r="N32" s="31"/>
      <c r="O32" s="32"/>
      <c r="P32" s="31"/>
      <c r="Q32" s="31"/>
      <c r="R32" s="31"/>
      <c r="S32" s="31"/>
      <c r="T32" s="31"/>
      <c r="U32" s="31"/>
      <c r="V32" s="31"/>
      <c r="W32" s="70"/>
      <c r="X32" s="70"/>
      <c r="Y32" s="70"/>
      <c r="Z32" s="70"/>
      <c r="AA32" s="70"/>
      <c r="AB32" s="70"/>
      <c r="AC32" s="71"/>
      <c r="AD32" s="70"/>
      <c r="AE32" s="70"/>
      <c r="AF32" s="70"/>
      <c r="AG32" s="70"/>
      <c r="AH32" s="70"/>
      <c r="AI32" s="71"/>
      <c r="AJ32" s="71"/>
      <c r="AK32" s="71"/>
      <c r="AL32" s="71"/>
      <c r="AM32" s="71"/>
      <c r="AN32" s="71"/>
      <c r="AO32" s="71"/>
      <c r="AP32" s="71"/>
      <c r="AQ32" s="71"/>
      <c r="AR32" s="71"/>
      <c r="AS32" s="71"/>
    </row>
    <row r="33" spans="1:45">
      <c r="A33" s="31"/>
      <c r="B33" s="31"/>
      <c r="C33" s="31"/>
      <c r="D33" s="49">
        <f>E33-H46</f>
        <v>640</v>
      </c>
      <c r="E33" s="49">
        <f>F33-H46</f>
        <v>720</v>
      </c>
      <c r="F33" s="49">
        <f>G7</f>
        <v>800</v>
      </c>
      <c r="G33" s="49">
        <f>F33+H46</f>
        <v>880</v>
      </c>
      <c r="H33" s="49">
        <f>G33+H46</f>
        <v>960</v>
      </c>
      <c r="I33" s="31"/>
      <c r="J33" s="31"/>
      <c r="K33" s="31"/>
      <c r="L33" s="31"/>
      <c r="M33" s="31"/>
      <c r="N33" s="31"/>
      <c r="O33" s="32"/>
      <c r="P33" s="31"/>
      <c r="Q33" s="31"/>
      <c r="R33" s="31"/>
      <c r="S33" s="31"/>
      <c r="T33" s="31"/>
      <c r="U33" s="31"/>
      <c r="V33" s="31"/>
      <c r="W33" s="70"/>
      <c r="X33" s="70"/>
      <c r="Y33" s="70"/>
      <c r="Z33" s="70"/>
      <c r="AA33" s="70"/>
      <c r="AB33" s="70"/>
      <c r="AC33" s="71"/>
      <c r="AD33" s="70"/>
      <c r="AE33" s="70"/>
      <c r="AF33" s="70"/>
      <c r="AG33" s="70"/>
      <c r="AH33" s="70"/>
      <c r="AI33" s="71"/>
      <c r="AJ33" s="71"/>
      <c r="AK33" s="71"/>
      <c r="AL33" s="71"/>
      <c r="AM33" s="71"/>
      <c r="AN33" s="71"/>
      <c r="AO33" s="71"/>
      <c r="AP33" s="71"/>
      <c r="AQ33" s="71"/>
      <c r="AR33" s="71"/>
      <c r="AS33" s="71"/>
    </row>
    <row r="34" spans="1:45">
      <c r="A34" s="31"/>
      <c r="B34" s="50" t="s">
        <v>5</v>
      </c>
      <c r="C34" s="50" t="s">
        <v>3</v>
      </c>
      <c r="D34" s="51" t="s">
        <v>29</v>
      </c>
      <c r="E34" s="51" t="s">
        <v>29</v>
      </c>
      <c r="F34" s="51" t="s">
        <v>29</v>
      </c>
      <c r="G34" s="51" t="s">
        <v>29</v>
      </c>
      <c r="H34" s="51" t="s">
        <v>29</v>
      </c>
      <c r="I34" s="31"/>
      <c r="J34" s="31"/>
      <c r="K34" s="31"/>
      <c r="L34" s="31"/>
      <c r="M34" s="31"/>
      <c r="N34" s="31"/>
      <c r="O34" s="32"/>
      <c r="P34" s="31"/>
      <c r="Q34" s="31"/>
      <c r="R34" s="31"/>
      <c r="S34" s="31"/>
      <c r="T34" s="31"/>
      <c r="U34" s="31"/>
      <c r="V34" s="31"/>
      <c r="W34" s="70"/>
      <c r="X34" s="70"/>
      <c r="Y34" s="70"/>
      <c r="Z34" s="70"/>
      <c r="AA34" s="70"/>
      <c r="AB34" s="70"/>
      <c r="AC34" s="71"/>
      <c r="AD34" s="70"/>
      <c r="AE34" s="70"/>
      <c r="AF34" s="70"/>
      <c r="AG34" s="70"/>
      <c r="AH34" s="70"/>
      <c r="AI34" s="71"/>
      <c r="AJ34" s="71"/>
      <c r="AK34" s="71"/>
      <c r="AL34" s="71"/>
      <c r="AM34" s="71"/>
      <c r="AN34" s="71"/>
      <c r="AO34" s="71"/>
      <c r="AP34" s="71"/>
      <c r="AQ34" s="71"/>
      <c r="AR34" s="71"/>
      <c r="AS34" s="71"/>
    </row>
    <row r="35" spans="1:45" ht="21.95" customHeight="1">
      <c r="A35" s="31"/>
      <c r="B35" s="100">
        <f>B14</f>
        <v>2017</v>
      </c>
      <c r="C35" s="100">
        <f>D14</f>
        <v>1</v>
      </c>
      <c r="D35" s="101">
        <f>SUMPRODUCT(M$14:M14,N$14:N14)+J14*N14+SUMPRODUCT(K$14:K14,N$14:N14)-SUMPRODUCT(R$14:R14,N$14:N14)</f>
        <v>978.22526757209312</v>
      </c>
      <c r="E35" s="101">
        <f>SUMPRODUCT(M$14:M14,N$14:N14)+J14*N14+SUMPRODUCT(K$14:K14,N$14:N14)-SUMPRODUCT(S$14:S14,N$14:N14)</f>
        <v>903.06247687441862</v>
      </c>
      <c r="F35" s="101">
        <f>SUMPRODUCT(M$14:M14,N$14:N14)+J14*N14+SUMPRODUCT(K$14:K14,N$14:N14)-SUMPRODUCT(T$14:T14,N$14:N14)</f>
        <v>827.89968617674424</v>
      </c>
      <c r="G35" s="101">
        <f>SUMPRODUCT(M$14:M14,N$14:N14)+J14*N14+SUMPRODUCT(K$14:K14,N$14:N14)-SUMPRODUCT(U$14:U14,N$14:N14)</f>
        <v>752.73689547906986</v>
      </c>
      <c r="H35" s="101">
        <f>SUMPRODUCT(M$14:M14,N$14:N14)+J14*N14+SUMPRODUCT(K$14:K14,N$14:N14)-SUMPRODUCT(V$14:V14,N$14:N14)</f>
        <v>677.57410478139536</v>
      </c>
      <c r="I35" s="31"/>
      <c r="J35" s="31"/>
      <c r="K35" s="31"/>
      <c r="L35" s="31"/>
      <c r="M35" s="31"/>
      <c r="N35" s="31"/>
      <c r="O35" s="32"/>
      <c r="P35" s="31"/>
      <c r="Q35" s="31"/>
      <c r="R35" s="31"/>
      <c r="S35" s="31"/>
      <c r="T35" s="31"/>
      <c r="U35" s="31"/>
      <c r="V35" s="31"/>
      <c r="W35" s="70"/>
      <c r="X35" s="70"/>
      <c r="Y35" s="70"/>
      <c r="Z35" s="70"/>
      <c r="AA35" s="70"/>
      <c r="AB35" s="70"/>
      <c r="AC35" s="71"/>
      <c r="AD35" s="70"/>
      <c r="AE35" s="70"/>
      <c r="AF35" s="70"/>
      <c r="AG35" s="70"/>
      <c r="AH35" s="70"/>
      <c r="AI35" s="71"/>
      <c r="AJ35" s="71"/>
      <c r="AK35" s="71"/>
      <c r="AL35" s="71"/>
      <c r="AM35" s="71"/>
      <c r="AN35" s="71"/>
      <c r="AO35" s="71"/>
      <c r="AP35" s="71"/>
      <c r="AQ35" s="71"/>
      <c r="AR35" s="71"/>
      <c r="AS35" s="71"/>
    </row>
    <row r="36" spans="1:45" ht="21.95" customHeight="1">
      <c r="A36" s="31"/>
      <c r="B36" s="83">
        <f t="shared" ref="B36:B44" si="28">+B35+1</f>
        <v>2018</v>
      </c>
      <c r="C36" s="83">
        <f t="shared" ref="C36:C44" si="29">D15</f>
        <v>2</v>
      </c>
      <c r="D36" s="85">
        <f>SUMPRODUCT(M$14:M15,N$14:N15)+J15*N15+SUMPRODUCT(K$14:K15,N$14:N15)-SUMPRODUCT(R$14:R15,N$14:N15)</f>
        <v>990.68578804698745</v>
      </c>
      <c r="E36" s="85">
        <f>SUMPRODUCT(M$14:M15,N$14:N15)+J15*N15+SUMPRODUCT(K$14:K15,N$14:N15)-SUMPRODUCT(S$14:S15,N$14:N15)</f>
        <v>855.85073342286614</v>
      </c>
      <c r="F36" s="85">
        <f>SUMPRODUCT(M$14:M15,N$14:N15)+J15*N15+SUMPRODUCT(K$14:K15,N$14:N15)-SUMPRODUCT(T$14:T15,N$14:N15)</f>
        <v>721.01567879874506</v>
      </c>
      <c r="G36" s="85">
        <f>SUMPRODUCT(M$14:M15,N$14:N15)+J15*N15+SUMPRODUCT(K$14:K15,N$14:N15)-SUMPRODUCT(U$14:U15,N$14:N15)</f>
        <v>586.18062417462397</v>
      </c>
      <c r="H36" s="85">
        <f>SUMPRODUCT(M$14:M15,N$14:N15)+J15*N15+SUMPRODUCT(K$14:K15,N$14:N15)-SUMPRODUCT(V$14:V15,N$14:N15)</f>
        <v>451.34556955050266</v>
      </c>
      <c r="I36" s="31"/>
      <c r="J36" s="31"/>
      <c r="K36" s="31"/>
      <c r="L36" s="31"/>
      <c r="M36" s="31"/>
      <c r="N36" s="31"/>
      <c r="O36" s="32"/>
      <c r="P36" s="31"/>
      <c r="Q36" s="31"/>
      <c r="R36" s="31"/>
      <c r="S36" s="31"/>
      <c r="T36" s="31"/>
      <c r="U36" s="31"/>
      <c r="V36" s="31"/>
      <c r="W36" s="70"/>
      <c r="X36" s="71"/>
      <c r="Y36" s="71"/>
      <c r="Z36" s="71"/>
      <c r="AA36" s="71"/>
      <c r="AB36" s="71"/>
      <c r="AC36" s="71"/>
      <c r="AD36" s="71"/>
      <c r="AE36" s="71"/>
      <c r="AF36" s="71"/>
      <c r="AG36" s="71"/>
      <c r="AH36" s="71"/>
      <c r="AI36" s="71"/>
      <c r="AJ36" s="71"/>
      <c r="AK36" s="71"/>
      <c r="AL36" s="71"/>
      <c r="AM36" s="71"/>
      <c r="AN36" s="71"/>
      <c r="AO36" s="71"/>
      <c r="AP36" s="71"/>
      <c r="AQ36" s="71"/>
      <c r="AR36" s="71"/>
      <c r="AS36" s="71"/>
    </row>
    <row r="37" spans="1:45" ht="21.95" customHeight="1">
      <c r="A37" s="31"/>
      <c r="B37" s="99">
        <f t="shared" si="28"/>
        <v>2019</v>
      </c>
      <c r="C37" s="99">
        <f t="shared" si="29"/>
        <v>3</v>
      </c>
      <c r="D37" s="102">
        <f>SUMPRODUCT(M$14:M16,N$14:N16)+J16*N16+SUMPRODUCT(K$14:K16,N$14:N16)-SUMPRODUCT(R$14:R16,N$14:N16)</f>
        <v>993.60228112656705</v>
      </c>
      <c r="E37" s="102">
        <f>SUMPRODUCT(M$14:M16,N$14:N16)+J16*N16+SUMPRODUCT(K$14:K16,N$14:N16)-SUMPRODUCT(S$14:S16,N$14:N16)</f>
        <v>811.39299985311936</v>
      </c>
      <c r="F37" s="102">
        <f>SUMPRODUCT(M$14:M16,N$14:N16)+J16*N16+SUMPRODUCT(K$14:K16,N$14:N16)-SUMPRODUCT(T$14:T16,N$14:N16)</f>
        <v>629.18371857967168</v>
      </c>
      <c r="G37" s="102">
        <f>SUMPRODUCT(M$14:M16,N$14:N16)+J16*N16+SUMPRODUCT(K$14:K16,N$14:N16)-SUMPRODUCT(U$14:U16,N$14:N16)</f>
        <v>446.97443730622399</v>
      </c>
      <c r="H37" s="102">
        <f>SUMPRODUCT(M$14:M16,N$14:N16)+J16*N16+SUMPRODUCT(K$14:K16,N$14:N16)-SUMPRODUCT(V$14:V16,N$14:N16)</f>
        <v>264.7651560327763</v>
      </c>
      <c r="I37" s="31"/>
      <c r="J37" s="31"/>
      <c r="K37" s="31"/>
      <c r="L37" s="31"/>
      <c r="M37" s="31"/>
      <c r="N37" s="31"/>
      <c r="O37" s="32"/>
      <c r="P37" s="31"/>
      <c r="Q37" s="31"/>
      <c r="R37" s="31"/>
      <c r="S37" s="31"/>
      <c r="T37" s="31"/>
      <c r="U37" s="31"/>
      <c r="V37" s="31"/>
      <c r="W37" s="70"/>
      <c r="X37" s="71"/>
      <c r="Y37" s="71"/>
      <c r="Z37" s="71"/>
      <c r="AA37" s="71"/>
      <c r="AB37" s="71"/>
      <c r="AC37" s="71"/>
      <c r="AD37" s="71"/>
      <c r="AE37" s="71"/>
      <c r="AF37" s="71"/>
      <c r="AG37" s="71"/>
      <c r="AH37" s="71"/>
      <c r="AI37" s="71"/>
      <c r="AJ37" s="71"/>
      <c r="AK37" s="71"/>
      <c r="AL37" s="71"/>
      <c r="AM37" s="71"/>
      <c r="AN37" s="71"/>
      <c r="AO37" s="71"/>
      <c r="AP37" s="71"/>
      <c r="AQ37" s="71"/>
      <c r="AR37" s="71"/>
      <c r="AS37" s="71"/>
    </row>
    <row r="38" spans="1:45" ht="21.95" customHeight="1">
      <c r="A38" s="31"/>
      <c r="B38" s="83">
        <f t="shared" si="28"/>
        <v>2020</v>
      </c>
      <c r="C38" s="83">
        <f t="shared" si="29"/>
        <v>4</v>
      </c>
      <c r="D38" s="85">
        <f>SUMPRODUCT(M$14:M17,N$14:N17)+J17*N17+SUMPRODUCT(K$14:K17,N$14:N17)-SUMPRODUCT(R$14:R17,N$14:N17)</f>
        <v>1011.3845412816697</v>
      </c>
      <c r="E38" s="85">
        <f>SUMPRODUCT(M$14:M17,N$14:N17)+J17*N17+SUMPRODUCT(K$14:K17,N$14:N17)-SUMPRODUCT(S$14:S17,N$14:N17)</f>
        <v>791.56453095346137</v>
      </c>
      <c r="F38" s="85">
        <f>SUMPRODUCT(M$14:M17,N$14:N17)+J17*N17+SUMPRODUCT(K$14:K17,N$14:N17)-SUMPRODUCT(T$14:T17,N$14:N17)</f>
        <v>571.74452062525324</v>
      </c>
      <c r="G38" s="85">
        <f>SUMPRODUCT(M$14:M17,N$14:N17)+J17*N17+SUMPRODUCT(K$14:K17,N$14:N17)-SUMPRODUCT(U$14:U17,N$14:N17)</f>
        <v>351.92451029704489</v>
      </c>
      <c r="H38" s="85">
        <f>SUMPRODUCT(M$14:M17,N$14:N17)+J17*N17+SUMPRODUCT(K$14:K17,N$14:N17)-SUMPRODUCT(V$14:V17,N$14:N17)</f>
        <v>132.10449996883654</v>
      </c>
      <c r="I38" s="31"/>
      <c r="J38" s="31"/>
      <c r="K38" s="31"/>
      <c r="L38" s="31"/>
      <c r="M38" s="31"/>
      <c r="N38" s="31"/>
      <c r="O38" s="32"/>
      <c r="P38" s="31"/>
      <c r="Q38" s="31"/>
      <c r="R38" s="31"/>
      <c r="S38" s="31"/>
      <c r="T38" s="31"/>
      <c r="U38" s="31"/>
      <c r="V38" s="31"/>
      <c r="W38" s="70"/>
      <c r="X38" s="71"/>
      <c r="Y38" s="71"/>
      <c r="Z38" s="71"/>
      <c r="AA38" s="71"/>
      <c r="AB38" s="71"/>
      <c r="AC38" s="71"/>
      <c r="AD38" s="71"/>
      <c r="AE38" s="71"/>
      <c r="AF38" s="71"/>
      <c r="AG38" s="71"/>
      <c r="AH38" s="71"/>
      <c r="AI38" s="71"/>
      <c r="AJ38" s="71"/>
      <c r="AK38" s="71"/>
      <c r="AL38" s="71"/>
      <c r="AM38" s="71"/>
      <c r="AN38" s="71"/>
      <c r="AO38" s="71"/>
      <c r="AP38" s="71"/>
      <c r="AQ38" s="71"/>
      <c r="AR38" s="71"/>
      <c r="AS38" s="71"/>
    </row>
    <row r="39" spans="1:45" ht="21.95" customHeight="1">
      <c r="A39" s="31"/>
      <c r="B39" s="99">
        <f t="shared" si="28"/>
        <v>2021</v>
      </c>
      <c r="C39" s="99">
        <f t="shared" si="29"/>
        <v>5</v>
      </c>
      <c r="D39" s="102">
        <f>SUMPRODUCT(M$14:M18,N$14:N18)+J18*N18+SUMPRODUCT(K$14:K18,N$14:N18)-SUMPRODUCT(R$14:R18,N$14:N18)</f>
        <v>1046.0770522730593</v>
      </c>
      <c r="E39" s="102">
        <f>SUMPRODUCT(M$14:M18,N$14:N18)+J18*N18+SUMPRODUCT(K$14:K18,N$14:N18)-SUMPRODUCT(S$14:S18,N$14:N18)</f>
        <v>796.39762174784119</v>
      </c>
      <c r="F39" s="102">
        <f>SUMPRODUCT(M$14:M18,N$14:N18)+J18*N18+SUMPRODUCT(K$14:K18,N$14:N18)-SUMPRODUCT(T$14:T18,N$14:N18)</f>
        <v>546.71819122262332</v>
      </c>
      <c r="G39" s="102">
        <f>SUMPRODUCT(M$14:M18,N$14:N18)+J18*N18+SUMPRODUCT(K$14:K18,N$14:N18)-SUMPRODUCT(U$14:U18,N$14:N18)</f>
        <v>297.03876069740545</v>
      </c>
      <c r="H39" s="102">
        <f>SUMPRODUCT(M$14:M18,N$14:N18)+J18*N18+SUMPRODUCT(K$14:K18,N$14:N18)-SUMPRODUCT(V$14:V18,N$14:N18)</f>
        <v>47.359330172187128</v>
      </c>
      <c r="I39" s="31"/>
      <c r="J39" s="31"/>
      <c r="K39" s="31"/>
      <c r="L39" s="31"/>
      <c r="M39" s="31"/>
      <c r="N39" s="31"/>
      <c r="O39" s="32"/>
      <c r="P39" s="31"/>
      <c r="Q39" s="31"/>
      <c r="R39" s="31"/>
      <c r="S39" s="31"/>
      <c r="T39" s="31"/>
      <c r="U39" s="31"/>
      <c r="V39" s="31"/>
      <c r="W39" s="70"/>
      <c r="X39" s="71"/>
      <c r="Y39" s="71"/>
      <c r="Z39" s="71"/>
      <c r="AA39" s="71"/>
      <c r="AB39" s="71"/>
      <c r="AC39" s="71"/>
      <c r="AD39" s="71"/>
      <c r="AE39" s="71"/>
      <c r="AF39" s="71"/>
      <c r="AG39" s="71"/>
      <c r="AH39" s="71"/>
      <c r="AI39" s="71"/>
      <c r="AJ39" s="71"/>
      <c r="AK39" s="71"/>
      <c r="AL39" s="71"/>
      <c r="AM39" s="71"/>
      <c r="AN39" s="71"/>
      <c r="AO39" s="71"/>
      <c r="AP39" s="71"/>
      <c r="AQ39" s="71"/>
      <c r="AR39" s="71"/>
      <c r="AS39" s="71"/>
    </row>
    <row r="40" spans="1:45" ht="21.95" customHeight="1">
      <c r="A40" s="31"/>
      <c r="B40" s="83">
        <f t="shared" si="28"/>
        <v>2022</v>
      </c>
      <c r="C40" s="83">
        <f t="shared" si="29"/>
        <v>6</v>
      </c>
      <c r="D40" s="85">
        <f>SUMPRODUCT(M$14:M19,N$14:N19)+J19*N19+SUMPRODUCT(K$14:K19,N$14:N19)-SUMPRODUCT(R$14:R19,N$14:N19)</f>
        <v>1062.4908282131391</v>
      </c>
      <c r="E40" s="85">
        <f>SUMPRODUCT(M$14:M19,N$14:N19)+J19*N19+SUMPRODUCT(K$14:K19,N$14:N19)-SUMPRODUCT(S$14:S19,N$14:N19)</f>
        <v>789.10579567197874</v>
      </c>
      <c r="F40" s="85">
        <f>SUMPRODUCT(M$14:M19,N$14:N19)+J19*N19+SUMPRODUCT(K$14:K19,N$14:N19)-SUMPRODUCT(T$14:T19,N$14:N19)</f>
        <v>515.72076313081834</v>
      </c>
      <c r="G40" s="85">
        <f>SUMPRODUCT(M$14:M19,N$14:N19)+J19*N19+SUMPRODUCT(K$14:K19,N$14:N19)-SUMPRODUCT(U$14:U19,N$14:N19)</f>
        <v>242.3357305896584</v>
      </c>
      <c r="H40" s="85">
        <f>SUMPRODUCT(M$14:M19,N$14:N19)+J19*N19+SUMPRODUCT(K$14:K19,N$14:N19)-SUMPRODUCT(V$14:V19,N$14:N19)</f>
        <v>-31.049301951502457</v>
      </c>
      <c r="I40" s="31"/>
      <c r="J40" s="31"/>
      <c r="K40" s="31"/>
      <c r="L40" s="31"/>
      <c r="M40" s="31"/>
      <c r="N40" s="31"/>
      <c r="O40" s="32"/>
      <c r="P40" s="31"/>
      <c r="Q40" s="31"/>
      <c r="R40" s="31"/>
      <c r="S40" s="31"/>
      <c r="T40" s="31"/>
      <c r="U40" s="31"/>
      <c r="V40" s="31"/>
      <c r="W40" s="70"/>
      <c r="X40" s="71"/>
      <c r="Y40" s="71"/>
      <c r="Z40" s="71"/>
      <c r="AA40" s="71"/>
      <c r="AB40" s="71"/>
      <c r="AC40" s="71"/>
      <c r="AD40" s="71"/>
      <c r="AE40" s="71"/>
      <c r="AF40" s="71"/>
      <c r="AG40" s="71"/>
      <c r="AH40" s="71"/>
      <c r="AI40" s="71"/>
      <c r="AJ40" s="71"/>
      <c r="AK40" s="71"/>
      <c r="AL40" s="71"/>
      <c r="AM40" s="71"/>
      <c r="AN40" s="71"/>
      <c r="AO40" s="71"/>
      <c r="AP40" s="71"/>
      <c r="AQ40" s="71"/>
      <c r="AR40" s="71"/>
      <c r="AS40" s="71"/>
    </row>
    <row r="41" spans="1:45" ht="21.95" customHeight="1">
      <c r="A41" s="31"/>
      <c r="B41" s="99">
        <f t="shared" si="28"/>
        <v>2023</v>
      </c>
      <c r="C41" s="99">
        <f t="shared" si="29"/>
        <v>7</v>
      </c>
      <c r="D41" s="102">
        <f>SUMPRODUCT(M$14:M20,N$14:N20)+J20*N20+SUMPRODUCT(K$14:K20,N$14:N20)-SUMPRODUCT(R$14:R20,N$14:N20)</f>
        <v>1072.8687733197862</v>
      </c>
      <c r="E41" s="102">
        <f>SUMPRODUCT(M$14:M20,N$14:N20)+J20*N20+SUMPRODUCT(K$14:K20,N$14:N20)-SUMPRODUCT(S$14:S20,N$14:N20)</f>
        <v>780.66369795024821</v>
      </c>
      <c r="F41" s="102">
        <f>SUMPRODUCT(M$14:M20,N$14:N20)+J20*N20+SUMPRODUCT(K$14:K20,N$14:N20)-SUMPRODUCT(T$14:T20,N$14:N20)</f>
        <v>488.4586225807102</v>
      </c>
      <c r="G41" s="102">
        <f>SUMPRODUCT(M$14:M20,N$14:N20)+J20*N20+SUMPRODUCT(K$14:K20,N$14:N20)-SUMPRODUCT(U$14:U20,N$14:N20)</f>
        <v>196.25354721117264</v>
      </c>
      <c r="H41" s="102">
        <f>SUMPRODUCT(M$14:M20,N$14:N20)+J20*N20+SUMPRODUCT(K$14:K20,N$14:N20)-SUMPRODUCT(V$14:V20,N$14:N20)</f>
        <v>-95.951528158365818</v>
      </c>
      <c r="I41" s="31"/>
      <c r="J41" s="31"/>
      <c r="K41" s="31"/>
      <c r="L41" s="31"/>
      <c r="M41" s="31"/>
      <c r="N41" s="31"/>
      <c r="O41" s="31"/>
      <c r="P41" s="31"/>
      <c r="Q41" s="31"/>
      <c r="R41" s="31"/>
      <c r="S41" s="31"/>
      <c r="T41" s="31"/>
      <c r="U41" s="31"/>
      <c r="V41" s="31"/>
      <c r="W41" s="70"/>
      <c r="X41" s="71"/>
      <c r="Y41" s="71"/>
      <c r="Z41" s="71"/>
      <c r="AA41" s="71"/>
      <c r="AB41" s="71"/>
      <c r="AC41" s="71"/>
      <c r="AD41" s="71"/>
      <c r="AE41" s="71"/>
      <c r="AF41" s="71"/>
      <c r="AG41" s="71"/>
      <c r="AH41" s="71"/>
      <c r="AI41" s="71"/>
      <c r="AJ41" s="71"/>
      <c r="AK41" s="71"/>
      <c r="AL41" s="71"/>
      <c r="AM41" s="71"/>
      <c r="AN41" s="71"/>
      <c r="AO41" s="71"/>
      <c r="AP41" s="71"/>
      <c r="AQ41" s="71"/>
      <c r="AR41" s="71"/>
      <c r="AS41" s="71"/>
    </row>
    <row r="42" spans="1:45" ht="21.95" customHeight="1">
      <c r="A42" s="31"/>
      <c r="B42" s="83">
        <f t="shared" si="28"/>
        <v>2024</v>
      </c>
      <c r="C42" s="83">
        <f t="shared" si="29"/>
        <v>8</v>
      </c>
      <c r="D42" s="85">
        <f>SUMPRODUCT(M$14:M21,N$14:N21)+J21*N21+SUMPRODUCT(K$14:K21,N$14:N21)-SUMPRODUCT(R$14:R21,N$14:N21)</f>
        <v>1079.5159700051686</v>
      </c>
      <c r="E42" s="85">
        <f>SUMPRODUCT(M$14:M21,N$14:N21)+J21*N21+SUMPRODUCT(K$14:K21,N$14:N21)-SUMPRODUCT(S$14:S21,N$14:N21)</f>
        <v>772.36953133155703</v>
      </c>
      <c r="F42" s="85">
        <f>SUMPRODUCT(M$14:M21,N$14:N21)+J21*N21+SUMPRODUCT(K$14:K21,N$14:N21)-SUMPRODUCT(T$14:T21,N$14:N21)</f>
        <v>465.22309265794593</v>
      </c>
      <c r="G42" s="85">
        <f>SUMPRODUCT(M$14:M21,N$14:N21)+J21*N21+SUMPRODUCT(K$14:K21,N$14:N21)-SUMPRODUCT(U$14:U21,N$14:N21)</f>
        <v>158.07665398433483</v>
      </c>
      <c r="H42" s="85">
        <f>SUMPRODUCT(M$14:M21,N$14:N21)+J21*N21+SUMPRODUCT(K$14:K21,N$14:N21)-SUMPRODUCT(V$14:V21,N$14:N21)</f>
        <v>-149.06978468927718</v>
      </c>
      <c r="I42" s="31"/>
      <c r="J42" s="31"/>
      <c r="K42" s="31"/>
      <c r="L42" s="31"/>
      <c r="M42" s="31"/>
      <c r="N42" s="31"/>
      <c r="O42" s="31"/>
      <c r="P42" s="31"/>
      <c r="Q42" s="31"/>
      <c r="R42" s="31"/>
      <c r="S42" s="31"/>
      <c r="T42" s="31"/>
      <c r="U42" s="31"/>
      <c r="V42" s="31"/>
      <c r="W42" s="70"/>
      <c r="X42" s="71"/>
      <c r="Y42" s="71"/>
      <c r="Z42" s="71"/>
      <c r="AA42" s="71"/>
      <c r="AB42" s="71"/>
      <c r="AC42" s="71"/>
      <c r="AD42" s="71"/>
      <c r="AE42" s="71"/>
      <c r="AF42" s="71"/>
      <c r="AG42" s="71"/>
      <c r="AH42" s="71"/>
      <c r="AI42" s="71"/>
      <c r="AJ42" s="71"/>
      <c r="AK42" s="71"/>
      <c r="AL42" s="71"/>
      <c r="AM42" s="71"/>
      <c r="AN42" s="71"/>
      <c r="AO42" s="71"/>
      <c r="AP42" s="71"/>
      <c r="AQ42" s="71"/>
      <c r="AR42" s="71"/>
      <c r="AS42" s="71"/>
    </row>
    <row r="43" spans="1:45" ht="21.95" customHeight="1">
      <c r="A43" s="31"/>
      <c r="B43" s="99">
        <f t="shared" si="28"/>
        <v>2025</v>
      </c>
      <c r="C43" s="99">
        <f t="shared" si="29"/>
        <v>9</v>
      </c>
      <c r="D43" s="102">
        <f>SUMPRODUCT(M$14:M22,N$14:N22)+J22*N22+SUMPRODUCT(K$14:K22,N$14:N22)-SUMPRODUCT(R$14:R22,N$14:N22)</f>
        <v>1083.414336067824</v>
      </c>
      <c r="E43" s="102">
        <f>SUMPRODUCT(M$14:M22,N$14:N22)+J22*N22+SUMPRODUCT(K$14:K22,N$14:N22)-SUMPRODUCT(S$14:S22,N$14:N22)</f>
        <v>764.40584482503937</v>
      </c>
      <c r="F43" s="102">
        <f>SUMPRODUCT(M$14:M22,N$14:N22)+J22*N22+SUMPRODUCT(K$14:K22,N$14:N22)-SUMPRODUCT(T$14:T22,N$14:N22)</f>
        <v>445.39735358225471</v>
      </c>
      <c r="G43" s="102">
        <f>SUMPRODUCT(M$14:M22,N$14:N22)+J22*N22+SUMPRODUCT(K$14:K22,N$14:N22)-SUMPRODUCT(U$14:U22,N$14:N22)</f>
        <v>126.38886233947005</v>
      </c>
      <c r="H43" s="102">
        <f>SUMPRODUCT(M$14:M22,N$14:N22)+J22*N22+SUMPRODUCT(K$14:K22,N$14:N22)-SUMPRODUCT(V$14:V22,N$14:N22)</f>
        <v>-192.61962890331506</v>
      </c>
      <c r="I43" s="31"/>
      <c r="J43" s="31"/>
      <c r="K43" s="31"/>
      <c r="L43" s="31"/>
      <c r="M43" s="31"/>
      <c r="N43" s="31"/>
      <c r="O43" s="31"/>
      <c r="P43" s="31"/>
      <c r="Q43" s="31"/>
      <c r="R43" s="31"/>
      <c r="S43" s="31"/>
      <c r="T43" s="31"/>
      <c r="U43" s="31"/>
      <c r="V43" s="31"/>
      <c r="W43" s="70"/>
      <c r="X43" s="71"/>
      <c r="Y43" s="71"/>
      <c r="Z43" s="71"/>
      <c r="AA43" s="71"/>
      <c r="AB43" s="71"/>
      <c r="AC43" s="71"/>
      <c r="AD43" s="71"/>
      <c r="AE43" s="71"/>
      <c r="AF43" s="71"/>
      <c r="AG43" s="71"/>
      <c r="AH43" s="71"/>
      <c r="AI43" s="71"/>
      <c r="AJ43" s="71"/>
      <c r="AK43" s="71"/>
      <c r="AL43" s="71"/>
      <c r="AM43" s="71"/>
      <c r="AN43" s="71"/>
      <c r="AO43" s="71"/>
      <c r="AP43" s="71"/>
      <c r="AQ43" s="71"/>
      <c r="AR43" s="71"/>
      <c r="AS43" s="71"/>
    </row>
    <row r="44" spans="1:45" ht="21.95" customHeight="1" thickBot="1">
      <c r="A44" s="31"/>
      <c r="B44" s="123">
        <f t="shared" si="28"/>
        <v>2026</v>
      </c>
      <c r="C44" s="123">
        <f t="shared" si="29"/>
        <v>10</v>
      </c>
      <c r="D44" s="125">
        <f>SUMPRODUCT(M$14:M23,N$14:N23)+J23*N23+SUMPRODUCT(K$14:K23,N$14:N23)-SUMPRODUCT(R$14:R23,N$14:N23)</f>
        <v>1085.42688046895</v>
      </c>
      <c r="E44" s="125">
        <f>SUMPRODUCT(M$14:M23,N$14:N23)+J23*N23+SUMPRODUCT(K$14:K23,N$14:N23)-SUMPRODUCT(S$14:S23,N$14:N23)</f>
        <v>757.00102293299233</v>
      </c>
      <c r="F44" s="125">
        <f>SUMPRODUCT(M$14:M23,N$14:N23)+J23*N23+SUMPRODUCT(K$14:K23,N$14:N23)-SUMPRODUCT(T$14:T23,N$14:N23)</f>
        <v>428.57516539703465</v>
      </c>
      <c r="G44" s="125">
        <f>SUMPRODUCT(M$14:M23,N$14:N23)+J23*N23+SUMPRODUCT(K$14:K23,N$14:N23)-SUMPRODUCT(U$14:U23,N$14:N23)</f>
        <v>100.14930786107698</v>
      </c>
      <c r="H44" s="125">
        <f>SUMPRODUCT(M$14:M23,N$14:N23)+J23*N23+SUMPRODUCT(K$14:K23,N$14:N23)-SUMPRODUCT(V$14:V23,N$14:N23)</f>
        <v>-228.27654967488161</v>
      </c>
      <c r="I44" s="31"/>
      <c r="J44" s="31"/>
      <c r="K44" s="31"/>
      <c r="L44" s="31"/>
      <c r="M44" s="31"/>
      <c r="N44" s="31"/>
      <c r="O44" s="31"/>
      <c r="P44" s="31"/>
      <c r="Q44" s="31"/>
      <c r="R44" s="31"/>
      <c r="S44" s="31"/>
      <c r="T44" s="31"/>
      <c r="U44" s="31"/>
      <c r="V44" s="31"/>
      <c r="W44" s="70"/>
      <c r="X44" s="71"/>
      <c r="Y44" s="71"/>
      <c r="Z44" s="71"/>
      <c r="AA44" s="71"/>
      <c r="AB44" s="71"/>
      <c r="AC44" s="71"/>
      <c r="AD44" s="71"/>
      <c r="AE44" s="71"/>
      <c r="AF44" s="71"/>
      <c r="AG44" s="71"/>
      <c r="AH44" s="71"/>
      <c r="AI44" s="71"/>
      <c r="AJ44" s="71"/>
      <c r="AK44" s="71"/>
      <c r="AL44" s="71"/>
      <c r="AM44" s="71"/>
      <c r="AN44" s="71"/>
      <c r="AO44" s="71"/>
      <c r="AP44" s="71"/>
      <c r="AQ44" s="71"/>
      <c r="AR44" s="71"/>
      <c r="AS44" s="71"/>
    </row>
    <row r="45" spans="1:45">
      <c r="A45" s="31"/>
      <c r="B45" s="98" t="s">
        <v>30</v>
      </c>
      <c r="C45" s="31"/>
      <c r="D45" s="31"/>
      <c r="E45" s="31"/>
      <c r="F45" s="31"/>
      <c r="G45" s="31"/>
      <c r="H45" s="31"/>
      <c r="I45" s="31"/>
      <c r="J45" s="31"/>
      <c r="K45" s="31"/>
      <c r="L45" s="31"/>
      <c r="M45" s="31"/>
      <c r="N45" s="31"/>
      <c r="O45" s="31"/>
      <c r="P45" s="31"/>
      <c r="Q45" s="31"/>
      <c r="R45" s="31"/>
      <c r="S45" s="31"/>
      <c r="T45" s="31"/>
      <c r="U45" s="31"/>
      <c r="V45" s="31"/>
      <c r="W45" s="70"/>
      <c r="X45" s="71"/>
      <c r="Y45" s="71"/>
      <c r="Z45" s="71"/>
      <c r="AA45" s="71"/>
      <c r="AB45" s="71"/>
      <c r="AC45" s="71"/>
      <c r="AD45" s="71"/>
      <c r="AE45" s="71"/>
      <c r="AF45" s="71"/>
      <c r="AG45" s="71"/>
      <c r="AH45" s="71"/>
      <c r="AI45" s="71"/>
      <c r="AJ45" s="71"/>
      <c r="AK45" s="71"/>
      <c r="AL45" s="71"/>
      <c r="AM45" s="71"/>
      <c r="AN45" s="71"/>
      <c r="AO45" s="71"/>
      <c r="AP45" s="71"/>
      <c r="AQ45" s="71"/>
      <c r="AR45" s="71"/>
      <c r="AS45" s="71"/>
    </row>
    <row r="46" spans="1:45">
      <c r="A46" s="31"/>
      <c r="B46" s="45" t="s">
        <v>44</v>
      </c>
      <c r="C46" s="31"/>
      <c r="D46" s="31"/>
      <c r="E46" s="31"/>
      <c r="F46" s="31"/>
      <c r="G46" s="31"/>
      <c r="H46" s="26">
        <f>G7*0.1</f>
        <v>80</v>
      </c>
      <c r="I46" s="31"/>
      <c r="J46" s="31"/>
      <c r="K46" s="31"/>
      <c r="L46" s="31"/>
      <c r="M46" s="31"/>
      <c r="N46" s="31"/>
      <c r="O46" s="31"/>
      <c r="P46" s="31"/>
      <c r="Q46" s="31"/>
      <c r="R46" s="31"/>
      <c r="S46" s="31"/>
      <c r="T46" s="31"/>
      <c r="U46" s="31"/>
      <c r="V46" s="31"/>
      <c r="W46" s="70"/>
      <c r="X46" s="71"/>
      <c r="Y46" s="71"/>
      <c r="Z46" s="71"/>
      <c r="AA46" s="71"/>
      <c r="AB46" s="71"/>
      <c r="AC46" s="71"/>
      <c r="AD46" s="71"/>
      <c r="AE46" s="71"/>
      <c r="AF46" s="71"/>
      <c r="AG46" s="71"/>
      <c r="AH46" s="71"/>
      <c r="AI46" s="71"/>
      <c r="AJ46" s="71"/>
      <c r="AK46" s="71"/>
      <c r="AL46" s="71"/>
      <c r="AM46" s="71"/>
      <c r="AN46" s="71"/>
      <c r="AO46" s="71"/>
      <c r="AP46" s="71"/>
      <c r="AQ46" s="71"/>
      <c r="AR46" s="71"/>
      <c r="AS46" s="71"/>
    </row>
    <row r="47" spans="1:45" ht="15.75" thickBot="1">
      <c r="A47" s="70"/>
      <c r="B47" s="31"/>
      <c r="C47" s="31"/>
      <c r="D47" s="31"/>
      <c r="E47" s="31"/>
      <c r="F47" s="31"/>
      <c r="G47" s="31"/>
      <c r="H47" s="31"/>
      <c r="I47" s="70"/>
      <c r="J47" s="70"/>
      <c r="K47" s="70"/>
      <c r="L47" s="70"/>
      <c r="M47" s="70"/>
      <c r="N47" s="70"/>
      <c r="O47" s="70"/>
      <c r="P47" s="70"/>
      <c r="Q47" s="70"/>
      <c r="R47" s="70"/>
      <c r="S47" s="70"/>
      <c r="T47" s="70"/>
      <c r="U47" s="70"/>
      <c r="V47" s="70"/>
      <c r="W47" s="70"/>
      <c r="X47" s="71"/>
      <c r="Y47" s="71"/>
      <c r="Z47" s="71"/>
      <c r="AA47" s="71"/>
      <c r="AB47" s="71"/>
      <c r="AC47" s="71"/>
      <c r="AD47" s="71"/>
      <c r="AE47" s="71"/>
      <c r="AF47" s="71"/>
      <c r="AG47" s="71"/>
      <c r="AH47" s="71"/>
      <c r="AI47" s="71"/>
      <c r="AJ47" s="71"/>
      <c r="AK47" s="71"/>
      <c r="AL47" s="71"/>
      <c r="AM47" s="71"/>
      <c r="AN47" s="71"/>
      <c r="AO47" s="71"/>
      <c r="AP47" s="71"/>
      <c r="AQ47" s="71"/>
      <c r="AR47" s="71"/>
      <c r="AS47" s="71"/>
    </row>
    <row r="48" spans="1:45">
      <c r="A48" s="70"/>
      <c r="B48" s="72" t="s">
        <v>50</v>
      </c>
      <c r="C48" s="58"/>
      <c r="D48" s="58"/>
      <c r="E48" s="58"/>
      <c r="F48" s="58"/>
      <c r="G48" s="58"/>
      <c r="H48" s="59"/>
      <c r="I48" s="70"/>
      <c r="J48" s="70"/>
      <c r="K48" s="70"/>
      <c r="L48" s="70"/>
      <c r="M48" s="70"/>
      <c r="N48" s="70"/>
      <c r="O48" s="70"/>
      <c r="Q48" s="70"/>
      <c r="R48" s="70"/>
      <c r="S48" s="70"/>
      <c r="T48" s="70"/>
      <c r="U48" s="70"/>
      <c r="V48" s="70"/>
      <c r="W48" s="70"/>
      <c r="X48" s="71"/>
      <c r="Y48" s="71"/>
      <c r="Z48" s="71"/>
      <c r="AA48" s="71"/>
      <c r="AB48" s="71"/>
      <c r="AC48" s="71"/>
      <c r="AD48" s="71"/>
      <c r="AE48" s="71"/>
      <c r="AF48" s="71"/>
      <c r="AG48" s="71"/>
      <c r="AH48" s="71"/>
      <c r="AI48" s="71"/>
      <c r="AJ48" s="71"/>
      <c r="AK48" s="71"/>
      <c r="AL48" s="71"/>
      <c r="AM48" s="71"/>
      <c r="AN48" s="71"/>
      <c r="AO48" s="71"/>
      <c r="AP48" s="71"/>
      <c r="AQ48" s="71"/>
      <c r="AR48" s="71"/>
      <c r="AS48" s="71"/>
    </row>
    <row r="49" spans="1:45">
      <c r="A49" s="71"/>
      <c r="B49" s="73"/>
      <c r="C49" s="74"/>
      <c r="D49" s="75" t="s">
        <v>2</v>
      </c>
      <c r="E49" s="75"/>
      <c r="F49" s="75"/>
      <c r="G49" s="75"/>
      <c r="H49" s="76"/>
      <c r="I49" s="71"/>
      <c r="J49" s="71"/>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71"/>
      <c r="AK49" s="71"/>
      <c r="AL49" s="71"/>
      <c r="AM49" s="71"/>
      <c r="AN49" s="71"/>
      <c r="AO49" s="71"/>
      <c r="AP49" s="71"/>
      <c r="AQ49" s="71"/>
      <c r="AR49" s="71"/>
      <c r="AS49" s="71"/>
    </row>
    <row r="50" spans="1:45">
      <c r="A50" s="71"/>
      <c r="B50" s="77" t="s">
        <v>51</v>
      </c>
      <c r="C50" s="78"/>
      <c r="D50" s="60">
        <f>D33</f>
        <v>640</v>
      </c>
      <c r="E50" s="60">
        <f>E33</f>
        <v>720</v>
      </c>
      <c r="F50" s="60">
        <f>F33</f>
        <v>800</v>
      </c>
      <c r="G50" s="60">
        <f>G33</f>
        <v>880</v>
      </c>
      <c r="H50" s="61">
        <f>H33</f>
        <v>960</v>
      </c>
      <c r="I50" s="71"/>
      <c r="J50" s="71"/>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K50" s="71"/>
      <c r="AL50" s="71"/>
      <c r="AM50" s="71"/>
      <c r="AN50" s="71"/>
      <c r="AO50" s="71"/>
      <c r="AP50" s="71"/>
      <c r="AQ50" s="71"/>
      <c r="AR50" s="71"/>
      <c r="AS50" s="71"/>
    </row>
    <row r="51" spans="1:45" ht="17.45" customHeight="1">
      <c r="A51" s="71"/>
      <c r="B51" s="66">
        <v>4</v>
      </c>
      <c r="C51" s="68" t="str">
        <f>B51&amp;" calves"</f>
        <v>4 calves</v>
      </c>
      <c r="D51" s="62">
        <f>VLOOKUP($B51,$C$35:$H$44,2)</f>
        <v>1011.3845412816697</v>
      </c>
      <c r="E51" s="62">
        <f>VLOOKUP($B51,$C$35:$H$44,3)</f>
        <v>791.56453095346137</v>
      </c>
      <c r="F51" s="62">
        <f>VLOOKUP($B51,$C$35:$H$44,4)</f>
        <v>571.74452062525324</v>
      </c>
      <c r="G51" s="62">
        <f>VLOOKUP($B51,$C$35:$H$44,5)</f>
        <v>351.92451029704489</v>
      </c>
      <c r="H51" s="63">
        <f>VLOOKUP($B51,$C$35:$H$44,6)</f>
        <v>132.10449996883654</v>
      </c>
      <c r="I51" s="71"/>
      <c r="J51" s="71"/>
      <c r="K51" s="71"/>
      <c r="L51" s="71"/>
      <c r="M51" s="71"/>
      <c r="N51" s="71"/>
      <c r="O51" s="71"/>
      <c r="P51" s="71"/>
      <c r="Q51" s="71"/>
      <c r="R51" s="71"/>
      <c r="S51" s="71"/>
      <c r="T51" s="71"/>
      <c r="U51" s="71"/>
      <c r="V51" s="71"/>
      <c r="W51" s="71"/>
      <c r="X51" s="71"/>
      <c r="Y51" s="71"/>
      <c r="Z51" s="71"/>
      <c r="AA51" s="71"/>
      <c r="AB51" s="71"/>
      <c r="AC51" s="71"/>
      <c r="AD51" s="71"/>
      <c r="AE51" s="71"/>
      <c r="AF51" s="71"/>
      <c r="AG51" s="71"/>
      <c r="AH51" s="71"/>
      <c r="AI51" s="71"/>
      <c r="AJ51" s="71"/>
      <c r="AK51" s="71"/>
      <c r="AL51" s="71"/>
      <c r="AM51" s="71"/>
      <c r="AN51" s="71"/>
      <c r="AO51" s="71"/>
      <c r="AP51" s="71"/>
      <c r="AQ51" s="71"/>
      <c r="AR51" s="71"/>
      <c r="AS51" s="71"/>
    </row>
    <row r="52" spans="1:45" ht="17.45" customHeight="1">
      <c r="A52" s="71"/>
      <c r="B52" s="79">
        <v>7</v>
      </c>
      <c r="C52" s="80" t="str">
        <f>B52&amp;" calves"</f>
        <v>7 calves</v>
      </c>
      <c r="D52" s="81">
        <f>VLOOKUP($B52,$C$35:$H$44,2)</f>
        <v>1072.8687733197862</v>
      </c>
      <c r="E52" s="81">
        <f>VLOOKUP($B52,$C$35:$H$44,3)</f>
        <v>780.66369795024821</v>
      </c>
      <c r="F52" s="81">
        <f>VLOOKUP($B52,$C$35:$H$44,4)</f>
        <v>488.4586225807102</v>
      </c>
      <c r="G52" s="81">
        <f>VLOOKUP($B52,$C$35:$H$44,5)</f>
        <v>196.25354721117264</v>
      </c>
      <c r="H52" s="82">
        <f>VLOOKUP($B52,$C$35:$H$44,6)</f>
        <v>-95.951528158365818</v>
      </c>
      <c r="I52" s="71"/>
      <c r="J52" s="71"/>
      <c r="K52" s="71"/>
      <c r="L52" s="71"/>
      <c r="M52" s="71"/>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c r="AM52" s="71"/>
      <c r="AN52" s="71"/>
      <c r="AO52" s="71"/>
      <c r="AP52" s="71"/>
      <c r="AQ52" s="71"/>
      <c r="AR52" s="71"/>
      <c r="AS52" s="71"/>
    </row>
    <row r="53" spans="1:45" ht="17.45" customHeight="1" thickBot="1">
      <c r="A53" s="71"/>
      <c r="B53" s="67">
        <v>10</v>
      </c>
      <c r="C53" s="69" t="str">
        <f>B53&amp;" calves"</f>
        <v>10 calves</v>
      </c>
      <c r="D53" s="64">
        <f>VLOOKUP($B53,$C$35:$H$44,2)</f>
        <v>1085.42688046895</v>
      </c>
      <c r="E53" s="64">
        <f>VLOOKUP($B53,$C$35:$H$44,3)</f>
        <v>757.00102293299233</v>
      </c>
      <c r="F53" s="64">
        <f>VLOOKUP($B53,$C$35:$H$44,4)</f>
        <v>428.57516539703465</v>
      </c>
      <c r="G53" s="64">
        <f>VLOOKUP($B53,$C$35:$H$44,5)</f>
        <v>100.14930786107698</v>
      </c>
      <c r="H53" s="65">
        <f>VLOOKUP($B53,$C$35:$H$44,6)</f>
        <v>-228.27654967488161</v>
      </c>
      <c r="I53" s="71"/>
      <c r="J53" s="71"/>
      <c r="K53" s="71"/>
      <c r="L53" s="71"/>
      <c r="M53" s="71"/>
      <c r="N53" s="71"/>
      <c r="O53" s="71"/>
      <c r="P53" s="71"/>
      <c r="Q53" s="71"/>
      <c r="R53" s="71"/>
      <c r="S53" s="71"/>
      <c r="T53" s="71"/>
      <c r="U53" s="71"/>
      <c r="V53" s="71"/>
      <c r="W53" s="71"/>
      <c r="X53" s="71"/>
      <c r="Y53" s="71"/>
      <c r="Z53" s="71"/>
      <c r="AA53" s="71"/>
      <c r="AB53" s="71"/>
      <c r="AC53" s="71"/>
      <c r="AD53" s="71"/>
      <c r="AE53" s="71"/>
      <c r="AF53" s="71"/>
      <c r="AG53" s="71"/>
      <c r="AH53" s="71"/>
      <c r="AI53" s="71"/>
      <c r="AJ53" s="71"/>
      <c r="AK53" s="71"/>
      <c r="AL53" s="71"/>
      <c r="AM53" s="71"/>
      <c r="AN53" s="71"/>
      <c r="AO53" s="71"/>
      <c r="AP53" s="71"/>
      <c r="AQ53" s="71"/>
      <c r="AR53" s="71"/>
      <c r="AS53" s="71"/>
    </row>
    <row r="54" spans="1:45">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71"/>
      <c r="AE54" s="71"/>
      <c r="AF54" s="71"/>
      <c r="AG54" s="71"/>
      <c r="AH54" s="71"/>
      <c r="AI54" s="71"/>
      <c r="AJ54" s="71"/>
      <c r="AK54" s="71"/>
      <c r="AL54" s="71"/>
      <c r="AM54" s="71"/>
      <c r="AN54" s="71"/>
      <c r="AO54" s="71"/>
      <c r="AP54" s="71"/>
      <c r="AQ54" s="71"/>
      <c r="AR54" s="71"/>
      <c r="AS54" s="71"/>
    </row>
    <row r="55" spans="1:45">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K55" s="71"/>
      <c r="AL55" s="71"/>
      <c r="AM55" s="71"/>
      <c r="AN55" s="71"/>
      <c r="AO55" s="71"/>
      <c r="AP55" s="71"/>
      <c r="AQ55" s="71"/>
      <c r="AR55" s="71"/>
      <c r="AS55" s="71"/>
    </row>
    <row r="56" spans="1:45">
      <c r="A56" s="31"/>
      <c r="B56" s="31"/>
      <c r="C56" s="31"/>
      <c r="D56" s="31"/>
      <c r="E56" s="31"/>
      <c r="F56" s="31"/>
      <c r="G56" s="31"/>
      <c r="H56" s="31"/>
      <c r="I56" s="31"/>
      <c r="J56" s="31"/>
      <c r="K56" s="31"/>
      <c r="L56" s="31"/>
      <c r="M56" s="31"/>
      <c r="N56" s="31"/>
      <c r="O56" s="32"/>
      <c r="P56" s="31"/>
      <c r="Q56" s="31"/>
      <c r="R56" s="31"/>
      <c r="S56" s="31"/>
      <c r="T56" s="31"/>
      <c r="U56" s="31"/>
      <c r="V56" s="31"/>
      <c r="W56" s="70"/>
      <c r="X56" s="70"/>
      <c r="Y56" s="70"/>
      <c r="Z56" s="70"/>
      <c r="AA56" s="70"/>
      <c r="AB56" s="70"/>
      <c r="AC56" s="71"/>
      <c r="AD56" s="70"/>
      <c r="AE56" s="70"/>
      <c r="AF56" s="70"/>
      <c r="AG56" s="70"/>
      <c r="AH56" s="70"/>
      <c r="AI56" s="71"/>
      <c r="AJ56" s="71"/>
      <c r="AK56" s="71"/>
      <c r="AL56" s="71"/>
      <c r="AM56" s="71"/>
      <c r="AN56" s="71"/>
      <c r="AO56" s="71"/>
      <c r="AP56" s="71"/>
      <c r="AQ56" s="71"/>
      <c r="AR56" s="71"/>
      <c r="AS56" s="71"/>
    </row>
    <row r="57" spans="1:45" ht="15.75" thickBot="1">
      <c r="A57" s="31"/>
      <c r="B57" s="43" t="s">
        <v>56</v>
      </c>
      <c r="C57" s="43"/>
      <c r="D57" s="42"/>
      <c r="E57" s="42"/>
      <c r="F57" s="42"/>
      <c r="G57" s="42"/>
      <c r="H57" s="31"/>
      <c r="I57" s="31"/>
      <c r="J57" s="31"/>
      <c r="K57" s="31"/>
      <c r="L57" s="31"/>
      <c r="M57" s="31"/>
      <c r="N57" s="31"/>
      <c r="O57" s="32"/>
      <c r="P57" s="31"/>
      <c r="Q57" s="31"/>
      <c r="R57" s="31"/>
      <c r="S57" s="31"/>
      <c r="T57" s="31"/>
      <c r="U57" s="31"/>
      <c r="V57" s="31"/>
      <c r="W57" s="70"/>
      <c r="X57" s="70"/>
      <c r="Y57" s="70"/>
      <c r="Z57" s="70"/>
      <c r="AA57" s="70"/>
      <c r="AB57" s="70"/>
      <c r="AC57" s="71"/>
      <c r="AD57" s="70"/>
      <c r="AE57" s="70"/>
      <c r="AF57" s="70"/>
      <c r="AG57" s="70"/>
      <c r="AH57" s="70"/>
      <c r="AI57" s="71"/>
      <c r="AJ57" s="71"/>
      <c r="AK57" s="71"/>
      <c r="AL57" s="71"/>
      <c r="AM57" s="71"/>
      <c r="AN57" s="71"/>
      <c r="AO57" s="71"/>
      <c r="AP57" s="71"/>
      <c r="AQ57" s="71"/>
      <c r="AR57" s="71"/>
      <c r="AS57" s="71"/>
    </row>
    <row r="58" spans="1:45">
      <c r="A58" s="31"/>
      <c r="B58" s="56"/>
      <c r="C58" s="56"/>
      <c r="D58" s="57" t="s">
        <v>55</v>
      </c>
      <c r="E58" s="44"/>
      <c r="F58" s="44"/>
      <c r="G58" s="44"/>
      <c r="H58" s="44"/>
      <c r="I58" s="31"/>
      <c r="J58" s="31"/>
      <c r="K58" s="31"/>
      <c r="L58" s="31"/>
      <c r="M58" s="31"/>
      <c r="N58" s="31"/>
      <c r="O58" s="32"/>
      <c r="P58" s="31"/>
      <c r="Q58" s="31"/>
      <c r="R58" s="31"/>
      <c r="S58" s="31"/>
      <c r="T58" s="31"/>
      <c r="U58" s="31"/>
      <c r="V58" s="31"/>
      <c r="W58" s="70"/>
      <c r="X58" s="70"/>
      <c r="Y58" s="70"/>
      <c r="Z58" s="70"/>
      <c r="AA58" s="70"/>
      <c r="AB58" s="70"/>
      <c r="AC58" s="71"/>
      <c r="AD58" s="70"/>
      <c r="AE58" s="70"/>
      <c r="AF58" s="70"/>
      <c r="AG58" s="70"/>
      <c r="AH58" s="70"/>
      <c r="AI58" s="71"/>
      <c r="AJ58" s="71"/>
      <c r="AK58" s="71"/>
      <c r="AL58" s="71"/>
      <c r="AM58" s="71"/>
      <c r="AN58" s="71"/>
      <c r="AO58" s="71"/>
      <c r="AP58" s="71"/>
      <c r="AQ58" s="71"/>
      <c r="AR58" s="71"/>
      <c r="AS58" s="71"/>
    </row>
    <row r="59" spans="1:45">
      <c r="A59" s="31"/>
      <c r="B59" s="31"/>
      <c r="C59" s="31"/>
      <c r="D59" s="112">
        <f>E59-H72</f>
        <v>0.1</v>
      </c>
      <c r="E59" s="112">
        <f>F59-H72</f>
        <v>0.125</v>
      </c>
      <c r="F59" s="112">
        <f>N5</f>
        <v>0.15</v>
      </c>
      <c r="G59" s="112">
        <f>F59+H72</f>
        <v>0.17499999999999999</v>
      </c>
      <c r="H59" s="112">
        <f>G59+H72</f>
        <v>0.19999999999999998</v>
      </c>
      <c r="I59" s="31"/>
      <c r="J59" s="31"/>
      <c r="K59" s="31"/>
      <c r="L59" s="31"/>
      <c r="M59" s="31"/>
      <c r="N59" s="31"/>
      <c r="O59" s="32"/>
      <c r="P59" s="31"/>
      <c r="Q59" s="31"/>
      <c r="R59" s="31"/>
      <c r="S59" s="31"/>
      <c r="T59" s="31"/>
      <c r="U59" s="31"/>
      <c r="V59" s="31"/>
      <c r="W59" s="70"/>
      <c r="X59" s="70"/>
      <c r="Y59" s="70"/>
      <c r="Z59" s="70"/>
      <c r="AA59" s="70"/>
      <c r="AB59" s="70"/>
      <c r="AC59" s="71"/>
      <c r="AD59" s="70"/>
      <c r="AE59" s="70"/>
      <c r="AF59" s="70"/>
      <c r="AG59" s="70"/>
      <c r="AH59" s="70"/>
      <c r="AI59" s="71"/>
      <c r="AJ59" s="71"/>
      <c r="AK59" s="71"/>
      <c r="AL59" s="71"/>
      <c r="AM59" s="71"/>
      <c r="AN59" s="71"/>
      <c r="AO59" s="71"/>
      <c r="AP59" s="71"/>
      <c r="AQ59" s="71"/>
      <c r="AR59" s="71"/>
      <c r="AS59" s="71"/>
    </row>
    <row r="60" spans="1:45">
      <c r="A60" s="31"/>
      <c r="B60" s="50" t="s">
        <v>5</v>
      </c>
      <c r="C60" s="50" t="s">
        <v>3</v>
      </c>
      <c r="D60" s="51" t="s">
        <v>29</v>
      </c>
      <c r="E60" s="51" t="s">
        <v>29</v>
      </c>
      <c r="F60" s="51" t="s">
        <v>29</v>
      </c>
      <c r="G60" s="51" t="s">
        <v>29</v>
      </c>
      <c r="H60" s="51" t="s">
        <v>29</v>
      </c>
      <c r="I60" s="31"/>
      <c r="J60" s="31"/>
      <c r="K60" s="31"/>
      <c r="L60" s="31"/>
      <c r="M60" s="31"/>
      <c r="N60" s="31"/>
      <c r="O60" s="32"/>
      <c r="P60" s="31"/>
      <c r="Q60" s="31"/>
      <c r="R60" s="31"/>
      <c r="S60" s="31"/>
      <c r="T60" s="31"/>
      <c r="U60" s="31"/>
      <c r="V60" s="31"/>
      <c r="W60" s="70"/>
      <c r="X60" s="70"/>
      <c r="Y60" s="70"/>
      <c r="Z60" s="70"/>
      <c r="AA60" s="70"/>
      <c r="AB60" s="70"/>
      <c r="AC60" s="71"/>
      <c r="AD60" s="70"/>
      <c r="AE60" s="70"/>
      <c r="AF60" s="70"/>
      <c r="AG60" s="70"/>
      <c r="AH60" s="70"/>
      <c r="AI60" s="71"/>
      <c r="AJ60" s="71"/>
      <c r="AK60" s="71"/>
      <c r="AL60" s="71"/>
      <c r="AM60" s="71"/>
      <c r="AN60" s="71"/>
      <c r="AO60" s="71"/>
      <c r="AP60" s="71"/>
      <c r="AQ60" s="71"/>
      <c r="AR60" s="71"/>
      <c r="AS60" s="71"/>
    </row>
    <row r="61" spans="1:45" ht="21.95" customHeight="1">
      <c r="A61" s="31"/>
      <c r="B61" s="100">
        <f>B14</f>
        <v>2017</v>
      </c>
      <c r="C61" s="100">
        <f>D14</f>
        <v>1</v>
      </c>
      <c r="D61" s="101">
        <f>SUMPRODUCT(AD$14:AD14,N$14:N14)+IF(B14&gt;=G$5,G$6*G14/100*(X14*(1-N$4-X$12))/G$3,0)*N14</f>
        <v>827.89968617674413</v>
      </c>
      <c r="E61" s="101">
        <f>SUMPRODUCT(AE$14:AE14,N$14:N14)+IF(B14&gt;=G$5,G$6*G14/100*(Y14*(1-N$4-Y$12))/G$3,0)*N14</f>
        <v>827.89968617674413</v>
      </c>
      <c r="F61" s="101">
        <f>SUMPRODUCT(AF$14:AF14,N$14:N14)+IF(B14&gt;=G$5,G$6*G14/100*(Z14*(1-N$4-Z$12))/G$3,0)*N14</f>
        <v>827.89968617674413</v>
      </c>
      <c r="G61" s="101">
        <f>SUMPRODUCT(AG$14:AG14,N$14:N14)+IF(B14&gt;=G$5,G$6*G14/100*(AA14*(1-N$4-AA$12))/G$3,0)*N14</f>
        <v>827.89968617674413</v>
      </c>
      <c r="H61" s="101">
        <f>SUMPRODUCT(AH$14:AH14,N$14:N14)+IF(B14&gt;=G$5,G$6*G14/100*(AB14*(1-N$4-AB$12))/G$3,0)*N14</f>
        <v>827.89968617674413</v>
      </c>
      <c r="I61" s="31"/>
      <c r="J61" s="31"/>
      <c r="K61" s="31"/>
      <c r="L61" s="31"/>
      <c r="M61" s="31"/>
      <c r="N61" s="31"/>
      <c r="O61" s="32"/>
      <c r="P61" s="31"/>
      <c r="Q61" s="31"/>
      <c r="R61" s="31"/>
      <c r="S61" s="31"/>
      <c r="T61" s="31"/>
      <c r="U61" s="31"/>
      <c r="V61" s="31"/>
      <c r="W61" s="31"/>
      <c r="X61" s="31"/>
      <c r="Y61" s="31"/>
      <c r="Z61" s="31"/>
      <c r="AA61" s="70"/>
      <c r="AB61" s="70"/>
      <c r="AC61" s="71"/>
      <c r="AD61" s="70"/>
      <c r="AE61" s="70"/>
      <c r="AF61" s="70"/>
      <c r="AG61" s="70"/>
      <c r="AH61" s="70"/>
      <c r="AI61" s="71"/>
      <c r="AJ61" s="71"/>
      <c r="AK61" s="71"/>
      <c r="AL61" s="71"/>
      <c r="AM61" s="71"/>
      <c r="AN61" s="71"/>
      <c r="AO61" s="71"/>
      <c r="AP61" s="71"/>
      <c r="AQ61" s="71"/>
      <c r="AR61" s="71"/>
      <c r="AS61" s="71"/>
    </row>
    <row r="62" spans="1:45" ht="21.95" customHeight="1">
      <c r="A62" s="31"/>
      <c r="B62" s="83">
        <f t="shared" ref="B62:B70" si="30">+B61+1</f>
        <v>2018</v>
      </c>
      <c r="C62" s="83">
        <f t="shared" ref="C62:C70" si="31">D15</f>
        <v>2</v>
      </c>
      <c r="D62" s="85">
        <f>SUMPRODUCT(AD$14:AD15,N$14:N15)+IF(B15&gt;=G$5,G$6*G15/100*(X15*(1-N$4-X$12))/G$3,0)*N15</f>
        <v>714.69118132075698</v>
      </c>
      <c r="E62" s="85">
        <f>SUMPRODUCT(AE$14:AE15,N$14:N15)+IF(B15&gt;=G$5,G$6*G15/100*(Y15*(1-N$4-Y$12))/G$3,0)*N15</f>
        <v>717.85343005975096</v>
      </c>
      <c r="F62" s="85">
        <f>SUMPRODUCT(AF$14:AF15,N$14:N15)+IF(B15&gt;=G$5,G$6*G15/100*(Z15*(1-N$4-Z$12))/G$3,0)*N15</f>
        <v>721.01567879874483</v>
      </c>
      <c r="G62" s="85">
        <f>SUMPRODUCT(AG$14:AG15,N$14:N15)+IF(B15&gt;=G$5,G$6*G15/100*(AA15*(1-N$4-AA$12))/G$3,0)*N15</f>
        <v>724.17792753773915</v>
      </c>
      <c r="H62" s="85">
        <f>SUMPRODUCT(AH$14:AH15,N$14:N15)+IF(B15&gt;=G$5,G$6*G15/100*(AB15*(1-N$4-AB$12))/G$3,0)*N15</f>
        <v>727.34017627673313</v>
      </c>
      <c r="I62" s="31"/>
      <c r="J62" s="31"/>
      <c r="K62" s="31"/>
      <c r="L62" s="31"/>
      <c r="M62" s="31"/>
      <c r="N62" s="31"/>
      <c r="O62" s="32"/>
      <c r="P62" s="31"/>
      <c r="Q62" s="31"/>
      <c r="R62" s="31"/>
      <c r="S62" s="31"/>
      <c r="T62" s="31"/>
      <c r="U62" s="31"/>
      <c r="V62" s="31"/>
      <c r="W62" s="31"/>
      <c r="X62" s="31"/>
      <c r="Y62" s="31"/>
      <c r="Z62" s="31"/>
      <c r="AA62" s="71"/>
      <c r="AB62" s="71"/>
      <c r="AC62" s="71"/>
      <c r="AD62" s="71"/>
      <c r="AE62" s="71"/>
      <c r="AF62" s="71"/>
      <c r="AG62" s="71"/>
      <c r="AH62" s="71"/>
      <c r="AI62" s="71"/>
      <c r="AJ62" s="71"/>
      <c r="AK62" s="71"/>
      <c r="AL62" s="71"/>
      <c r="AM62" s="71"/>
      <c r="AN62" s="71"/>
      <c r="AO62" s="71"/>
      <c r="AP62" s="71"/>
      <c r="AQ62" s="71"/>
      <c r="AR62" s="71"/>
      <c r="AS62" s="71"/>
    </row>
    <row r="63" spans="1:45" ht="21.95" customHeight="1">
      <c r="A63" s="31"/>
      <c r="B63" s="99">
        <f t="shared" si="30"/>
        <v>2019</v>
      </c>
      <c r="C63" s="99">
        <f t="shared" si="31"/>
        <v>3</v>
      </c>
      <c r="D63" s="102">
        <f>SUMPRODUCT(AD$14:AD16,N$14:N16)+IF(B16&gt;=G$5,G$6*G16/100*(X16*(1-N$4-X$12))/G$3,0)*N16</f>
        <v>611.67000428286167</v>
      </c>
      <c r="E63" s="102">
        <f>SUMPRODUCT(AE$14:AE16,N$14:N16)+IF(B16&gt;=G$5,G$6*G16/100*(Y16*(1-N$4-Y$12))/G$3,0)*N16</f>
        <v>620.50724373599962</v>
      </c>
      <c r="F63" s="102">
        <f>SUMPRODUCT(AF$14:AF16,N$14:N16)+IF(B16&gt;=G$5,G$6*G16/100*(Z16*(1-N$4-Z$12))/G$3,0)*N16</f>
        <v>629.18371857967156</v>
      </c>
      <c r="G63" s="102">
        <f>SUMPRODUCT(AG$14:AG16,N$14:N16)+IF(B16&gt;=G$5,G$6*G16/100*(AA16*(1-N$4-AA$12))/G$3,0)*N16</f>
        <v>637.69942881387828</v>
      </c>
      <c r="H63" s="102">
        <f>SUMPRODUCT(AH$14:AH16,N$14:N16)+IF(B16&gt;=G$5,G$6*G16/100*(AB16*(1-N$4-AB$12))/G$3,0)*N16</f>
        <v>646.05437443861865</v>
      </c>
      <c r="I63" s="31"/>
      <c r="J63" s="31"/>
      <c r="K63" s="31"/>
      <c r="L63" s="31"/>
      <c r="M63" s="31"/>
      <c r="N63" s="31"/>
      <c r="O63" s="32"/>
      <c r="P63" s="31"/>
      <c r="Q63" s="31"/>
      <c r="R63" s="31"/>
      <c r="S63" s="31"/>
      <c r="T63" s="31"/>
      <c r="U63" s="31"/>
      <c r="V63" s="31"/>
      <c r="W63" s="31"/>
      <c r="X63" s="31"/>
      <c r="Y63" s="31"/>
      <c r="Z63" s="31"/>
      <c r="AA63" s="71"/>
      <c r="AB63" s="71"/>
      <c r="AC63" s="71"/>
      <c r="AD63" s="71"/>
      <c r="AE63" s="71"/>
      <c r="AF63" s="71"/>
      <c r="AG63" s="71"/>
      <c r="AH63" s="71"/>
      <c r="AI63" s="71"/>
      <c r="AJ63" s="71"/>
      <c r="AK63" s="71"/>
      <c r="AL63" s="71"/>
      <c r="AM63" s="71"/>
      <c r="AN63" s="71"/>
      <c r="AO63" s="71"/>
      <c r="AP63" s="71"/>
      <c r="AQ63" s="71"/>
      <c r="AR63" s="71"/>
      <c r="AS63" s="71"/>
    </row>
    <row r="64" spans="1:45" ht="21.95" customHeight="1">
      <c r="A64" s="31"/>
      <c r="B64" s="83">
        <f t="shared" si="30"/>
        <v>2020</v>
      </c>
      <c r="C64" s="83">
        <f t="shared" si="31"/>
        <v>4</v>
      </c>
      <c r="D64" s="85">
        <f>SUMPRODUCT(AD$14:AD17,N$14:N17)+IF(B17&gt;=G$5,G$6*G17/100*(X17*(1-N$4-X$12))/G$3,0)*N17</f>
        <v>543.41926716923319</v>
      </c>
      <c r="E64" s="85">
        <f>SUMPRODUCT(AE$14:AE17,N$14:N17)+IF(B17&gt;=G$5,G$6*G17/100*(Y17*(1-N$4-Y$12))/G$3,0)*N17</f>
        <v>557.81757166390673</v>
      </c>
      <c r="F64" s="85">
        <f>SUMPRODUCT(AF$14:AF17,N$14:N17)+IF(B17&gt;=G$5,G$6*G17/100*(Z17*(1-N$4-Z$12))/G$3,0)*N17</f>
        <v>571.74452062525313</v>
      </c>
      <c r="G64" s="85">
        <f>SUMPRODUCT(AG$14:AG17,N$14:N17)+IF(B17&gt;=G$5,G$6*G17/100*(AA17*(1-N$4-AA$12))/G$3,0)*N17</f>
        <v>585.2090390798212</v>
      </c>
      <c r="H64" s="85">
        <f>SUMPRODUCT(AH$14:AH17,N$14:N17)+IF(B17&gt;=G$5,G$6*G17/100*(AB17*(1-N$4-AB$12))/G$3,0)*N17</f>
        <v>598.22005205415758</v>
      </c>
      <c r="I64" s="31"/>
      <c r="J64" s="31"/>
      <c r="K64" s="31"/>
      <c r="L64" s="31"/>
      <c r="M64" s="31"/>
      <c r="N64" s="31"/>
      <c r="O64" s="32"/>
      <c r="P64" s="31"/>
      <c r="Q64" s="31"/>
      <c r="R64" s="31"/>
      <c r="S64" s="31"/>
      <c r="T64" s="31"/>
      <c r="U64" s="31"/>
      <c r="V64" s="31"/>
      <c r="W64" s="31"/>
      <c r="X64" s="31"/>
      <c r="Y64" s="31"/>
      <c r="Z64" s="31"/>
      <c r="AA64" s="71"/>
      <c r="AB64" s="71"/>
      <c r="AC64" s="71"/>
      <c r="AD64" s="71"/>
      <c r="AE64" s="71"/>
      <c r="AF64" s="71"/>
      <c r="AG64" s="71"/>
      <c r="AH64" s="71"/>
      <c r="AI64" s="71"/>
      <c r="AJ64" s="71"/>
      <c r="AK64" s="71"/>
      <c r="AL64" s="71"/>
      <c r="AM64" s="71"/>
      <c r="AN64" s="71"/>
      <c r="AO64" s="71"/>
      <c r="AP64" s="71"/>
      <c r="AQ64" s="71"/>
      <c r="AR64" s="71"/>
      <c r="AS64" s="71"/>
    </row>
    <row r="65" spans="1:45" ht="21.95" customHeight="1">
      <c r="A65" s="31"/>
      <c r="B65" s="99">
        <f t="shared" si="30"/>
        <v>2021</v>
      </c>
      <c r="C65" s="99">
        <f t="shared" si="31"/>
        <v>5</v>
      </c>
      <c r="D65" s="102">
        <f>SUMPRODUCT(AD$14:AD18,N$14:N18)+IF(B18&gt;=G$5,G$6*G18/100*(X18*(1-N$4-X$12))/G$3,0)*N18</f>
        <v>511.92275514084145</v>
      </c>
      <c r="E65" s="102">
        <f>SUMPRODUCT(AE$14:AE18,N$14:N18)+IF(B18&gt;=G$5,G$6*G18/100*(Y18*(1-N$4-Y$12))/G$3,0)*N18</f>
        <v>529.695498665576</v>
      </c>
      <c r="F65" s="102">
        <f>SUMPRODUCT(AF$14:AF18,N$14:N18)+IF(B18&gt;=G$5,G$6*G18/100*(Z18*(1-N$4-Z$12))/G$3,0)*N18</f>
        <v>546.7181912226232</v>
      </c>
      <c r="G65" s="102">
        <f>SUMPRODUCT(AG$14:AG18,N$14:N18)+IF(B18&gt;=G$5,G$6*G18/100*(AA18*(1-N$4-AA$12))/G$3,0)*N18</f>
        <v>563.01554251617904</v>
      </c>
      <c r="H65" s="102">
        <f>SUMPRODUCT(AH$14:AH18,N$14:N18)+IF(B18&gt;=G$5,G$6*G18/100*(AB18*(1-N$4-AB$12))/G$3,0)*N18</f>
        <v>578.61180205575329</v>
      </c>
      <c r="I65" s="31"/>
      <c r="J65" s="31"/>
      <c r="K65" s="31"/>
      <c r="L65" s="31"/>
      <c r="M65" s="31"/>
      <c r="N65" s="31"/>
      <c r="O65" s="32"/>
      <c r="P65" s="31"/>
      <c r="Q65" s="31"/>
      <c r="R65" s="31"/>
      <c r="S65" s="31"/>
      <c r="T65" s="31"/>
      <c r="U65" s="31"/>
      <c r="V65" s="31"/>
      <c r="W65" s="31"/>
      <c r="X65" s="31"/>
      <c r="Y65" s="31"/>
      <c r="Z65" s="31"/>
      <c r="AA65" s="71"/>
      <c r="AB65" s="71"/>
      <c r="AC65" s="71"/>
      <c r="AD65" s="71"/>
      <c r="AE65" s="71"/>
      <c r="AF65" s="71"/>
      <c r="AG65" s="71"/>
      <c r="AH65" s="71"/>
      <c r="AI65" s="71"/>
      <c r="AJ65" s="71"/>
      <c r="AK65" s="71"/>
      <c r="AL65" s="71"/>
      <c r="AM65" s="71"/>
      <c r="AN65" s="71"/>
      <c r="AO65" s="71"/>
      <c r="AP65" s="71"/>
      <c r="AQ65" s="71"/>
      <c r="AR65" s="71"/>
      <c r="AS65" s="71"/>
    </row>
    <row r="66" spans="1:45" ht="21.95" customHeight="1">
      <c r="A66" s="31"/>
      <c r="B66" s="83">
        <f t="shared" si="30"/>
        <v>2022</v>
      </c>
      <c r="C66" s="83">
        <f t="shared" si="31"/>
        <v>6</v>
      </c>
      <c r="D66" s="85">
        <f>SUMPRODUCT(AD$14:AD19,N$14:N19)+IF(B19&gt;=G$5,G$6*G19/100*(X19*(1-N$4-X$12))/G$3,0)*N19</f>
        <v>470.60304245433622</v>
      </c>
      <c r="E66" s="85">
        <f>SUMPRODUCT(AE$14:AE19,N$14:N19)+IF(B19&gt;=G$5,G$6*G19/100*(Y19*(1-N$4-Y$12))/G$3,0)*N19</f>
        <v>493.83317882352333</v>
      </c>
      <c r="F66" s="85">
        <f>SUMPRODUCT(AF$14:AF19,N$14:N19)+IF(B19&gt;=G$5,G$6*G19/100*(Z19*(1-N$4-Z$12))/G$3,0)*N19</f>
        <v>515.72076313081823</v>
      </c>
      <c r="G66" s="85">
        <f>SUMPRODUCT(AG$14:AG19,N$14:N19)+IF(B19&gt;=G$5,G$6*G19/100*(AA19*(1-N$4-AA$12))/G$3,0)*N19</f>
        <v>536.34011561724787</v>
      </c>
      <c r="H66" s="85">
        <f>SUMPRODUCT(AH$14:AH19,N$14:N19)+IF(B19&gt;=G$5,G$6*G19/100*(AB19*(1-N$4-AB$12))/G$3,0)*N19</f>
        <v>555.76224636034999</v>
      </c>
      <c r="I66" s="31"/>
      <c r="J66" s="31"/>
      <c r="K66" s="31"/>
      <c r="L66" s="31"/>
      <c r="M66" s="31"/>
      <c r="N66" s="31"/>
      <c r="O66" s="32"/>
      <c r="P66" s="31"/>
      <c r="Q66" s="31"/>
      <c r="R66" s="31"/>
      <c r="S66" s="31"/>
      <c r="T66" s="31"/>
      <c r="U66" s="31"/>
      <c r="V66" s="31"/>
      <c r="W66" s="31"/>
      <c r="X66" s="31"/>
      <c r="Y66" s="31"/>
      <c r="Z66" s="31"/>
      <c r="AA66" s="71"/>
      <c r="AB66" s="71"/>
      <c r="AC66" s="71"/>
      <c r="AD66" s="71"/>
      <c r="AE66" s="71"/>
      <c r="AF66" s="71"/>
      <c r="AG66" s="71"/>
      <c r="AH66" s="71"/>
      <c r="AI66" s="71"/>
      <c r="AJ66" s="71"/>
      <c r="AK66" s="71"/>
      <c r="AL66" s="71"/>
      <c r="AM66" s="71"/>
      <c r="AN66" s="71"/>
      <c r="AO66" s="71"/>
      <c r="AP66" s="71"/>
      <c r="AQ66" s="71"/>
      <c r="AR66" s="71"/>
      <c r="AS66" s="71"/>
    </row>
    <row r="67" spans="1:45" ht="21.95" customHeight="1">
      <c r="A67" s="31"/>
      <c r="B67" s="99">
        <f t="shared" si="30"/>
        <v>2023</v>
      </c>
      <c r="C67" s="99">
        <f t="shared" si="31"/>
        <v>7</v>
      </c>
      <c r="D67" s="102">
        <f>SUMPRODUCT(AD$14:AD20,N$14:N20)+IF(B20&gt;=G$5,G$6*G20/100*(X20*(1-N$4-X$12))/G$3,0)*N20</f>
        <v>432.11215621659471</v>
      </c>
      <c r="E67" s="102">
        <f>SUMPRODUCT(AE$14:AE20,N$14:N20)+IF(B20&gt;=G$5,G$6*G20/100*(Y20*(1-N$4-Y$12))/G$3,0)*N20</f>
        <v>461.35922158360313</v>
      </c>
      <c r="F67" s="102">
        <f>SUMPRODUCT(AF$14:AF20,N$14:N20)+IF(B20&gt;=G$5,G$6*G20/100*(Z20*(1-N$4-Z$12))/G$3,0)*N20</f>
        <v>488.45862258071026</v>
      </c>
      <c r="G67" s="102">
        <f>SUMPRODUCT(AG$14:AG20,N$14:N20)+IF(B20&gt;=G$5,G$6*G20/100*(AA20*(1-N$4-AA$12))/G$3,0)*N20</f>
        <v>513.5732725955354</v>
      </c>
      <c r="H67" s="102">
        <f>SUMPRODUCT(AH$14:AH20,N$14:N20)+IF(B20&gt;=G$5,G$6*G20/100*(AB20*(1-N$4-AB$12))/G$3,0)*N20</f>
        <v>536.8552530423791</v>
      </c>
      <c r="I67" s="31"/>
      <c r="J67" s="31"/>
      <c r="K67" s="31"/>
      <c r="L67" s="31"/>
      <c r="M67" s="31"/>
      <c r="N67" s="31"/>
      <c r="O67" s="31"/>
      <c r="P67" s="31"/>
      <c r="Q67" s="31"/>
      <c r="R67" s="31"/>
      <c r="S67" s="31"/>
      <c r="T67" s="31"/>
      <c r="U67" s="31"/>
      <c r="V67" s="31"/>
      <c r="W67" s="31"/>
      <c r="X67" s="31"/>
      <c r="Y67" s="31"/>
      <c r="Z67" s="31"/>
      <c r="AA67" s="71"/>
      <c r="AB67" s="71"/>
      <c r="AC67" s="71"/>
      <c r="AD67" s="71"/>
      <c r="AE67" s="71"/>
      <c r="AF67" s="71"/>
      <c r="AG67" s="71"/>
      <c r="AH67" s="71"/>
      <c r="AI67" s="71"/>
      <c r="AJ67" s="71"/>
      <c r="AK67" s="71"/>
      <c r="AL67" s="71"/>
      <c r="AM67" s="71"/>
      <c r="AN67" s="71"/>
      <c r="AO67" s="71"/>
      <c r="AP67" s="71"/>
      <c r="AQ67" s="71"/>
      <c r="AR67" s="71"/>
      <c r="AS67" s="71"/>
    </row>
    <row r="68" spans="1:45" ht="21.95" customHeight="1">
      <c r="A68" s="31"/>
      <c r="B68" s="83">
        <f t="shared" si="30"/>
        <v>2024</v>
      </c>
      <c r="C68" s="83">
        <f t="shared" si="31"/>
        <v>8</v>
      </c>
      <c r="D68" s="85">
        <f>SUMPRODUCT(AD$14:AD21,N$14:N21)+IF(B21&gt;=G$5,G$6*G21/100*(X21*(1-N$4-X$12))/G$3,0)*N21</f>
        <v>397.36519206008631</v>
      </c>
      <c r="E68" s="85">
        <f>SUMPRODUCT(AE$14:AE21,N$14:N21)+IF(B21&gt;=G$5,G$6*G21/100*(Y21*(1-N$4-Y$12))/G$3,0)*N21</f>
        <v>432.86279605361983</v>
      </c>
      <c r="F68" s="85">
        <f>SUMPRODUCT(AF$14:AF21,N$14:N21)+IF(B21&gt;=G$5,G$6*G21/100*(Z21*(1-N$4-Z$12))/G$3,0)*N21</f>
        <v>465.22309265794581</v>
      </c>
      <c r="G68" s="85">
        <f>SUMPRODUCT(AG$14:AG21,N$14:N21)+IF(B21&gt;=G$5,G$6*G21/100*(AA21*(1-N$4-AA$12))/G$3,0)*N21</f>
        <v>494.7431743590393</v>
      </c>
      <c r="H68" s="85">
        <f>SUMPRODUCT(AH$14:AH21,N$14:N21)+IF(B21&gt;=G$5,G$6*G21/100*(AB21*(1-N$4-AB$12))/G$3,0)*N21</f>
        <v>521.69433431499499</v>
      </c>
      <c r="I68" s="31"/>
      <c r="J68" s="31"/>
      <c r="K68" s="31"/>
      <c r="L68" s="31"/>
      <c r="M68" s="31"/>
      <c r="N68" s="31"/>
      <c r="O68" s="31"/>
      <c r="P68" s="31"/>
      <c r="Q68" s="31"/>
      <c r="R68" s="31"/>
      <c r="S68" s="31"/>
      <c r="T68" s="31"/>
      <c r="U68" s="31"/>
      <c r="V68" s="31"/>
      <c r="W68" s="31"/>
      <c r="X68" s="31"/>
      <c r="Y68" s="31"/>
      <c r="Z68" s="31"/>
      <c r="AA68" s="71"/>
      <c r="AB68" s="71"/>
      <c r="AC68" s="71"/>
      <c r="AD68" s="71"/>
      <c r="AE68" s="71"/>
      <c r="AF68" s="71"/>
      <c r="AG68" s="71"/>
      <c r="AH68" s="71"/>
      <c r="AI68" s="71"/>
      <c r="AJ68" s="71"/>
      <c r="AK68" s="71"/>
      <c r="AL68" s="71"/>
      <c r="AM68" s="71"/>
      <c r="AN68" s="71"/>
      <c r="AO68" s="71"/>
      <c r="AP68" s="71"/>
      <c r="AQ68" s="71"/>
      <c r="AR68" s="71"/>
      <c r="AS68" s="71"/>
    </row>
    <row r="69" spans="1:45" ht="21.95" customHeight="1">
      <c r="A69" s="31"/>
      <c r="B69" s="99">
        <f t="shared" si="30"/>
        <v>2025</v>
      </c>
      <c r="C69" s="99">
        <f t="shared" si="31"/>
        <v>9</v>
      </c>
      <c r="D69" s="102">
        <f>SUMPRODUCT(AD$14:AD22,N$14:N22)+IF(B22&gt;=G$5,G$6*G22/100*(X22*(1-N$4-X$12))/G$3,0)*N22</f>
        <v>365.96299771255201</v>
      </c>
      <c r="E69" s="102">
        <f>SUMPRODUCT(AE$14:AE22,N$14:N22)+IF(B22&gt;=G$5,G$6*G22/100*(Y22*(1-N$4-Y$12))/G$3,0)*N22</f>
        <v>407.82882558780807</v>
      </c>
      <c r="F69" s="102">
        <f>SUMPRODUCT(AF$14:AF22,N$14:N22)+IF(B22&gt;=G$5,G$6*G22/100*(Z22*(1-N$4-Z$12))/G$3,0)*N22</f>
        <v>445.39735358225488</v>
      </c>
      <c r="G69" s="102">
        <f>SUMPRODUCT(AG$14:AG22,N$14:N22)+IF(B22&gt;=G$5,G$6*G22/100*(AA22*(1-N$4-AA$12))/G$3,0)*N22</f>
        <v>479.15172337777449</v>
      </c>
      <c r="H69" s="102">
        <f>SUMPRODUCT(AH$14:AH22,N$14:N22)+IF(B22&gt;=G$5,G$6*G22/100*(AB22*(1-N$4-AB$12))/G$3,0)*N22</f>
        <v>509.52371316439275</v>
      </c>
      <c r="I69" s="31"/>
      <c r="J69" s="31"/>
      <c r="K69" s="31"/>
      <c r="L69" s="31"/>
      <c r="M69" s="31"/>
      <c r="N69" s="31"/>
      <c r="O69" s="31"/>
      <c r="P69" s="31"/>
      <c r="Q69" s="31"/>
      <c r="R69" s="31"/>
      <c r="S69" s="31"/>
      <c r="T69" s="31"/>
      <c r="U69" s="31"/>
      <c r="V69" s="31"/>
      <c r="W69" s="31"/>
      <c r="X69" s="31"/>
      <c r="Y69" s="31"/>
      <c r="Z69" s="31"/>
      <c r="AA69" s="71"/>
      <c r="AB69" s="71"/>
      <c r="AC69" s="71"/>
      <c r="AD69" s="71"/>
      <c r="AE69" s="71"/>
      <c r="AF69" s="71"/>
      <c r="AG69" s="71"/>
      <c r="AH69" s="71"/>
      <c r="AI69" s="71"/>
      <c r="AJ69" s="71"/>
      <c r="AK69" s="71"/>
      <c r="AL69" s="71"/>
      <c r="AM69" s="71"/>
      <c r="AN69" s="71"/>
      <c r="AO69" s="71"/>
      <c r="AP69" s="71"/>
      <c r="AQ69" s="71"/>
      <c r="AR69" s="71"/>
      <c r="AS69" s="71"/>
    </row>
    <row r="70" spans="1:45" ht="21.95" customHeight="1" thickBot="1">
      <c r="A70" s="31"/>
      <c r="B70" s="123">
        <f t="shared" si="30"/>
        <v>2026</v>
      </c>
      <c r="C70" s="123">
        <f t="shared" si="31"/>
        <v>10</v>
      </c>
      <c r="D70" s="125">
        <f>SUMPRODUCT(AD$14:AD23,N$14:N23)+IF(B23&gt;=G$5,G$6*G23/100*(X23*(1-N$4-X$12))/G$3,0)*N23</f>
        <v>337.74154117970022</v>
      </c>
      <c r="E70" s="125">
        <f>SUMPRODUCT(AE$14:AE23,N$14:N23)+IF(B23&gt;=G$5,G$6*G23/100*(Y23*(1-N$4-Y$12))/G$3,0)*N23</f>
        <v>385.95899695468648</v>
      </c>
      <c r="F70" s="125">
        <f>SUMPRODUCT(AF$14:AF23,N$14:N23)+IF(B23&gt;=G$5,G$6*G23/100*(Z23*(1-N$4-Z$12))/G$3,0)*N23</f>
        <v>428.57516539703488</v>
      </c>
      <c r="G70" s="125">
        <f>SUMPRODUCT(AG$14:AG23,N$14:N23)+IF(B23&gt;=G$5,G$6*G23/100*(AA23*(1-N$4-AA$12))/G$3,0)*N23</f>
        <v>466.31374092024816</v>
      </c>
      <c r="H70" s="125">
        <f>SUMPRODUCT(AH$14:AH23,N$14:N23)+IF(B23&gt;=G$5,G$6*G23/100*(AB23*(1-N$4-AB$12))/G$3,0)*N23</f>
        <v>499.80796466111991</v>
      </c>
      <c r="I70" s="31"/>
      <c r="J70" s="31"/>
      <c r="K70" s="31"/>
      <c r="L70" s="31"/>
      <c r="M70" s="31"/>
      <c r="N70" s="31"/>
      <c r="O70" s="31"/>
      <c r="P70" s="31"/>
      <c r="Q70" s="31"/>
      <c r="R70" s="31"/>
      <c r="S70" s="31"/>
      <c r="T70" s="31"/>
      <c r="U70" s="31"/>
      <c r="V70" s="31"/>
      <c r="W70" s="31"/>
      <c r="X70" s="31"/>
      <c r="Y70" s="31"/>
      <c r="Z70" s="31"/>
      <c r="AA70" s="71"/>
      <c r="AB70" s="71"/>
      <c r="AC70" s="71"/>
      <c r="AD70" s="71"/>
      <c r="AE70" s="71"/>
      <c r="AF70" s="71"/>
      <c r="AG70" s="71"/>
      <c r="AH70" s="71"/>
      <c r="AI70" s="71"/>
      <c r="AJ70" s="71"/>
      <c r="AK70" s="71"/>
      <c r="AL70" s="71"/>
      <c r="AM70" s="71"/>
      <c r="AN70" s="71"/>
      <c r="AO70" s="71"/>
      <c r="AP70" s="71"/>
      <c r="AQ70" s="71"/>
      <c r="AR70" s="71"/>
      <c r="AS70" s="71"/>
    </row>
    <row r="71" spans="1:45">
      <c r="A71" s="31"/>
      <c r="B71" s="98" t="s">
        <v>30</v>
      </c>
      <c r="C71" s="31"/>
      <c r="D71" s="31"/>
      <c r="E71" s="31"/>
      <c r="F71" s="31"/>
      <c r="G71" s="31"/>
      <c r="H71" s="31"/>
      <c r="I71" s="31"/>
      <c r="J71" s="31"/>
      <c r="K71" s="31"/>
      <c r="L71" s="31"/>
      <c r="M71" s="31"/>
      <c r="N71" s="31"/>
      <c r="O71" s="31"/>
      <c r="P71" s="31"/>
      <c r="Q71" s="31"/>
      <c r="R71" s="31"/>
      <c r="S71" s="31"/>
      <c r="T71" s="31"/>
      <c r="U71" s="31"/>
      <c r="V71" s="31"/>
      <c r="W71" s="70"/>
      <c r="X71" s="71"/>
      <c r="Y71" s="71"/>
      <c r="Z71" s="71"/>
      <c r="AA71" s="71"/>
      <c r="AB71" s="71"/>
      <c r="AC71" s="71"/>
      <c r="AD71" s="71"/>
      <c r="AE71" s="71"/>
      <c r="AF71" s="71"/>
      <c r="AG71" s="71"/>
      <c r="AH71" s="71"/>
      <c r="AI71" s="71"/>
      <c r="AJ71" s="71"/>
      <c r="AK71" s="71"/>
      <c r="AL71" s="71"/>
      <c r="AM71" s="71"/>
      <c r="AN71" s="71"/>
      <c r="AO71" s="71"/>
      <c r="AP71" s="71"/>
      <c r="AQ71" s="71"/>
      <c r="AR71" s="71"/>
      <c r="AS71" s="71"/>
    </row>
    <row r="72" spans="1:45">
      <c r="A72" s="31"/>
      <c r="B72" s="45" t="s">
        <v>54</v>
      </c>
      <c r="C72" s="31"/>
      <c r="D72" s="31"/>
      <c r="E72" s="31"/>
      <c r="F72" s="31"/>
      <c r="G72" s="31"/>
      <c r="H72" s="122">
        <v>2.5000000000000001E-2</v>
      </c>
      <c r="I72" s="31"/>
      <c r="J72" s="31"/>
      <c r="K72" s="31"/>
      <c r="L72" s="31"/>
      <c r="M72" s="31"/>
      <c r="N72" s="31"/>
      <c r="O72" s="31"/>
      <c r="P72" s="31"/>
      <c r="Q72" s="31"/>
      <c r="R72" s="31"/>
      <c r="S72" s="31"/>
      <c r="T72" s="31"/>
      <c r="U72" s="31"/>
      <c r="V72" s="31"/>
      <c r="W72" s="70"/>
      <c r="X72" s="71"/>
      <c r="Y72" s="71"/>
      <c r="Z72" s="71"/>
      <c r="AA72" s="71"/>
      <c r="AB72" s="71"/>
      <c r="AC72" s="71"/>
      <c r="AD72" s="71"/>
      <c r="AE72" s="71"/>
      <c r="AF72" s="71"/>
      <c r="AG72" s="71"/>
      <c r="AH72" s="71"/>
      <c r="AI72" s="71"/>
      <c r="AJ72" s="71"/>
      <c r="AK72" s="71"/>
      <c r="AL72" s="71"/>
      <c r="AM72" s="71"/>
      <c r="AN72" s="71"/>
      <c r="AO72" s="71"/>
      <c r="AP72" s="71"/>
      <c r="AQ72" s="71"/>
      <c r="AR72" s="71"/>
      <c r="AS72" s="71"/>
    </row>
    <row r="73" spans="1:45" ht="15.75" thickBot="1">
      <c r="A73" s="70"/>
      <c r="B73" s="31"/>
      <c r="C73" s="31"/>
      <c r="D73" s="31"/>
      <c r="E73" s="31"/>
      <c r="F73" s="31"/>
      <c r="G73" s="31"/>
      <c r="H73" s="31"/>
      <c r="I73" s="70"/>
      <c r="J73" s="70"/>
      <c r="K73" s="70"/>
      <c r="L73" s="70"/>
      <c r="M73" s="70"/>
      <c r="N73" s="70"/>
      <c r="O73" s="70"/>
      <c r="P73" s="70"/>
      <c r="Q73" s="70"/>
      <c r="R73" s="70"/>
      <c r="S73" s="70"/>
      <c r="T73" s="70"/>
      <c r="U73" s="70"/>
      <c r="V73" s="70"/>
      <c r="W73" s="70"/>
      <c r="X73" s="71"/>
      <c r="Y73" s="71"/>
      <c r="Z73" s="71"/>
      <c r="AA73" s="71"/>
      <c r="AB73" s="71"/>
      <c r="AC73" s="71"/>
      <c r="AD73" s="71"/>
      <c r="AE73" s="71"/>
      <c r="AF73" s="71"/>
      <c r="AG73" s="71"/>
      <c r="AH73" s="71"/>
      <c r="AI73" s="71"/>
      <c r="AJ73" s="71"/>
      <c r="AK73" s="71"/>
      <c r="AL73" s="71"/>
      <c r="AM73" s="71"/>
      <c r="AN73" s="71"/>
      <c r="AO73" s="71"/>
      <c r="AP73" s="71"/>
      <c r="AQ73" s="71"/>
      <c r="AR73" s="71"/>
      <c r="AS73" s="71"/>
    </row>
    <row r="74" spans="1:45">
      <c r="A74" s="70"/>
      <c r="B74" s="72" t="s">
        <v>50</v>
      </c>
      <c r="C74" s="58"/>
      <c r="D74" s="58"/>
      <c r="E74" s="58"/>
      <c r="F74" s="58"/>
      <c r="G74" s="58"/>
      <c r="H74" s="59"/>
      <c r="I74" s="70"/>
      <c r="J74" s="70"/>
      <c r="K74" s="70"/>
      <c r="L74" s="70"/>
      <c r="M74" s="70"/>
      <c r="N74" s="70"/>
      <c r="O74" s="70"/>
      <c r="P74" s="70"/>
      <c r="Q74" s="70"/>
      <c r="R74" s="70"/>
      <c r="S74" s="70"/>
      <c r="T74" s="70"/>
      <c r="U74" s="70"/>
      <c r="V74" s="70"/>
      <c r="W74" s="70"/>
      <c r="X74" s="71"/>
      <c r="Y74" s="71"/>
      <c r="Z74" s="71"/>
      <c r="AA74" s="71"/>
      <c r="AB74" s="71"/>
      <c r="AC74" s="71"/>
      <c r="AD74" s="71"/>
      <c r="AE74" s="71"/>
      <c r="AF74" s="71"/>
      <c r="AG74" s="71"/>
      <c r="AH74" s="71"/>
      <c r="AI74" s="71"/>
      <c r="AJ74" s="71"/>
      <c r="AK74" s="71"/>
      <c r="AL74" s="71"/>
      <c r="AM74" s="71"/>
      <c r="AN74" s="71"/>
      <c r="AO74" s="71"/>
      <c r="AP74" s="71"/>
      <c r="AQ74" s="71"/>
      <c r="AR74" s="71"/>
      <c r="AS74" s="71"/>
    </row>
    <row r="75" spans="1:45">
      <c r="A75" s="71"/>
      <c r="B75" s="73"/>
      <c r="C75" s="74"/>
      <c r="D75" s="75" t="s">
        <v>55</v>
      </c>
      <c r="E75" s="75"/>
      <c r="F75" s="75"/>
      <c r="G75" s="75"/>
      <c r="H75" s="76"/>
      <c r="I75" s="71"/>
      <c r="J75" s="71"/>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c r="AO75" s="71"/>
      <c r="AP75" s="71"/>
      <c r="AQ75" s="71"/>
      <c r="AR75" s="71"/>
      <c r="AS75" s="71"/>
    </row>
    <row r="76" spans="1:45">
      <c r="A76" s="71"/>
      <c r="B76" s="77" t="s">
        <v>51</v>
      </c>
      <c r="C76" s="78"/>
      <c r="D76" s="129">
        <f>D59</f>
        <v>0.1</v>
      </c>
      <c r="E76" s="129">
        <f>E59</f>
        <v>0.125</v>
      </c>
      <c r="F76" s="129">
        <f>F59</f>
        <v>0.15</v>
      </c>
      <c r="G76" s="129">
        <f>G59</f>
        <v>0.17499999999999999</v>
      </c>
      <c r="H76" s="130">
        <f>H59</f>
        <v>0.19999999999999998</v>
      </c>
      <c r="I76" s="71"/>
      <c r="J76" s="71"/>
      <c r="K76" s="71"/>
      <c r="L76" s="71"/>
      <c r="M76" s="71"/>
      <c r="N76" s="71"/>
      <c r="O76" s="71"/>
      <c r="P76" s="71"/>
      <c r="Q76" s="71"/>
      <c r="R76" s="71"/>
      <c r="S76" s="71"/>
      <c r="T76" s="71"/>
      <c r="U76" s="71"/>
      <c r="V76" s="71"/>
      <c r="W76" s="71"/>
      <c r="X76" s="71"/>
      <c r="Y76" s="71"/>
      <c r="Z76" s="71"/>
      <c r="AA76" s="71"/>
      <c r="AB76" s="71"/>
      <c r="AC76" s="71"/>
      <c r="AD76" s="71"/>
      <c r="AE76" s="71"/>
      <c r="AF76" s="71"/>
      <c r="AG76" s="71"/>
      <c r="AH76" s="71"/>
      <c r="AI76" s="71"/>
      <c r="AJ76" s="71"/>
      <c r="AK76" s="71"/>
      <c r="AL76" s="71"/>
      <c r="AM76" s="71"/>
      <c r="AN76" s="71"/>
      <c r="AO76" s="71"/>
      <c r="AP76" s="71"/>
      <c r="AQ76" s="71"/>
      <c r="AR76" s="71"/>
      <c r="AS76" s="71"/>
    </row>
    <row r="77" spans="1:45" ht="17.45" customHeight="1">
      <c r="A77" s="71"/>
      <c r="B77" s="66">
        <v>4</v>
      </c>
      <c r="C77" s="68" t="str">
        <f>B77&amp;" calves"</f>
        <v>4 calves</v>
      </c>
      <c r="D77" s="62">
        <f>VLOOKUP($B77,$C$61:$H$70,2)</f>
        <v>543.41926716923319</v>
      </c>
      <c r="E77" s="62">
        <f>VLOOKUP($B77,$C$61:$H$70,3)</f>
        <v>557.81757166390673</v>
      </c>
      <c r="F77" s="62">
        <f>VLOOKUP($B77,$C$61:$H$70,4)</f>
        <v>571.74452062525313</v>
      </c>
      <c r="G77" s="62">
        <f>VLOOKUP($B77,$C$61:$H$70,5)</f>
        <v>585.2090390798212</v>
      </c>
      <c r="H77" s="63">
        <f>VLOOKUP($B77,$C$61:$H$70,6)</f>
        <v>598.22005205415758</v>
      </c>
      <c r="I77" s="71"/>
      <c r="J77" s="71"/>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c r="AO77" s="71"/>
      <c r="AP77" s="71"/>
      <c r="AQ77" s="71"/>
      <c r="AR77" s="71"/>
      <c r="AS77" s="71"/>
    </row>
    <row r="78" spans="1:45" ht="17.45" customHeight="1">
      <c r="A78" s="71"/>
      <c r="B78" s="79">
        <v>7</v>
      </c>
      <c r="C78" s="80" t="str">
        <f>B78&amp;" calves"</f>
        <v>7 calves</v>
      </c>
      <c r="D78" s="81">
        <f>VLOOKUP($B78,$C$61:$H$70,2)</f>
        <v>432.11215621659471</v>
      </c>
      <c r="E78" s="81">
        <f>VLOOKUP($B78,$C$61:$H$70,3)</f>
        <v>461.35922158360313</v>
      </c>
      <c r="F78" s="81">
        <f>VLOOKUP($B78,$C$61:$H$70,4)</f>
        <v>488.45862258071026</v>
      </c>
      <c r="G78" s="81">
        <f>VLOOKUP($B78,$C$61:$H$70,5)</f>
        <v>513.5732725955354</v>
      </c>
      <c r="H78" s="82">
        <f>VLOOKUP($B78,$C$61:$H$70,6)</f>
        <v>536.8552530423791</v>
      </c>
      <c r="I78" s="71"/>
      <c r="J78" s="71"/>
      <c r="K78" s="71"/>
      <c r="L78" s="71"/>
      <c r="M78" s="71"/>
      <c r="N78" s="71"/>
      <c r="O78" s="71"/>
      <c r="P78" s="71"/>
      <c r="Q78" s="71"/>
      <c r="R78" s="71"/>
      <c r="S78" s="71"/>
      <c r="T78" s="71"/>
      <c r="U78" s="71"/>
      <c r="V78" s="71"/>
      <c r="W78" s="71"/>
      <c r="X78" s="71"/>
      <c r="Y78" s="71"/>
      <c r="Z78" s="71"/>
      <c r="AA78" s="71"/>
      <c r="AB78" s="71"/>
      <c r="AC78" s="71"/>
      <c r="AD78" s="71"/>
      <c r="AE78" s="71"/>
      <c r="AF78" s="71"/>
      <c r="AG78" s="71"/>
      <c r="AH78" s="71"/>
      <c r="AI78" s="71"/>
      <c r="AJ78" s="71"/>
      <c r="AK78" s="71"/>
      <c r="AL78" s="71"/>
      <c r="AM78" s="71"/>
      <c r="AN78" s="71"/>
      <c r="AO78" s="71"/>
      <c r="AP78" s="71"/>
      <c r="AQ78" s="71"/>
      <c r="AR78" s="71"/>
      <c r="AS78" s="71"/>
    </row>
    <row r="79" spans="1:45" ht="17.45" customHeight="1" thickBot="1">
      <c r="A79" s="71"/>
      <c r="B79" s="67">
        <v>10</v>
      </c>
      <c r="C79" s="69" t="str">
        <f>B79&amp;" calves"</f>
        <v>10 calves</v>
      </c>
      <c r="D79" s="64">
        <f>VLOOKUP($B79,$C$61:$H$70,2)</f>
        <v>337.74154117970022</v>
      </c>
      <c r="E79" s="64">
        <f>VLOOKUP($B79,$C$61:$H$70,3)</f>
        <v>385.95899695468648</v>
      </c>
      <c r="F79" s="64">
        <f>VLOOKUP($B79,$C$61:$H$70,4)</f>
        <v>428.57516539703488</v>
      </c>
      <c r="G79" s="64">
        <f>VLOOKUP($B79,$C$61:$H$70,5)</f>
        <v>466.31374092024816</v>
      </c>
      <c r="H79" s="65">
        <f>VLOOKUP($B79,$C$61:$H$70,6)</f>
        <v>499.80796466111991</v>
      </c>
      <c r="I79" s="71"/>
      <c r="J79" s="71"/>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c r="AL79" s="71"/>
      <c r="AM79" s="71"/>
      <c r="AN79" s="71"/>
      <c r="AO79" s="71"/>
      <c r="AP79" s="71"/>
      <c r="AQ79" s="71"/>
      <c r="AR79" s="71"/>
      <c r="AS79" s="71"/>
    </row>
    <row r="80" spans="1:45">
      <c r="A80" s="71"/>
      <c r="B80" s="71"/>
      <c r="C80" s="71"/>
      <c r="D80" s="71"/>
      <c r="E80" s="71"/>
      <c r="F80" s="71"/>
      <c r="G80" s="71"/>
      <c r="H80" s="71"/>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71"/>
    </row>
    <row r="81" spans="34:45">
      <c r="AH81" s="71"/>
      <c r="AI81" s="71"/>
      <c r="AJ81" s="71"/>
      <c r="AK81" s="71"/>
      <c r="AL81" s="71"/>
      <c r="AM81" s="71"/>
      <c r="AN81" s="71"/>
      <c r="AO81" s="71"/>
      <c r="AP81" s="71"/>
      <c r="AQ81" s="71"/>
      <c r="AR81" s="71"/>
      <c r="AS81" s="71"/>
    </row>
  </sheetData>
  <sheetProtection algorithmName="SHA-512" hashValue="GYoM4sdQ15JNQT+ji6/3Mzo6sBLAaXnF6egs6gEOpOf6YFfJ5B4U6yDyOR++gikgziwHC/+yXlJCDQlwRWKkjA==" saltValue="l6X/L2zj5oi+TePiBzDppg==" spinCount="100000" sheet="1" objects="1" scenarios="1"/>
  <mergeCells count="3">
    <mergeCell ref="B26:O27"/>
    <mergeCell ref="I12:J12"/>
    <mergeCell ref="AP12:AQ12"/>
  </mergeCells>
  <phoneticPr fontId="0" type="noConversion"/>
  <pageMargins left="0.75" right="0.75" top="1" bottom="1" header="0" footer="0.25"/>
  <pageSetup scale="51" fitToHeight="2" orientation="landscape" r:id="rId1"/>
  <headerFooter alignWithMargins="0">
    <oddFooter>&amp;C&amp;10KSU-Beef Replacements
Developed by Kevin C. Dhuyvetter
Department of Agricultural Economics, Kansas State University</oddFooter>
  </headerFooter>
  <ignoredErrors>
    <ignoredError sqref="C51:C53"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098" r:id="rId4" name="Button 26">
              <controlPr defaultSize="0" print="0" autoFill="0" autoPict="0" macro="[0]!Print2">
                <anchor moveWithCells="1" sizeWithCells="1">
                  <from>
                    <xdr:col>13</xdr:col>
                    <xdr:colOff>123825</xdr:colOff>
                    <xdr:row>0</xdr:row>
                    <xdr:rowOff>95250</xdr:rowOff>
                  </from>
                  <to>
                    <xdr:col>14</xdr:col>
                    <xdr:colOff>533400</xdr:colOff>
                    <xdr:row>1</xdr:row>
                    <xdr:rowOff>123825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7"/>
  <sheetViews>
    <sheetView workbookViewId="0">
      <selection activeCell="A37" sqref="A37"/>
    </sheetView>
  </sheetViews>
  <sheetFormatPr defaultRowHeight="15"/>
  <cols>
    <col min="1" max="1" width="6.77734375" style="214" customWidth="1"/>
    <col min="2" max="2" width="14.77734375" style="214" customWidth="1"/>
    <col min="3" max="3" width="10.77734375" style="214" customWidth="1"/>
    <col min="4" max="7" width="12.77734375" style="214" customWidth="1"/>
    <col min="8" max="8" width="4.77734375" style="214" customWidth="1"/>
    <col min="9" max="9" width="8.88671875" style="214" customWidth="1"/>
    <col min="10" max="16384" width="8.88671875" style="214"/>
  </cols>
  <sheetData>
    <row r="1" spans="1:15">
      <c r="A1" s="204"/>
      <c r="B1" s="204"/>
      <c r="C1" s="204"/>
      <c r="D1" s="204"/>
      <c r="E1" s="204"/>
      <c r="F1" s="204"/>
      <c r="G1" s="204"/>
      <c r="H1" s="204"/>
      <c r="I1" s="204"/>
      <c r="J1" s="204"/>
      <c r="K1" s="204"/>
      <c r="L1" s="204"/>
      <c r="M1" s="204"/>
      <c r="N1" s="204"/>
      <c r="O1" s="204"/>
    </row>
    <row r="2" spans="1:15" ht="15.75">
      <c r="A2" s="204"/>
      <c r="B2" s="199" t="s">
        <v>83</v>
      </c>
      <c r="C2" s="132"/>
      <c r="D2" s="132"/>
      <c r="E2" s="132"/>
      <c r="F2" s="132"/>
      <c r="G2" s="132"/>
      <c r="H2" s="204"/>
      <c r="I2" s="204"/>
      <c r="J2" s="204"/>
      <c r="K2" s="204"/>
      <c r="L2" s="204"/>
      <c r="M2" s="204"/>
      <c r="N2" s="204"/>
      <c r="O2" s="204"/>
    </row>
    <row r="3" spans="1:15">
      <c r="A3" s="204"/>
      <c r="B3" s="200" t="s">
        <v>85</v>
      </c>
      <c r="C3" s="200"/>
      <c r="D3" s="201" t="s">
        <v>84</v>
      </c>
      <c r="E3" s="201" t="s">
        <v>86</v>
      </c>
      <c r="F3" s="201" t="s">
        <v>87</v>
      </c>
      <c r="G3" s="201" t="s">
        <v>88</v>
      </c>
      <c r="H3" s="204"/>
      <c r="I3" s="204"/>
      <c r="J3" s="204"/>
      <c r="K3" s="204"/>
      <c r="L3" s="204"/>
      <c r="M3" s="204"/>
      <c r="N3" s="204"/>
      <c r="O3" s="204"/>
    </row>
    <row r="4" spans="1:15">
      <c r="A4" s="204"/>
      <c r="B4" s="204"/>
      <c r="C4" s="204"/>
      <c r="D4" s="204"/>
      <c r="E4" s="204"/>
      <c r="F4" s="204"/>
      <c r="G4" s="204"/>
      <c r="H4" s="204"/>
      <c r="I4" s="204"/>
      <c r="J4" s="204"/>
      <c r="K4" s="204"/>
      <c r="L4" s="204"/>
      <c r="M4" s="204"/>
      <c r="N4" s="204"/>
      <c r="O4" s="204"/>
    </row>
    <row r="5" spans="1:15" ht="16.5" thickBot="1">
      <c r="A5" s="204"/>
      <c r="B5" s="287" t="s">
        <v>79</v>
      </c>
      <c r="C5" s="287"/>
      <c r="D5" s="287"/>
      <c r="E5" s="287"/>
      <c r="F5" s="287"/>
      <c r="G5" s="287"/>
      <c r="H5" s="205"/>
      <c r="I5" s="215" t="s">
        <v>89</v>
      </c>
      <c r="J5" s="194"/>
      <c r="K5" s="194"/>
      <c r="L5" s="194"/>
      <c r="M5" s="194"/>
      <c r="N5" s="194"/>
      <c r="O5" s="204"/>
    </row>
    <row r="6" spans="1:15">
      <c r="A6" s="204"/>
      <c r="B6" s="132"/>
      <c r="C6" s="133" t="s">
        <v>75</v>
      </c>
      <c r="D6" s="133"/>
      <c r="E6" s="133" t="s">
        <v>74</v>
      </c>
      <c r="F6" s="133" t="s">
        <v>74</v>
      </c>
      <c r="G6" s="133" t="s">
        <v>73</v>
      </c>
      <c r="H6" s="206"/>
      <c r="I6" s="133" t="s">
        <v>81</v>
      </c>
      <c r="J6" s="133" t="s">
        <v>11</v>
      </c>
      <c r="K6" s="133" t="s">
        <v>82</v>
      </c>
      <c r="L6" s="133" t="s">
        <v>81</v>
      </c>
      <c r="M6" s="133" t="s">
        <v>11</v>
      </c>
      <c r="N6" s="133" t="s">
        <v>82</v>
      </c>
      <c r="O6" s="204"/>
    </row>
    <row r="7" spans="1:15">
      <c r="A7" s="204"/>
      <c r="B7" s="134" t="s">
        <v>5</v>
      </c>
      <c r="C7" s="134" t="s">
        <v>72</v>
      </c>
      <c r="D7" s="134" t="s">
        <v>71</v>
      </c>
      <c r="E7" s="134" t="s">
        <v>70</v>
      </c>
      <c r="F7" s="134" t="s">
        <v>69</v>
      </c>
      <c r="G7" s="134" t="s">
        <v>68</v>
      </c>
      <c r="H7" s="207"/>
      <c r="I7" s="202" t="s">
        <v>67</v>
      </c>
      <c r="J7" s="202" t="s">
        <v>67</v>
      </c>
      <c r="K7" s="202" t="s">
        <v>67</v>
      </c>
      <c r="L7" s="202" t="s">
        <v>66</v>
      </c>
      <c r="M7" s="202" t="s">
        <v>66</v>
      </c>
      <c r="N7" s="202" t="s">
        <v>66</v>
      </c>
      <c r="O7" s="204"/>
    </row>
    <row r="8" spans="1:15">
      <c r="A8" s="204"/>
      <c r="B8" s="135">
        <f>'Net present value'!B14</f>
        <v>2017</v>
      </c>
      <c r="C8" s="135">
        <f>'Net present value'!D14</f>
        <v>1</v>
      </c>
      <c r="D8" s="136">
        <f>'Net present value'!O14</f>
        <v>827.89968617674413</v>
      </c>
      <c r="E8" s="136">
        <f>'Net present value'!E35</f>
        <v>903.06247687441862</v>
      </c>
      <c r="F8" s="136">
        <f>'Net present value'!AK14</f>
        <v>833.71631160655727</v>
      </c>
      <c r="G8" s="136">
        <f>'Net present value'!AS14</f>
        <v>986.55248664186058</v>
      </c>
      <c r="H8" s="208"/>
      <c r="I8" s="137">
        <f t="shared" ref="I8:I17" si="0">E8-$D8</f>
        <v>75.162790697674495</v>
      </c>
      <c r="J8" s="137">
        <f t="shared" ref="J8:J17" si="1">F8-$D8</f>
        <v>5.8166254298131435</v>
      </c>
      <c r="K8" s="137">
        <f t="shared" ref="K8:K17" si="2">G8-$D8</f>
        <v>158.65280046511646</v>
      </c>
      <c r="L8" s="138">
        <f t="shared" ref="L8:L17" si="3">I8/$D8</f>
        <v>9.0787316329080436E-2</v>
      </c>
      <c r="M8" s="138">
        <f t="shared" ref="M8:M17" si="4">J8/$D8</f>
        <v>7.0257611241217226E-3</v>
      </c>
      <c r="N8" s="138">
        <f t="shared" ref="N8:N17" si="5">K8/$D8</f>
        <v>0.19163287909647361</v>
      </c>
      <c r="O8" s="204"/>
    </row>
    <row r="9" spans="1:15">
      <c r="A9" s="204"/>
      <c r="B9" s="135">
        <f>'Net present value'!B15</f>
        <v>2018</v>
      </c>
      <c r="C9" s="135">
        <f>'Net present value'!D15</f>
        <v>2</v>
      </c>
      <c r="D9" s="136">
        <f>'Net present value'!O15</f>
        <v>721.01567879874483</v>
      </c>
      <c r="E9" s="136">
        <f>'Net present value'!E36</f>
        <v>855.85073342286614</v>
      </c>
      <c r="F9" s="136">
        <f>'Net present value'!AK15</f>
        <v>730.18703862095401</v>
      </c>
      <c r="G9" s="136">
        <f>'Net present value'!AS15</f>
        <v>929.54241713514318</v>
      </c>
      <c r="H9" s="208"/>
      <c r="I9" s="137">
        <f t="shared" si="0"/>
        <v>134.83505462412131</v>
      </c>
      <c r="J9" s="137">
        <f t="shared" si="1"/>
        <v>9.1713598222091832</v>
      </c>
      <c r="K9" s="137">
        <f t="shared" si="2"/>
        <v>208.52673833639835</v>
      </c>
      <c r="L9" s="138">
        <f t="shared" si="3"/>
        <v>0.18700710482296939</v>
      </c>
      <c r="M9" s="138">
        <f t="shared" si="4"/>
        <v>1.2720056015271701E-2</v>
      </c>
      <c r="N9" s="138">
        <f t="shared" si="5"/>
        <v>0.28921248797781535</v>
      </c>
      <c r="O9" s="204"/>
    </row>
    <row r="10" spans="1:15">
      <c r="A10" s="204"/>
      <c r="B10" s="135">
        <f>'Net present value'!B16</f>
        <v>2019</v>
      </c>
      <c r="C10" s="135">
        <f>'Net present value'!D16</f>
        <v>3</v>
      </c>
      <c r="D10" s="136">
        <f>'Net present value'!O16</f>
        <v>629.18371857967156</v>
      </c>
      <c r="E10" s="136">
        <f>'Net present value'!E37</f>
        <v>811.39299985311936</v>
      </c>
      <c r="F10" s="136">
        <f>'Net present value'!AK16</f>
        <v>640.0328625751398</v>
      </c>
      <c r="G10" s="136">
        <f>'Net present value'!AS16</f>
        <v>876.87762255599409</v>
      </c>
      <c r="H10" s="208"/>
      <c r="I10" s="137">
        <f t="shared" si="0"/>
        <v>182.2092812734478</v>
      </c>
      <c r="J10" s="137">
        <f t="shared" si="1"/>
        <v>10.849143995468239</v>
      </c>
      <c r="K10" s="137">
        <f t="shared" si="2"/>
        <v>247.69390397632253</v>
      </c>
      <c r="L10" s="138">
        <f t="shared" si="3"/>
        <v>0.28959630691774679</v>
      </c>
      <c r="M10" s="138">
        <f t="shared" si="4"/>
        <v>1.7243205243707281E-2</v>
      </c>
      <c r="N10" s="138">
        <f t="shared" si="5"/>
        <v>0.39367500566522978</v>
      </c>
      <c r="O10" s="204"/>
    </row>
    <row r="11" spans="1:15">
      <c r="A11" s="204"/>
      <c r="B11" s="135">
        <f>'Net present value'!B17</f>
        <v>2020</v>
      </c>
      <c r="C11" s="135">
        <f>'Net present value'!D17</f>
        <v>4</v>
      </c>
      <c r="D11" s="136">
        <f>'Net present value'!O17</f>
        <v>571.74452062525313</v>
      </c>
      <c r="E11" s="136">
        <f>'Net present value'!E38</f>
        <v>791.56453095346137</v>
      </c>
      <c r="F11" s="136">
        <f>'Net present value'!AK17</f>
        <v>583.71185458528066</v>
      </c>
      <c r="G11" s="136">
        <f>'Net present value'!AS17</f>
        <v>852.18395777336843</v>
      </c>
      <c r="H11" s="208"/>
      <c r="I11" s="137">
        <f t="shared" si="0"/>
        <v>219.82001032820824</v>
      </c>
      <c r="J11" s="137">
        <f t="shared" si="1"/>
        <v>11.967333960027531</v>
      </c>
      <c r="K11" s="137">
        <f t="shared" si="2"/>
        <v>280.4394371481153</v>
      </c>
      <c r="L11" s="138">
        <f t="shared" si="3"/>
        <v>0.38447243899743133</v>
      </c>
      <c r="M11" s="138">
        <f t="shared" si="4"/>
        <v>2.0931261303458047E-2</v>
      </c>
      <c r="N11" s="138">
        <f t="shared" si="5"/>
        <v>0.49049781332653614</v>
      </c>
      <c r="O11" s="204"/>
    </row>
    <row r="12" spans="1:15">
      <c r="A12" s="204"/>
      <c r="B12" s="135">
        <f>'Net present value'!B18</f>
        <v>2021</v>
      </c>
      <c r="C12" s="135">
        <f>'Net present value'!D18</f>
        <v>5</v>
      </c>
      <c r="D12" s="136">
        <f>'Net present value'!O18</f>
        <v>546.7181912226232</v>
      </c>
      <c r="E12" s="136">
        <f>'Net present value'!E39</f>
        <v>796.39762174784119</v>
      </c>
      <c r="F12" s="136">
        <f>'Net present value'!AK18</f>
        <v>559.96884004523531</v>
      </c>
      <c r="G12" s="136">
        <f>'Net present value'!AS18</f>
        <v>855.29417791487128</v>
      </c>
      <c r="H12" s="208"/>
      <c r="I12" s="137">
        <f t="shared" si="0"/>
        <v>249.67943052521798</v>
      </c>
      <c r="J12" s="137">
        <f t="shared" si="1"/>
        <v>13.250648822612106</v>
      </c>
      <c r="K12" s="137">
        <f t="shared" si="2"/>
        <v>308.57598669224808</v>
      </c>
      <c r="L12" s="138">
        <f t="shared" si="3"/>
        <v>0.45668762176517502</v>
      </c>
      <c r="M12" s="138">
        <f t="shared" si="4"/>
        <v>2.4236707384804126E-2</v>
      </c>
      <c r="N12" s="138">
        <f t="shared" si="5"/>
        <v>0.56441507095672294</v>
      </c>
      <c r="O12" s="204"/>
    </row>
    <row r="13" spans="1:15">
      <c r="A13" s="204"/>
      <c r="B13" s="135">
        <f>'Net present value'!B19</f>
        <v>2022</v>
      </c>
      <c r="C13" s="135">
        <f>'Net present value'!D19</f>
        <v>6</v>
      </c>
      <c r="D13" s="136">
        <f>'Net present value'!O19</f>
        <v>515.72076313081823</v>
      </c>
      <c r="E13" s="136">
        <f>'Net present value'!E40</f>
        <v>789.10579567197874</v>
      </c>
      <c r="F13" s="136">
        <f>'Net present value'!AK19</f>
        <v>529.42847339887305</v>
      </c>
      <c r="G13" s="136">
        <f>'Net present value'!AS19</f>
        <v>845.51553845572687</v>
      </c>
      <c r="H13" s="208"/>
      <c r="I13" s="137">
        <f t="shared" si="0"/>
        <v>273.38503254116051</v>
      </c>
      <c r="J13" s="137">
        <f t="shared" si="1"/>
        <v>13.707710268054825</v>
      </c>
      <c r="K13" s="137">
        <f t="shared" si="2"/>
        <v>329.79477532490864</v>
      </c>
      <c r="L13" s="138">
        <f t="shared" si="3"/>
        <v>0.53010282324392943</v>
      </c>
      <c r="M13" s="138">
        <f t="shared" si="4"/>
        <v>2.6579713767657082E-2</v>
      </c>
      <c r="N13" s="138">
        <f t="shared" si="5"/>
        <v>0.63948322212742204</v>
      </c>
      <c r="O13" s="204"/>
    </row>
    <row r="14" spans="1:15">
      <c r="A14" s="204"/>
      <c r="B14" s="135">
        <f>'Net present value'!B20</f>
        <v>2023</v>
      </c>
      <c r="C14" s="135">
        <f>'Net present value'!D20</f>
        <v>7</v>
      </c>
      <c r="D14" s="136">
        <f>'Net present value'!O20</f>
        <v>488.45862258071026</v>
      </c>
      <c r="E14" s="136">
        <f>'Net present value'!E41</f>
        <v>780.66369795024821</v>
      </c>
      <c r="F14" s="136">
        <f>'Net present value'!AK20</f>
        <v>502.21144316875359</v>
      </c>
      <c r="G14" s="136">
        <f>'Net present value'!AS20</f>
        <v>834.77399991799575</v>
      </c>
      <c r="H14" s="208"/>
      <c r="I14" s="137">
        <f t="shared" si="0"/>
        <v>292.20507536953795</v>
      </c>
      <c r="J14" s="137">
        <f t="shared" si="1"/>
        <v>13.752820588043335</v>
      </c>
      <c r="K14" s="137">
        <f t="shared" si="2"/>
        <v>346.3153773372855</v>
      </c>
      <c r="L14" s="138">
        <f t="shared" si="3"/>
        <v>0.59821868600805705</v>
      </c>
      <c r="M14" s="138">
        <f t="shared" si="4"/>
        <v>2.8155548806533544E-2</v>
      </c>
      <c r="N14" s="138">
        <f t="shared" si="5"/>
        <v>0.70899634345192097</v>
      </c>
      <c r="O14" s="204"/>
    </row>
    <row r="15" spans="1:15">
      <c r="A15" s="204"/>
      <c r="B15" s="135">
        <f>'Net present value'!B21</f>
        <v>2024</v>
      </c>
      <c r="C15" s="135">
        <f>'Net present value'!D21</f>
        <v>8</v>
      </c>
      <c r="D15" s="136">
        <f>'Net present value'!O21</f>
        <v>465.22309265794581</v>
      </c>
      <c r="E15" s="136">
        <f>'Net present value'!E42</f>
        <v>772.36953133155703</v>
      </c>
      <c r="F15" s="136">
        <f>'Net present value'!AK21</f>
        <v>478.75701163889107</v>
      </c>
      <c r="G15" s="136">
        <f>'Net present value'!AS21</f>
        <v>824.47464251903057</v>
      </c>
      <c r="H15" s="208"/>
      <c r="I15" s="137">
        <f t="shared" si="0"/>
        <v>307.14643867361121</v>
      </c>
      <c r="J15" s="137">
        <f t="shared" si="1"/>
        <v>13.533918980945259</v>
      </c>
      <c r="K15" s="137">
        <f t="shared" si="2"/>
        <v>359.25154986108475</v>
      </c>
      <c r="L15" s="138">
        <f t="shared" si="3"/>
        <v>0.66021322569952456</v>
      </c>
      <c r="M15" s="138">
        <f t="shared" si="4"/>
        <v>2.9091245027460494E-2</v>
      </c>
      <c r="N15" s="138">
        <f t="shared" si="5"/>
        <v>0.77221349397894923</v>
      </c>
      <c r="O15" s="204"/>
    </row>
    <row r="16" spans="1:15">
      <c r="A16" s="204"/>
      <c r="B16" s="135">
        <f>'Net present value'!B22</f>
        <v>2025</v>
      </c>
      <c r="C16" s="135">
        <f>'Net present value'!D22</f>
        <v>9</v>
      </c>
      <c r="D16" s="136">
        <f>'Net present value'!O22</f>
        <v>445.39735358225488</v>
      </c>
      <c r="E16" s="136">
        <f>'Net present value'!E43</f>
        <v>764.40584482503937</v>
      </c>
      <c r="F16" s="136">
        <f>'Net present value'!AK22</f>
        <v>458.5281174879533</v>
      </c>
      <c r="G16" s="136">
        <f>'Net present value'!AS22</f>
        <v>814.75863195642535</v>
      </c>
      <c r="H16" s="208"/>
      <c r="I16" s="137">
        <f t="shared" si="0"/>
        <v>319.00849124278449</v>
      </c>
      <c r="J16" s="137">
        <f t="shared" si="1"/>
        <v>13.130763905698416</v>
      </c>
      <c r="K16" s="137">
        <f t="shared" si="2"/>
        <v>369.36127837417047</v>
      </c>
      <c r="L16" s="138">
        <f t="shared" si="3"/>
        <v>0.71623346810899002</v>
      </c>
      <c r="M16" s="138">
        <f t="shared" si="4"/>
        <v>2.94810101588838E-2</v>
      </c>
      <c r="N16" s="138">
        <f t="shared" si="5"/>
        <v>0.82928485183726564</v>
      </c>
      <c r="O16" s="204"/>
    </row>
    <row r="17" spans="1:15">
      <c r="A17" s="204"/>
      <c r="B17" s="135">
        <f>'Net present value'!B23</f>
        <v>2026</v>
      </c>
      <c r="C17" s="135">
        <f>'Net present value'!D23</f>
        <v>10</v>
      </c>
      <c r="D17" s="136">
        <f>'Net present value'!O23</f>
        <v>428.57516539703488</v>
      </c>
      <c r="E17" s="136">
        <f>'Net present value'!E44</f>
        <v>757.00102293299233</v>
      </c>
      <c r="F17" s="136">
        <f>'Net present value'!AK23</f>
        <v>441.18751702232902</v>
      </c>
      <c r="G17" s="136">
        <f>'Net present value'!AS23</f>
        <v>805.83701592033901</v>
      </c>
      <c r="H17" s="208"/>
      <c r="I17" s="137">
        <f t="shared" si="0"/>
        <v>328.42585753595745</v>
      </c>
      <c r="J17" s="137">
        <f t="shared" si="1"/>
        <v>12.612351625294139</v>
      </c>
      <c r="K17" s="137">
        <f t="shared" si="2"/>
        <v>377.26185052330413</v>
      </c>
      <c r="L17" s="138">
        <f t="shared" si="3"/>
        <v>0.76632031917132093</v>
      </c>
      <c r="M17" s="138">
        <f t="shared" si="4"/>
        <v>2.9428563863727317E-2</v>
      </c>
      <c r="N17" s="138">
        <f t="shared" si="5"/>
        <v>0.88026997591847456</v>
      </c>
      <c r="O17" s="204"/>
    </row>
    <row r="18" spans="1:15">
      <c r="A18" s="204"/>
      <c r="B18" s="135"/>
      <c r="C18" s="135"/>
      <c r="D18" s="136"/>
      <c r="E18" s="136"/>
      <c r="F18" s="136"/>
      <c r="G18" s="136"/>
      <c r="H18" s="208"/>
      <c r="I18" s="136"/>
      <c r="J18" s="136"/>
      <c r="K18" s="136"/>
      <c r="L18" s="136"/>
      <c r="M18" s="136"/>
      <c r="N18" s="136"/>
      <c r="O18" s="204"/>
    </row>
    <row r="19" spans="1:15">
      <c r="A19" s="204"/>
      <c r="B19" s="197" t="s">
        <v>65</v>
      </c>
      <c r="C19" s="197"/>
      <c r="D19" s="197"/>
      <c r="E19" s="197"/>
      <c r="F19" s="197"/>
      <c r="G19" s="197"/>
      <c r="H19" s="209"/>
      <c r="I19" s="213"/>
      <c r="J19" s="213"/>
      <c r="K19" s="213"/>
      <c r="L19" s="213"/>
      <c r="M19" s="213"/>
      <c r="N19" s="213"/>
      <c r="O19" s="204"/>
    </row>
    <row r="20" spans="1:15">
      <c r="A20" s="204"/>
      <c r="B20" s="198" t="s">
        <v>2</v>
      </c>
      <c r="C20" s="140"/>
      <c r="D20" s="141">
        <f>'Net present value'!G7</f>
        <v>800</v>
      </c>
      <c r="E20" s="141">
        <f>'Net present value'!E33</f>
        <v>720</v>
      </c>
      <c r="F20" s="141">
        <f>D20</f>
        <v>800</v>
      </c>
      <c r="G20" s="141">
        <f>D20</f>
        <v>800</v>
      </c>
      <c r="H20" s="210"/>
      <c r="I20" s="204"/>
      <c r="J20" s="204"/>
      <c r="K20" s="204"/>
      <c r="L20" s="204"/>
      <c r="M20" s="204"/>
      <c r="N20" s="204"/>
      <c r="O20" s="204"/>
    </row>
    <row r="21" spans="1:15">
      <c r="A21" s="204"/>
      <c r="B21" s="198" t="s">
        <v>64</v>
      </c>
      <c r="C21" s="140"/>
      <c r="D21" s="142">
        <f>'Net present value'!$N9</f>
        <v>7.4999999999999997E-2</v>
      </c>
      <c r="E21" s="142">
        <f>'Net present value'!$N9</f>
        <v>7.4999999999999997E-2</v>
      </c>
      <c r="F21" s="142">
        <v>6.7500000000000004E-2</v>
      </c>
      <c r="G21" s="142">
        <f>D21</f>
        <v>7.4999999999999997E-2</v>
      </c>
      <c r="H21" s="211"/>
      <c r="I21" s="204"/>
      <c r="J21" s="204"/>
      <c r="K21" s="204"/>
      <c r="L21" s="204"/>
      <c r="M21" s="204"/>
      <c r="N21" s="204"/>
      <c r="O21" s="204"/>
    </row>
    <row r="22" spans="1:15">
      <c r="A22" s="204"/>
      <c r="B22" s="198" t="s">
        <v>63</v>
      </c>
      <c r="C22" s="140">
        <f t="shared" ref="C22:C31" si="6">B8</f>
        <v>2017</v>
      </c>
      <c r="D22" s="136">
        <f>'Net present value'!F14</f>
        <v>157.51859999999999</v>
      </c>
      <c r="E22" s="136">
        <f>D22</f>
        <v>157.51859999999999</v>
      </c>
      <c r="F22" s="136">
        <f>E22</f>
        <v>157.51859999999999</v>
      </c>
      <c r="G22" s="136">
        <f>'Net present value'!AM14</f>
        <v>173.4136</v>
      </c>
      <c r="H22" s="208"/>
      <c r="I22" s="204"/>
      <c r="J22" s="204"/>
      <c r="K22" s="204"/>
      <c r="L22" s="204"/>
      <c r="M22" s="204"/>
      <c r="N22" s="204"/>
      <c r="O22" s="204"/>
    </row>
    <row r="23" spans="1:15">
      <c r="A23" s="204"/>
      <c r="B23" s="139"/>
      <c r="C23" s="140">
        <f t="shared" si="6"/>
        <v>2018</v>
      </c>
      <c r="D23" s="136">
        <f>'Net present value'!F15</f>
        <v>147.52659999999997</v>
      </c>
      <c r="E23" s="136">
        <f t="shared" ref="E23:F31" si="7">D23</f>
        <v>147.52659999999997</v>
      </c>
      <c r="F23" s="136">
        <f t="shared" si="7"/>
        <v>147.52659999999997</v>
      </c>
      <c r="G23" s="136">
        <f>'Net present value'!AM15</f>
        <v>162.50659999999999</v>
      </c>
      <c r="H23" s="208"/>
      <c r="I23" s="204"/>
      <c r="J23" s="204"/>
      <c r="K23" s="204"/>
      <c r="L23" s="204"/>
      <c r="M23" s="204"/>
      <c r="N23" s="204"/>
      <c r="O23" s="204"/>
    </row>
    <row r="24" spans="1:15">
      <c r="A24" s="204"/>
      <c r="B24" s="139"/>
      <c r="C24" s="140">
        <f t="shared" si="6"/>
        <v>2019</v>
      </c>
      <c r="D24" s="136">
        <f>'Net present value'!F16</f>
        <v>140.34459999999999</v>
      </c>
      <c r="E24" s="136">
        <f t="shared" si="7"/>
        <v>140.34459999999999</v>
      </c>
      <c r="F24" s="136">
        <f t="shared" si="7"/>
        <v>140.34459999999999</v>
      </c>
      <c r="G24" s="136">
        <f>'Net present value'!AM16</f>
        <v>154.69059999999999</v>
      </c>
      <c r="H24" s="208"/>
      <c r="I24" s="204"/>
      <c r="J24" s="204"/>
      <c r="K24" s="204"/>
      <c r="L24" s="204"/>
      <c r="M24" s="204"/>
      <c r="N24" s="204"/>
      <c r="O24" s="204"/>
    </row>
    <row r="25" spans="1:15">
      <c r="A25" s="204"/>
      <c r="B25" s="139"/>
      <c r="C25" s="140">
        <f t="shared" si="6"/>
        <v>2020</v>
      </c>
      <c r="D25" s="136">
        <f>'Net present value'!F17</f>
        <v>139.8236</v>
      </c>
      <c r="E25" s="136">
        <f t="shared" si="7"/>
        <v>139.8236</v>
      </c>
      <c r="F25" s="136">
        <f t="shared" si="7"/>
        <v>139.8236</v>
      </c>
      <c r="G25" s="136">
        <f>'Net present value'!AM17</f>
        <v>154.15960000000001</v>
      </c>
      <c r="H25" s="208"/>
      <c r="I25" s="204"/>
      <c r="J25" s="204"/>
      <c r="K25" s="204"/>
      <c r="L25" s="204"/>
      <c r="M25" s="204"/>
      <c r="N25" s="204"/>
      <c r="O25" s="204"/>
    </row>
    <row r="26" spans="1:15">
      <c r="A26" s="204"/>
      <c r="B26" s="139"/>
      <c r="C26" s="140">
        <f t="shared" si="6"/>
        <v>2021</v>
      </c>
      <c r="D26" s="136">
        <f>'Net present value'!F18</f>
        <v>144.84259999999998</v>
      </c>
      <c r="E26" s="136">
        <f t="shared" si="7"/>
        <v>144.84259999999998</v>
      </c>
      <c r="F26" s="136">
        <f t="shared" si="7"/>
        <v>144.84259999999998</v>
      </c>
      <c r="G26" s="136">
        <f>'Net present value'!AM18</f>
        <v>159.7226</v>
      </c>
      <c r="H26" s="208"/>
      <c r="I26" s="204"/>
      <c r="J26" s="204"/>
      <c r="K26" s="204"/>
      <c r="L26" s="204"/>
      <c r="M26" s="204"/>
      <c r="N26" s="204"/>
      <c r="O26" s="204"/>
    </row>
    <row r="27" spans="1:15">
      <c r="A27" s="204"/>
      <c r="B27" s="139"/>
      <c r="C27" s="140">
        <f t="shared" si="6"/>
        <v>2022</v>
      </c>
      <c r="D27" s="136">
        <f>'Net present value'!F19</f>
        <v>144.84259999999998</v>
      </c>
      <c r="E27" s="136">
        <f t="shared" si="7"/>
        <v>144.84259999999998</v>
      </c>
      <c r="F27" s="136">
        <f t="shared" si="7"/>
        <v>144.84259999999998</v>
      </c>
      <c r="G27" s="136">
        <f>'Net present value'!AM19</f>
        <v>159.7226</v>
      </c>
      <c r="H27" s="208"/>
      <c r="I27" s="204"/>
      <c r="J27" s="204"/>
      <c r="K27" s="204"/>
      <c r="L27" s="204"/>
      <c r="M27" s="204"/>
      <c r="N27" s="204"/>
      <c r="O27" s="204"/>
    </row>
    <row r="28" spans="1:15">
      <c r="A28" s="204"/>
      <c r="B28" s="139"/>
      <c r="C28" s="140">
        <f t="shared" si="6"/>
        <v>2023</v>
      </c>
      <c r="D28" s="136">
        <f>'Net present value'!F20</f>
        <v>145.2636</v>
      </c>
      <c r="E28" s="136">
        <f t="shared" si="7"/>
        <v>145.2636</v>
      </c>
      <c r="F28" s="136">
        <f t="shared" si="7"/>
        <v>145.2636</v>
      </c>
      <c r="G28" s="136">
        <f>'Net present value'!AM20</f>
        <v>160.14360000000002</v>
      </c>
      <c r="H28" s="208"/>
      <c r="I28" s="204"/>
      <c r="J28" s="204"/>
      <c r="K28" s="204"/>
      <c r="L28" s="204"/>
      <c r="M28" s="204"/>
      <c r="N28" s="204"/>
      <c r="O28" s="204"/>
    </row>
    <row r="29" spans="1:15">
      <c r="A29" s="204"/>
      <c r="B29" s="139"/>
      <c r="C29" s="140">
        <f t="shared" si="6"/>
        <v>2024</v>
      </c>
      <c r="D29" s="136">
        <f>'Net present value'!F21</f>
        <v>145.43199999999999</v>
      </c>
      <c r="E29" s="136">
        <f t="shared" si="7"/>
        <v>145.43199999999999</v>
      </c>
      <c r="F29" s="136">
        <f t="shared" si="7"/>
        <v>145.43199999999999</v>
      </c>
      <c r="G29" s="136">
        <f>'Net present value'!AM21</f>
        <v>160.31200000000001</v>
      </c>
      <c r="H29" s="208"/>
      <c r="I29" s="204"/>
      <c r="J29" s="204"/>
      <c r="K29" s="204"/>
      <c r="L29" s="204"/>
      <c r="M29" s="204"/>
      <c r="N29" s="204"/>
      <c r="O29" s="204"/>
    </row>
    <row r="30" spans="1:15">
      <c r="A30" s="204"/>
      <c r="B30" s="139"/>
      <c r="C30" s="140">
        <f t="shared" si="6"/>
        <v>2025</v>
      </c>
      <c r="D30" s="136">
        <f>'Net present value'!F22</f>
        <v>145.68459999999999</v>
      </c>
      <c r="E30" s="136">
        <f t="shared" si="7"/>
        <v>145.68459999999999</v>
      </c>
      <c r="F30" s="136">
        <f t="shared" si="7"/>
        <v>145.68459999999999</v>
      </c>
      <c r="G30" s="136">
        <f>'Net present value'!AM22</f>
        <v>160.56460000000001</v>
      </c>
      <c r="H30" s="208"/>
      <c r="I30" s="204"/>
      <c r="J30" s="204"/>
      <c r="K30" s="204"/>
      <c r="L30" s="204"/>
      <c r="M30" s="204"/>
      <c r="N30" s="204"/>
      <c r="O30" s="204"/>
    </row>
    <row r="31" spans="1:15" ht="15.75" thickBot="1">
      <c r="A31" s="204"/>
      <c r="B31" s="194"/>
      <c r="C31" s="195">
        <f t="shared" si="6"/>
        <v>2026</v>
      </c>
      <c r="D31" s="196">
        <f>'Net present value'!F23</f>
        <v>145.93719999999999</v>
      </c>
      <c r="E31" s="196">
        <f t="shared" si="7"/>
        <v>145.93719999999999</v>
      </c>
      <c r="F31" s="196">
        <f t="shared" si="7"/>
        <v>145.93719999999999</v>
      </c>
      <c r="G31" s="196">
        <f>'Net present value'!AM23</f>
        <v>160.81720000000001</v>
      </c>
      <c r="H31" s="208"/>
      <c r="I31" s="204"/>
      <c r="J31" s="204"/>
      <c r="K31" s="204"/>
      <c r="L31" s="204"/>
      <c r="M31" s="204"/>
      <c r="N31" s="204"/>
      <c r="O31" s="204"/>
    </row>
    <row r="32" spans="1:15">
      <c r="A32" s="204"/>
      <c r="B32" s="290" t="s">
        <v>80</v>
      </c>
      <c r="C32" s="291"/>
      <c r="D32" s="291"/>
      <c r="E32" s="291"/>
      <c r="F32" s="291"/>
      <c r="G32" s="291"/>
      <c r="H32" s="204"/>
      <c r="I32" s="204"/>
      <c r="J32" s="204"/>
      <c r="K32" s="204"/>
      <c r="L32" s="204"/>
      <c r="M32" s="204"/>
      <c r="N32" s="204"/>
      <c r="O32" s="204"/>
    </row>
    <row r="33" spans="1:15">
      <c r="A33" s="204"/>
      <c r="B33" s="292"/>
      <c r="C33" s="292"/>
      <c r="D33" s="292"/>
      <c r="E33" s="292"/>
      <c r="F33" s="292"/>
      <c r="G33" s="292"/>
      <c r="H33" s="204"/>
      <c r="I33" s="204"/>
      <c r="J33" s="204"/>
      <c r="K33" s="204"/>
      <c r="L33" s="204"/>
      <c r="M33" s="204"/>
      <c r="N33" s="204"/>
      <c r="O33" s="204"/>
    </row>
    <row r="34" spans="1:15" ht="15.75">
      <c r="A34" s="204"/>
      <c r="B34" s="212"/>
      <c r="C34" s="212"/>
      <c r="D34" s="212"/>
      <c r="E34" s="212"/>
      <c r="F34" s="212"/>
      <c r="G34" s="212"/>
      <c r="H34" s="204"/>
      <c r="I34" s="204"/>
      <c r="J34" s="204"/>
      <c r="K34" s="204"/>
      <c r="L34" s="204"/>
      <c r="M34" s="204"/>
      <c r="N34" s="204"/>
      <c r="O34" s="204"/>
    </row>
    <row r="35" spans="1:15">
      <c r="A35" s="204"/>
      <c r="B35" s="288" t="s">
        <v>111</v>
      </c>
      <c r="C35" s="289"/>
      <c r="D35" s="289"/>
      <c r="E35" s="289"/>
      <c r="F35" s="289"/>
      <c r="G35" s="289"/>
      <c r="H35" s="204"/>
      <c r="I35" s="204"/>
      <c r="J35" s="204"/>
      <c r="K35" s="204"/>
      <c r="L35" s="204"/>
      <c r="M35" s="204"/>
      <c r="N35" s="204"/>
      <c r="O35" s="204"/>
    </row>
    <row r="36" spans="1:15">
      <c r="A36" s="204"/>
      <c r="B36" s="289"/>
      <c r="C36" s="289"/>
      <c r="D36" s="289"/>
      <c r="E36" s="289"/>
      <c r="F36" s="289"/>
      <c r="G36" s="289"/>
      <c r="H36" s="204"/>
      <c r="I36" s="204"/>
      <c r="J36" s="204"/>
      <c r="K36" s="204"/>
      <c r="L36" s="204"/>
      <c r="M36" s="204"/>
      <c r="N36" s="204"/>
      <c r="O36" s="204"/>
    </row>
    <row r="37" spans="1:15">
      <c r="A37" s="132"/>
      <c r="B37" s="204"/>
      <c r="C37" s="204"/>
      <c r="D37" s="204"/>
      <c r="E37" s="204"/>
      <c r="F37" s="204"/>
      <c r="G37" s="204"/>
      <c r="H37" s="204"/>
      <c r="I37" s="204"/>
      <c r="J37" s="204"/>
      <c r="K37" s="204"/>
      <c r="L37" s="204"/>
      <c r="M37" s="204"/>
      <c r="N37" s="204"/>
      <c r="O37" s="204"/>
    </row>
  </sheetData>
  <sheetProtection algorithmName="SHA-512" hashValue="EV1gw6CD9YdgLuhJ/wCd+cGndQa6LvGgK4jXi4aO4X3asFkjtY/DeqWx6T8RXuUTkAZCjqKdGBATrk1wtoRCNA==" saltValue="L3PBrlMz2xdFjeWaZUglxQ==" spinCount="100000" sheet="1" objects="1" scenarios="1"/>
  <mergeCells count="3">
    <mergeCell ref="B5:G5"/>
    <mergeCell ref="B35:G36"/>
    <mergeCell ref="B32:G3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Beef Repl</vt:lpstr>
      <vt:lpstr>Prices and weights</vt:lpstr>
      <vt:lpstr>Net present value</vt:lpstr>
      <vt:lpstr>Sensitivity Table</vt:lpstr>
      <vt:lpstr>Prices</vt:lpstr>
      <vt:lpstr>'Beef Repl'!Print_Area</vt:lpstr>
      <vt:lpstr>weights</vt:lpstr>
    </vt:vector>
  </TitlesOfParts>
  <Company>Kansas State University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KSU-Beef Replacments</dc:title>
  <dc:creator>Kevin Dhuyvetter</dc:creator>
  <dc:description>password is int&amp;off</dc:description>
  <cp:lastModifiedBy>Glynn</cp:lastModifiedBy>
  <cp:lastPrinted>2011-10-15T14:35:52Z</cp:lastPrinted>
  <dcterms:created xsi:type="dcterms:W3CDTF">2004-11-15T17:16:10Z</dcterms:created>
  <dcterms:modified xsi:type="dcterms:W3CDTF">2016-09-13T13:30:30Z</dcterms:modified>
</cp:coreProperties>
</file>