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ianto\Vandeveer\"/>
    </mc:Choice>
  </mc:AlternateContent>
  <bookViews>
    <workbookView xWindow="0" yWindow="0" windowWidth="27885" windowHeight="11655"/>
  </bookViews>
  <sheets>
    <sheet name="Intro" sheetId="3" r:id="rId1"/>
    <sheet name="Compare Options" sheetId="1" r:id="rId2"/>
    <sheet name="Input + Harvest Costs"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 l="1"/>
  <c r="H10" i="2"/>
  <c r="H27" i="2"/>
  <c r="I11" i="1" l="1"/>
  <c r="I16" i="1" l="1"/>
  <c r="U21" i="1"/>
  <c r="U7" i="1"/>
  <c r="Q21" i="1"/>
  <c r="D5" i="1"/>
  <c r="D7" i="1" s="1"/>
  <c r="I6" i="1" l="1"/>
  <c r="I8" i="1" s="1"/>
  <c r="U16" i="1"/>
  <c r="U15" i="1"/>
  <c r="L29" i="2"/>
  <c r="L27" i="2"/>
  <c r="L25" i="2"/>
  <c r="L20" i="2"/>
  <c r="L10" i="2"/>
  <c r="L7" i="2"/>
  <c r="H30" i="2"/>
  <c r="D30" i="2"/>
  <c r="H21" i="2"/>
  <c r="D29" i="2"/>
  <c r="D21" i="2"/>
  <c r="D20" i="2"/>
  <c r="L30" i="2" l="1"/>
  <c r="L21" i="2"/>
  <c r="I17" i="1"/>
  <c r="Q8" i="1"/>
  <c r="H36" i="2" l="1"/>
  <c r="L36" i="2"/>
  <c r="U13" i="1"/>
  <c r="U12" i="1"/>
  <c r="U8" i="1"/>
  <c r="Q16" i="1"/>
  <c r="Q13" i="1"/>
  <c r="Q12" i="1"/>
  <c r="L38" i="2"/>
  <c r="H38" i="2"/>
  <c r="H39" i="2" l="1"/>
  <c r="Q14" i="1" s="1"/>
  <c r="Q17" i="1" s="1"/>
  <c r="L39" i="2"/>
  <c r="U14" i="1" s="1"/>
  <c r="U17" i="1" s="1"/>
  <c r="Q10" i="1"/>
  <c r="M22" i="1"/>
  <c r="I23" i="1"/>
  <c r="M6" i="1"/>
  <c r="M8" i="1" s="1"/>
  <c r="M11" i="1"/>
  <c r="M12" i="1" s="1"/>
  <c r="D36" i="2"/>
  <c r="I21" i="1"/>
  <c r="M19" i="1"/>
  <c r="Q19" i="1" l="1"/>
  <c r="Q22" i="1" s="1"/>
  <c r="I12" i="1"/>
  <c r="I13" i="1" s="1"/>
  <c r="M20" i="1"/>
  <c r="I20" i="1"/>
  <c r="M13" i="1"/>
  <c r="D38" i="2"/>
  <c r="D39" i="2" s="1"/>
  <c r="M16" i="1"/>
  <c r="M17" i="1" s="1"/>
  <c r="I22" i="1" l="1"/>
  <c r="M21" i="1"/>
  <c r="M23" i="1" s="1"/>
  <c r="M25" i="1" s="1"/>
  <c r="I24" i="1" l="1"/>
  <c r="D34" i="1"/>
  <c r="D23" i="1"/>
  <c r="D31" i="1"/>
  <c r="D21" i="1"/>
  <c r="U9" i="1" l="1"/>
  <c r="U10" i="1" s="1"/>
  <c r="U19" i="1" s="1"/>
  <c r="U22" i="1" s="1"/>
  <c r="D35" i="1"/>
  <c r="D24" i="1"/>
  <c r="I18" i="1"/>
  <c r="I26" i="1" s="1"/>
  <c r="I31" i="1" l="1"/>
  <c r="I29" i="1"/>
  <c r="U24" i="1"/>
</calcChain>
</file>

<file path=xl/sharedStrings.xml><?xml version="1.0" encoding="utf-8"?>
<sst xmlns="http://schemas.openxmlformats.org/spreadsheetml/2006/main" count="230" uniqueCount="109">
  <si>
    <t>APH yield (bu per acre)</t>
  </si>
  <si>
    <t>Projected Price ($ per bu)</t>
  </si>
  <si>
    <t>Final Planting Date</t>
  </si>
  <si>
    <t>Prevented Planting payment</t>
  </si>
  <si>
    <t>Crop insurance premium</t>
  </si>
  <si>
    <t>Net returns ($ per acre)</t>
  </si>
  <si>
    <t>Weed control costs per acre</t>
  </si>
  <si>
    <t>Crop insurance premium per acre</t>
  </si>
  <si>
    <t>OPTION 1</t>
  </si>
  <si>
    <t>Full Prevented Planting Payment, No Cover Crop</t>
  </si>
  <si>
    <t>Planting cost for cover crop</t>
  </si>
  <si>
    <t>Planting date</t>
  </si>
  <si>
    <t>Expected yield, (bu per acre)</t>
  </si>
  <si>
    <t>OPTION 3b</t>
  </si>
  <si>
    <t>Corn planted after LPP ends</t>
  </si>
  <si>
    <t>Prevented Planting payment factor</t>
  </si>
  <si>
    <t>Adjusted production guarantee, bu/a</t>
  </si>
  <si>
    <t>Percent reduction in expected yield</t>
  </si>
  <si>
    <t>Expected cash price, $ per bu</t>
  </si>
  <si>
    <t>Expected crop revenue, $ per acre</t>
  </si>
  <si>
    <t>Crop insurance payment</t>
  </si>
  <si>
    <t>Expected Harvest Price for insurance</t>
  </si>
  <si>
    <t>Expected revenue for insurance</t>
  </si>
  <si>
    <t>Adjusted revenue guarantee, $/acre</t>
  </si>
  <si>
    <t>Total revenue, $ per acre</t>
  </si>
  <si>
    <t>Input costs, $ per acre</t>
  </si>
  <si>
    <t>Harvesting costs</t>
  </si>
  <si>
    <t>Total expenses</t>
  </si>
  <si>
    <t>Crop insurance premium, $ per acre</t>
  </si>
  <si>
    <t>Seed</t>
  </si>
  <si>
    <t>Fertilizer less lime</t>
  </si>
  <si>
    <t xml:space="preserve">   --Lime</t>
  </si>
  <si>
    <t>Herbicides</t>
  </si>
  <si>
    <t xml:space="preserve">   --Burndown</t>
  </si>
  <si>
    <t xml:space="preserve">   --Pre-emergence</t>
  </si>
  <si>
    <t xml:space="preserve">   --Post-emergence</t>
  </si>
  <si>
    <t>Fungicides</t>
  </si>
  <si>
    <t>Insecticides</t>
  </si>
  <si>
    <t>Crop consulting</t>
  </si>
  <si>
    <t xml:space="preserve">   --planting</t>
  </si>
  <si>
    <t xml:space="preserve">   --fertilizer application</t>
  </si>
  <si>
    <t xml:space="preserve">   --tillage</t>
  </si>
  <si>
    <t xml:space="preserve">   --spraying</t>
  </si>
  <si>
    <t xml:space="preserve">   --drying and other</t>
  </si>
  <si>
    <t>Crop insurance</t>
  </si>
  <si>
    <t>Labor (beyond custom field operations)</t>
  </si>
  <si>
    <t>Miscellaneous</t>
  </si>
  <si>
    <t>Other variable expenses</t>
  </si>
  <si>
    <t>Interest on variable expenses</t>
  </si>
  <si>
    <t>Custom harvesting</t>
  </si>
  <si>
    <t>Direct input costs</t>
  </si>
  <si>
    <t>Machinery &amp; field operations</t>
  </si>
  <si>
    <t xml:space="preserve">   --extra harvest charge per bushel</t>
  </si>
  <si>
    <t xml:space="preserve">   --extra yield threshold, bu/a</t>
  </si>
  <si>
    <t>HARVESTING COSTS</t>
  </si>
  <si>
    <t>MACHINERY &amp; FIELD OPERATIONS, custom rates</t>
  </si>
  <si>
    <t>extra yield charge, $ per acre</t>
  </si>
  <si>
    <t xml:space="preserve">   --hauling charge per bushel</t>
  </si>
  <si>
    <t>total hauling charge</t>
  </si>
  <si>
    <t>base harvesting charge</t>
  </si>
  <si>
    <t>DIRECT INPUT COSTS</t>
  </si>
  <si>
    <t>Insurance guarantee level</t>
  </si>
  <si>
    <t>Expected net returns ($ per acre)</t>
  </si>
  <si>
    <t>CORN</t>
  </si>
  <si>
    <t>SOYBEANS</t>
  </si>
  <si>
    <t>normal</t>
  </si>
  <si>
    <t>planting</t>
  </si>
  <si>
    <t>date</t>
  </si>
  <si>
    <t>late</t>
  </si>
  <si>
    <t>MFP payment needed to match Option 1</t>
  </si>
  <si>
    <t>Crop insurance payment (35% of normal PP)</t>
  </si>
  <si>
    <t>Expected actual revenue for insurance</t>
  </si>
  <si>
    <t>less sunk costs</t>
  </si>
  <si>
    <t>35% of corn insurance premium</t>
  </si>
  <si>
    <t>Original Production Guarantee</t>
  </si>
  <si>
    <t>OPTION 2</t>
  </si>
  <si>
    <t>Full Prevented Planting Payment, Cover Crop Planted</t>
  </si>
  <si>
    <t xml:space="preserve">OPTION 3 </t>
  </si>
  <si>
    <t>OPTION 4</t>
  </si>
  <si>
    <t>Expected MFP payment ($ per acre)</t>
  </si>
  <si>
    <t>Revenue guarantee ($ per acre)</t>
  </si>
  <si>
    <t>Total expected returns</t>
  </si>
  <si>
    <t>Returns from crop &amp; insurance</t>
  </si>
  <si>
    <t>Expected MFP payment</t>
  </si>
  <si>
    <t>Crop insurance payment (corn)</t>
  </si>
  <si>
    <t>OPTION 5</t>
  </si>
  <si>
    <t>Take 35% corn PP pmt, plant soybeans late</t>
  </si>
  <si>
    <t>Expected cash basis, $ per bu</t>
  </si>
  <si>
    <t>Corn planted late, skip PP payment</t>
  </si>
  <si>
    <t>Plant soybeans, skip corn PP payment</t>
  </si>
  <si>
    <t>INTRODUCTION</t>
  </si>
  <si>
    <t>INSTRUCTIONS FOR THE USER:</t>
  </si>
  <si>
    <t>FOR MORE INFORMATION:</t>
  </si>
  <si>
    <t>Kansas State University</t>
  </si>
  <si>
    <t>Version- 5.31.2019</t>
  </si>
  <si>
    <t>KSU-Prevented Planting on Corn</t>
  </si>
  <si>
    <t>An Excel spreadsheet for evaluating options due to prevented planting for corn, including late planting, taking prevented planting payments, or planting soybeans.</t>
  </si>
  <si>
    <t xml:space="preserve">This tool was developed to assist producers facing a situation of prevented planting for corn in Kansas due to flooding and soil moisture conditions. Possible options include late planting of corn, planting soybeans, taking prevented planting payments, and possible use of cover crops. </t>
  </si>
  <si>
    <t>Copyright 2019 AgManager.info, K-State Department of Agricultural Economics</t>
  </si>
  <si>
    <t>Monte Vandeveer</t>
  </si>
  <si>
    <t>Southwest Area Economist</t>
  </si>
  <si>
    <t>montev@ksu.edu</t>
  </si>
  <si>
    <t>620-275-9163</t>
  </si>
  <si>
    <r>
      <t xml:space="preserve">Be sure to </t>
    </r>
    <r>
      <rPr>
        <b/>
        <sz val="12"/>
        <rFont val="Calibri"/>
        <family val="2"/>
        <scheme val="minor"/>
      </rPr>
      <t xml:space="preserve">"Enable Content" </t>
    </r>
    <r>
      <rPr>
        <sz val="12"/>
        <rFont val="Calibri"/>
        <family val="2"/>
        <scheme val="minor"/>
      </rPr>
      <t xml:space="preserve">and </t>
    </r>
    <r>
      <rPr>
        <b/>
        <sz val="12"/>
        <rFont val="Calibri"/>
        <family val="2"/>
        <scheme val="minor"/>
      </rPr>
      <t>"Enable Macros"</t>
    </r>
    <r>
      <rPr>
        <sz val="12"/>
        <rFont val="Calibri"/>
        <family val="2"/>
        <scheme val="minor"/>
      </rPr>
      <t xml:space="preserve"> for the spreadsheet to function correctly.  </t>
    </r>
    <r>
      <rPr>
        <b/>
        <sz val="12"/>
        <color rgb="FF0000FF"/>
        <rFont val="Calibri"/>
        <family val="2"/>
        <scheme val="minor"/>
      </rPr>
      <t>Blue</t>
    </r>
    <r>
      <rPr>
        <sz val="12"/>
        <rFont val="Calibri"/>
        <family val="2"/>
        <scheme val="minor"/>
      </rPr>
      <t xml:space="preserve"> values are inputs that should be changed from the defaults to match your operation.  Black values are automatically calculated.</t>
    </r>
  </si>
  <si>
    <t xml:space="preserve">NOTE:  All values on this sheet, except for bold "totals" for cost categories, can be changed by the user.  The "totals" (Direct input costs, Machinery and field operations, and Custom harvesting) are copied to the "Compare Options" page. </t>
  </si>
  <si>
    <t>Also, crop insurance premium for soybeans is entered on this page and copied to the "Compare Options" page</t>
  </si>
  <si>
    <t>Crop insurance premium (soybeans)*</t>
  </si>
  <si>
    <t>*Crop insurance premium for soybeans</t>
  </si>
  <si>
    <t>entered on "Input + Harvest Costs"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</si>
</sst>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m/d;@"/>
    <numFmt numFmtId="166" formatCode="&quot;$&quot;#,##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70C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Arial"/>
      <family val="2"/>
    </font>
    <font>
      <b/>
      <sz val="9"/>
      <color theme="0"/>
      <name val="Arial"/>
      <family val="2"/>
    </font>
    <font>
      <b/>
      <sz val="11"/>
      <color theme="0"/>
      <name val="Arial"/>
      <family val="2"/>
    </font>
    <font>
      <b/>
      <i/>
      <sz val="12"/>
      <color theme="0"/>
      <name val="Arial"/>
      <family val="2"/>
    </font>
    <font>
      <b/>
      <u/>
      <sz val="12"/>
      <name val="Calibri"/>
      <family val="2"/>
      <scheme val="minor"/>
    </font>
    <font>
      <sz val="12"/>
      <name val="Calibri"/>
      <family val="2"/>
      <scheme val="minor"/>
    </font>
    <font>
      <b/>
      <sz val="12"/>
      <name val="Calibri"/>
      <family val="2"/>
      <scheme val="minor"/>
    </font>
    <font>
      <u/>
      <sz val="10"/>
      <color indexed="12"/>
      <name val="Arial"/>
      <family val="2"/>
    </font>
    <font>
      <u/>
      <sz val="12"/>
      <color indexed="12"/>
      <name val="Calibri"/>
      <family val="2"/>
      <scheme val="minor"/>
    </font>
    <font>
      <u/>
      <sz val="11"/>
      <color theme="10"/>
      <name val="Calibri"/>
      <family val="2"/>
      <scheme val="minor"/>
    </font>
    <font>
      <b/>
      <u/>
      <sz val="11"/>
      <color rgb="FF0000FF"/>
      <name val="Calibri"/>
      <family val="2"/>
      <scheme val="minor"/>
    </font>
    <font>
      <b/>
      <sz val="12"/>
      <color rgb="FF0000FF"/>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7030A0"/>
        <bgColor indexed="64"/>
      </patternFill>
    </fill>
  </fills>
  <borders count="19">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6" fillId="0" borderId="0" applyNumberFormat="0" applyFill="0" applyBorder="0" applyAlignment="0" applyProtection="0"/>
  </cellStyleXfs>
  <cellXfs count="109">
    <xf numFmtId="0" fontId="0" fillId="0" borderId="0" xfId="0"/>
    <xf numFmtId="0" fontId="0" fillId="0" borderId="0" xfId="0" applyAlignment="1">
      <alignment horizontal="center"/>
    </xf>
    <xf numFmtId="9" fontId="0" fillId="0" borderId="0" xfId="2" applyFont="1"/>
    <xf numFmtId="164" fontId="0" fillId="0" borderId="0" xfId="0" applyNumberFormat="1"/>
    <xf numFmtId="0" fontId="0" fillId="0" borderId="0" xfId="0" quotePrefix="1" applyAlignment="1">
      <alignment horizontal="center"/>
    </xf>
    <xf numFmtId="164" fontId="0" fillId="0" borderId="0" xfId="0" applyNumberFormat="1" applyAlignment="1">
      <alignment horizontal="right"/>
    </xf>
    <xf numFmtId="0" fontId="2" fillId="0" borderId="0" xfId="0" applyFont="1"/>
    <xf numFmtId="164" fontId="0" fillId="0" borderId="0" xfId="0" applyNumberFormat="1" applyBorder="1"/>
    <xf numFmtId="0" fontId="0" fillId="0" borderId="0" xfId="0" applyBorder="1"/>
    <xf numFmtId="0" fontId="0" fillId="0" borderId="0" xfId="0" quotePrefix="1" applyAlignment="1">
      <alignment horizontal="right"/>
    </xf>
    <xf numFmtId="9" fontId="4" fillId="0" borderId="0" xfId="2" quotePrefix="1" applyFont="1" applyAlignment="1">
      <alignment horizontal="right"/>
    </xf>
    <xf numFmtId="165" fontId="4" fillId="0" borderId="0" xfId="0" applyNumberFormat="1" applyFont="1"/>
    <xf numFmtId="164" fontId="4" fillId="0" borderId="0" xfId="0" applyNumberFormat="1" applyFont="1"/>
    <xf numFmtId="164" fontId="2" fillId="0" borderId="0" xfId="0" applyNumberFormat="1" applyFont="1"/>
    <xf numFmtId="164" fontId="2" fillId="0" borderId="1" xfId="0" applyNumberFormat="1" applyFont="1" applyBorder="1"/>
    <xf numFmtId="164" fontId="5" fillId="0" borderId="0" xfId="0" applyNumberFormat="1" applyFont="1"/>
    <xf numFmtId="164" fontId="3" fillId="0" borderId="0" xfId="0" applyNumberFormat="1" applyFont="1"/>
    <xf numFmtId="1" fontId="0" fillId="0" borderId="0" xfId="0" applyNumberFormat="1"/>
    <xf numFmtId="2" fontId="0" fillId="0" borderId="0" xfId="0" applyNumberFormat="1"/>
    <xf numFmtId="2" fontId="0" fillId="0" borderId="8" xfId="0" applyNumberFormat="1" applyBorder="1"/>
    <xf numFmtId="0" fontId="5" fillId="0" borderId="0" xfId="0" applyFont="1" applyAlignment="1">
      <alignment horizontal="right"/>
    </xf>
    <xf numFmtId="2" fontId="5" fillId="0" borderId="0" xfId="0" applyNumberFormat="1" applyFont="1"/>
    <xf numFmtId="2" fontId="2" fillId="0" borderId="0" xfId="0" applyNumberFormat="1" applyFont="1"/>
    <xf numFmtId="0" fontId="2" fillId="0" borderId="0" xfId="0" applyFont="1" applyAlignment="1">
      <alignment horizontal="right"/>
    </xf>
    <xf numFmtId="2" fontId="0" fillId="0" borderId="0" xfId="0" applyNumberFormat="1" applyBorder="1"/>
    <xf numFmtId="2" fontId="0" fillId="0" borderId="8" xfId="0" applyNumberFormat="1" applyFont="1" applyBorder="1"/>
    <xf numFmtId="164" fontId="0" fillId="0" borderId="8" xfId="0" applyNumberFormat="1" applyBorder="1"/>
    <xf numFmtId="0" fontId="5" fillId="0" borderId="0" xfId="0" applyFont="1"/>
    <xf numFmtId="164" fontId="5" fillId="0" borderId="1" xfId="0" applyNumberFormat="1" applyFont="1" applyBorder="1"/>
    <xf numFmtId="164" fontId="2" fillId="0" borderId="0" xfId="0" applyNumberFormat="1" applyFont="1" applyBorder="1"/>
    <xf numFmtId="164" fontId="5" fillId="0" borderId="0" xfId="0" applyNumberFormat="1" applyFont="1" applyBorder="1"/>
    <xf numFmtId="0" fontId="2" fillId="0" borderId="0" xfId="0" applyFont="1" applyAlignment="1">
      <alignment horizontal="center"/>
    </xf>
    <xf numFmtId="2" fontId="0" fillId="0" borderId="0" xfId="0" applyNumberFormat="1" applyFill="1"/>
    <xf numFmtId="0" fontId="0" fillId="0" borderId="0" xfId="0" applyFont="1" applyAlignment="1">
      <alignment horizontal="left"/>
    </xf>
    <xf numFmtId="0" fontId="0" fillId="0" borderId="0" xfId="0" applyAlignment="1">
      <alignment horizontal="right"/>
    </xf>
    <xf numFmtId="0" fontId="7" fillId="0" borderId="0" xfId="0" applyFont="1" applyAlignment="1">
      <alignment horizontal="right"/>
    </xf>
    <xf numFmtId="2" fontId="6" fillId="0" borderId="0" xfId="0" applyNumberFormat="1" applyFont="1" applyBorder="1"/>
    <xf numFmtId="2" fontId="6" fillId="0" borderId="0" xfId="0" applyNumberFormat="1" applyFont="1"/>
    <xf numFmtId="0" fontId="0" fillId="2" borderId="2"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applyAlignment="1">
      <alignment horizontal="center"/>
    </xf>
    <xf numFmtId="0" fontId="0" fillId="2" borderId="0" xfId="0" applyFill="1" applyBorder="1"/>
    <xf numFmtId="0" fontId="0" fillId="2" borderId="6" xfId="0" applyFill="1" applyBorder="1"/>
    <xf numFmtId="0" fontId="3" fillId="2" borderId="0" xfId="0" applyFont="1" applyFill="1" applyBorder="1"/>
    <xf numFmtId="164" fontId="4" fillId="2" borderId="0" xfId="0" applyNumberFormat="1" applyFont="1" applyFill="1" applyBorder="1"/>
    <xf numFmtId="0" fontId="0" fillId="2" borderId="7" xfId="0" applyFill="1" applyBorder="1" applyAlignment="1">
      <alignment horizontal="center"/>
    </xf>
    <xf numFmtId="0" fontId="0" fillId="2" borderId="8" xfId="0" applyFill="1" applyBorder="1"/>
    <xf numFmtId="0" fontId="0" fillId="2" borderId="9" xfId="0" applyFill="1" applyBorder="1"/>
    <xf numFmtId="164" fontId="3" fillId="2" borderId="0" xfId="0" applyNumberFormat="1" applyFont="1" applyFill="1" applyBorder="1"/>
    <xf numFmtId="166" fontId="3" fillId="2" borderId="0" xfId="0" applyNumberFormat="1" applyFont="1" applyFill="1" applyBorder="1"/>
    <xf numFmtId="0" fontId="3" fillId="0" borderId="0" xfId="0" applyFont="1"/>
    <xf numFmtId="0" fontId="4" fillId="0" borderId="0" xfId="0" applyFont="1"/>
    <xf numFmtId="164" fontId="5" fillId="0" borderId="10" xfId="0" applyNumberFormat="1" applyFont="1" applyBorder="1"/>
    <xf numFmtId="164" fontId="2" fillId="0" borderId="10" xfId="0" applyNumberFormat="1" applyFont="1" applyBorder="1"/>
    <xf numFmtId="0" fontId="8" fillId="0" borderId="0" xfId="0" applyFont="1"/>
    <xf numFmtId="2" fontId="8" fillId="0" borderId="0" xfId="0" applyNumberFormat="1" applyFont="1"/>
    <xf numFmtId="0" fontId="10" fillId="3" borderId="11" xfId="3" applyFont="1" applyFill="1" applyBorder="1" applyProtection="1"/>
    <xf numFmtId="0" fontId="10" fillId="3" borderId="12" xfId="3" applyFont="1" applyFill="1" applyBorder="1" applyProtection="1"/>
    <xf numFmtId="0" fontId="10" fillId="3" borderId="13" xfId="3" applyFont="1" applyFill="1" applyBorder="1" applyProtection="1"/>
    <xf numFmtId="0" fontId="11" fillId="3" borderId="14" xfId="3" applyFont="1" applyFill="1" applyBorder="1" applyAlignment="1" applyProtection="1"/>
    <xf numFmtId="0" fontId="12" fillId="3" borderId="0" xfId="3" applyFont="1" applyFill="1" applyAlignment="1" applyProtection="1"/>
    <xf numFmtId="0" fontId="13" fillId="3" borderId="0" xfId="3" applyFont="1" applyFill="1" applyBorder="1" applyProtection="1"/>
    <xf numFmtId="0" fontId="10" fillId="3" borderId="0" xfId="3" applyFont="1" applyFill="1" applyBorder="1" applyProtection="1"/>
    <xf numFmtId="0" fontId="10" fillId="3" borderId="15" xfId="3" applyFont="1" applyFill="1" applyBorder="1" applyProtection="1"/>
    <xf numFmtId="0" fontId="13" fillId="3" borderId="14" xfId="3" applyFont="1" applyFill="1" applyBorder="1" applyProtection="1"/>
    <xf numFmtId="0" fontId="14" fillId="3" borderId="0" xfId="3" applyFont="1" applyFill="1" applyBorder="1" applyAlignment="1" applyProtection="1">
      <alignment horizontal="left"/>
    </xf>
    <xf numFmtId="0" fontId="15" fillId="3" borderId="0" xfId="3" applyFont="1" applyFill="1" applyAlignment="1" applyProtection="1">
      <alignment horizontal="left"/>
    </xf>
    <xf numFmtId="0" fontId="16" fillId="3" borderId="0" xfId="3" applyFont="1" applyFill="1" applyAlignment="1" applyProtection="1"/>
    <xf numFmtId="0" fontId="18" fillId="3" borderId="0" xfId="3" applyFont="1" applyFill="1" applyBorder="1" applyProtection="1"/>
    <xf numFmtId="0" fontId="19" fillId="3" borderId="15" xfId="3" applyFont="1" applyFill="1" applyBorder="1" applyProtection="1"/>
    <xf numFmtId="0" fontId="10" fillId="3" borderId="16" xfId="3" applyFont="1" applyFill="1" applyBorder="1" applyProtection="1"/>
    <xf numFmtId="0" fontId="10" fillId="3" borderId="17" xfId="3" applyFont="1" applyFill="1" applyBorder="1" applyProtection="1"/>
    <xf numFmtId="0" fontId="18" fillId="3" borderId="17" xfId="3" applyFont="1" applyFill="1" applyBorder="1" applyProtection="1"/>
    <xf numFmtId="0" fontId="20" fillId="3" borderId="18" xfId="3" applyFont="1" applyFill="1" applyBorder="1" applyAlignment="1" applyProtection="1">
      <alignment horizontal="right"/>
    </xf>
    <xf numFmtId="0" fontId="21" fillId="0" borderId="0" xfId="3" applyFont="1" applyAlignment="1" applyProtection="1"/>
    <xf numFmtId="0" fontId="22" fillId="0" borderId="0" xfId="3" applyFont="1" applyAlignment="1" applyProtection="1"/>
    <xf numFmtId="0" fontId="22" fillId="0" borderId="0" xfId="3" applyFont="1" applyProtection="1"/>
    <xf numFmtId="0" fontId="23" fillId="0" borderId="0" xfId="3" applyFont="1" applyProtection="1"/>
    <xf numFmtId="0" fontId="23" fillId="0" borderId="0" xfId="3" applyFont="1" applyFill="1" applyProtection="1"/>
    <xf numFmtId="0" fontId="9" fillId="0" borderId="0" xfId="3" applyProtection="1"/>
    <xf numFmtId="0" fontId="23" fillId="0" borderId="0" xfId="3" applyFont="1" applyAlignment="1" applyProtection="1">
      <alignment vertical="center" wrapText="1"/>
    </xf>
    <xf numFmtId="0" fontId="21" fillId="0" borderId="0" xfId="3" applyFont="1" applyProtection="1"/>
    <xf numFmtId="0" fontId="22" fillId="0" borderId="0" xfId="3" applyFont="1" applyAlignment="1" applyProtection="1">
      <alignment horizontal="center"/>
    </xf>
    <xf numFmtId="0" fontId="25" fillId="0" borderId="0" xfId="5" applyFont="1" applyAlignment="1" applyProtection="1"/>
    <xf numFmtId="0" fontId="25" fillId="0" borderId="0" xfId="4" applyFont="1" applyAlignment="1" applyProtection="1"/>
    <xf numFmtId="0" fontId="22" fillId="0" borderId="0" xfId="5" applyFont="1" applyFill="1" applyAlignment="1" applyProtection="1"/>
    <xf numFmtId="0" fontId="22" fillId="0" borderId="0" xfId="3" applyFont="1" applyFill="1" applyAlignment="1" applyProtection="1"/>
    <xf numFmtId="0" fontId="23" fillId="0" borderId="0" xfId="3" applyFont="1" applyAlignment="1" applyProtection="1"/>
    <xf numFmtId="0" fontId="22" fillId="0" borderId="0" xfId="3" applyFont="1" applyAlignment="1" applyProtection="1">
      <alignment horizontal="left" wrapText="1"/>
    </xf>
    <xf numFmtId="0" fontId="13" fillId="3" borderId="14" xfId="3" applyFont="1" applyFill="1" applyBorder="1" applyAlignment="1" applyProtection="1">
      <alignment horizontal="left" vertical="top" wrapText="1"/>
    </xf>
    <xf numFmtId="0" fontId="13" fillId="3" borderId="0" xfId="3" applyFont="1" applyFill="1" applyBorder="1" applyAlignment="1" applyProtection="1">
      <alignment horizontal="left" vertical="top" wrapText="1"/>
    </xf>
    <xf numFmtId="0" fontId="20" fillId="3" borderId="17" xfId="3" applyFont="1" applyFill="1" applyBorder="1" applyAlignment="1" applyProtection="1">
      <alignment horizontal="right"/>
    </xf>
    <xf numFmtId="0" fontId="17" fillId="3" borderId="17" xfId="3" applyFont="1" applyFill="1" applyBorder="1" applyAlignment="1" applyProtection="1">
      <alignment horizontal="right"/>
    </xf>
    <xf numFmtId="14" fontId="20" fillId="3" borderId="17" xfId="3" applyNumberFormat="1" applyFont="1" applyFill="1" applyBorder="1" applyAlignment="1" applyProtection="1">
      <alignment horizontal="left"/>
    </xf>
    <xf numFmtId="0" fontId="17" fillId="3" borderId="17" xfId="3" applyFont="1" applyFill="1" applyBorder="1" applyAlignment="1" applyProtection="1">
      <alignment horizontal="left"/>
    </xf>
    <xf numFmtId="0" fontId="22" fillId="0" borderId="0" xfId="3" applyFont="1" applyAlignment="1" applyProtection="1">
      <alignment horizontal="left" vertical="top" wrapText="1"/>
    </xf>
    <xf numFmtId="0" fontId="21" fillId="0" borderId="0" xfId="3" applyFont="1" applyAlignment="1" applyProtection="1"/>
    <xf numFmtId="0" fontId="22" fillId="0" borderId="0" xfId="3" applyFont="1" applyAlignment="1" applyProtection="1"/>
    <xf numFmtId="0" fontId="27" fillId="0" borderId="0" xfId="6" applyFont="1" applyAlignment="1" applyProtection="1">
      <protection locked="0"/>
    </xf>
    <xf numFmtId="0" fontId="4" fillId="2" borderId="0" xfId="0" applyFont="1" applyFill="1" applyBorder="1" applyProtection="1">
      <protection locked="0"/>
    </xf>
    <xf numFmtId="9" fontId="4" fillId="2" borderId="0" xfId="2" applyFont="1" applyFill="1" applyBorder="1" applyProtection="1">
      <protection locked="0"/>
    </xf>
    <xf numFmtId="165" fontId="4" fillId="2" borderId="0" xfId="0" applyNumberFormat="1" applyFont="1" applyFill="1" applyBorder="1" applyProtection="1">
      <protection locked="0"/>
    </xf>
    <xf numFmtId="164" fontId="4" fillId="2" borderId="0" xfId="0" applyNumberFormat="1" applyFont="1" applyFill="1" applyBorder="1" applyProtection="1">
      <protection locked="0"/>
    </xf>
    <xf numFmtId="164" fontId="4" fillId="0" borderId="0" xfId="1" applyNumberFormat="1" applyFont="1" applyAlignment="1" applyProtection="1">
      <alignment horizontal="right"/>
      <protection locked="0"/>
    </xf>
    <xf numFmtId="165" fontId="4" fillId="0" borderId="0" xfId="0" applyNumberFormat="1" applyFont="1" applyProtection="1">
      <protection locked="0"/>
    </xf>
    <xf numFmtId="164" fontId="4" fillId="0" borderId="0" xfId="0" applyNumberFormat="1" applyFont="1" applyProtection="1">
      <protection locked="0"/>
    </xf>
    <xf numFmtId="9" fontId="4" fillId="0" borderId="0" xfId="2" quotePrefix="1" applyFont="1" applyAlignment="1" applyProtection="1">
      <alignment horizontal="right"/>
      <protection locked="0"/>
    </xf>
    <xf numFmtId="0" fontId="4" fillId="0" borderId="0" xfId="0" applyFont="1" applyProtection="1">
      <protection locked="0"/>
    </xf>
  </cellXfs>
  <cellStyles count="7">
    <cellStyle name="Currency" xfId="1" builtinId="4"/>
    <cellStyle name="Hyperlink" xfId="6" builtinId="8"/>
    <cellStyle name="Hyperlink 2" xfId="4"/>
    <cellStyle name="Hyperlink_K-State Vegetative Buffer" xfId="5"/>
    <cellStyle name="Normal" xfId="0" builtinId="0"/>
    <cellStyle name="Normal 2" xfId="3"/>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www.AgManager.info" TargetMode="External"/><Relationship Id="rId6" Type="http://schemas.openxmlformats.org/officeDocument/2006/relationships/image" Target="../media/image5.jpg"/><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1491735</xdr:colOff>
      <xdr:row>6</xdr:row>
      <xdr:rowOff>45065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0</xdr:col>
      <xdr:colOff>557007</xdr:colOff>
      <xdr:row>31</xdr:row>
      <xdr:rowOff>39334</xdr:rowOff>
    </xdr:from>
    <xdr:to>
      <xdr:col>5</xdr:col>
      <xdr:colOff>361537</xdr:colOff>
      <xdr:row>34</xdr:row>
      <xdr:rowOff>82825</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7007" y="6640159"/>
          <a:ext cx="2843005" cy="614991"/>
        </a:xfrm>
        <a:prstGeom prst="rect">
          <a:avLst/>
        </a:prstGeom>
      </xdr:spPr>
    </xdr:pic>
    <xdr:clientData/>
  </xdr:twoCellAnchor>
  <xdr:twoCellAnchor>
    <xdr:from>
      <xdr:col>0</xdr:col>
      <xdr:colOff>600075</xdr:colOff>
      <xdr:row>7</xdr:row>
      <xdr:rowOff>209549</xdr:rowOff>
    </xdr:from>
    <xdr:to>
      <xdr:col>12</xdr:col>
      <xdr:colOff>9525</xdr:colOff>
      <xdr:row>15</xdr:row>
      <xdr:rowOff>38099</xdr:rowOff>
    </xdr:to>
    <xdr:grpSp>
      <xdr:nvGrpSpPr>
        <xdr:cNvPr id="8" name="Group 7"/>
        <xdr:cNvGrpSpPr/>
      </xdr:nvGrpSpPr>
      <xdr:grpSpPr>
        <a:xfrm>
          <a:off x="600075" y="1762124"/>
          <a:ext cx="7658100" cy="1371600"/>
          <a:chOff x="600075" y="1762124"/>
          <a:chExt cx="7658100" cy="1371600"/>
        </a:xfrm>
      </xdr:grpSpPr>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0075" y="1762124"/>
            <a:ext cx="2362200" cy="1371600"/>
          </a:xfrm>
          <a:prstGeom prst="rect">
            <a:avLst/>
          </a:prstGeom>
        </xdr:spPr>
      </xdr:pic>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43224" y="1762124"/>
            <a:ext cx="2695575" cy="1371600"/>
          </a:xfrm>
          <a:prstGeom prst="rect">
            <a:avLst/>
          </a:prstGeom>
        </xdr:spPr>
      </xdr:pic>
      <xdr:pic>
        <xdr:nvPicPr>
          <xdr:cNvPr id="7" name="Picture 6"/>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38801" y="1762124"/>
            <a:ext cx="2619374" cy="137160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ontev@k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abSelected="1" workbookViewId="0"/>
  </sheetViews>
  <sheetFormatPr defaultRowHeight="15" x14ac:dyDescent="0.25"/>
  <cols>
    <col min="5" max="5" width="9" customWidth="1"/>
    <col min="12" max="12" width="23.28515625" customWidth="1"/>
  </cols>
  <sheetData>
    <row r="1" spans="2:12" ht="15.75" thickBot="1" x14ac:dyDescent="0.3"/>
    <row r="2" spans="2:12" ht="15.75" x14ac:dyDescent="0.25">
      <c r="B2" s="57"/>
      <c r="C2" s="58"/>
      <c r="D2" s="58"/>
      <c r="E2" s="58"/>
      <c r="F2" s="58"/>
      <c r="G2" s="58"/>
      <c r="H2" s="58"/>
      <c r="I2" s="58"/>
      <c r="J2" s="58"/>
      <c r="K2" s="58"/>
      <c r="L2" s="59"/>
    </row>
    <row r="3" spans="2:12" ht="26.25" x14ac:dyDescent="0.4">
      <c r="B3" s="60" t="s">
        <v>95</v>
      </c>
      <c r="C3" s="61"/>
      <c r="D3" s="61"/>
      <c r="E3" s="61"/>
      <c r="F3" s="61"/>
      <c r="G3" s="61"/>
      <c r="H3" s="62"/>
      <c r="I3" s="62"/>
      <c r="J3" s="63"/>
      <c r="K3" s="63"/>
      <c r="L3" s="64"/>
    </row>
    <row r="4" spans="2:12" ht="17.25" x14ac:dyDescent="0.3">
      <c r="B4" s="65"/>
      <c r="C4" s="66"/>
      <c r="D4" s="67"/>
      <c r="E4" s="67"/>
      <c r="F4" s="68"/>
      <c r="G4" s="68"/>
      <c r="H4" s="62"/>
      <c r="I4" s="62"/>
      <c r="J4" s="63"/>
      <c r="K4" s="63"/>
      <c r="L4" s="64"/>
    </row>
    <row r="5" spans="2:12" ht="15.75" customHeight="1" x14ac:dyDescent="0.25">
      <c r="B5" s="90" t="s">
        <v>96</v>
      </c>
      <c r="C5" s="91"/>
      <c r="D5" s="91"/>
      <c r="E5" s="91"/>
      <c r="F5" s="91"/>
      <c r="G5" s="91"/>
      <c r="H5" s="91"/>
      <c r="I5" s="91"/>
      <c r="J5" s="91"/>
      <c r="K5" s="63"/>
      <c r="L5" s="64"/>
    </row>
    <row r="6" spans="2:12" ht="15.75" x14ac:dyDescent="0.25">
      <c r="B6" s="90"/>
      <c r="C6" s="91"/>
      <c r="D6" s="91"/>
      <c r="E6" s="91"/>
      <c r="F6" s="91"/>
      <c r="G6" s="91"/>
      <c r="H6" s="91"/>
      <c r="I6" s="91"/>
      <c r="J6" s="91"/>
      <c r="K6" s="63"/>
      <c r="L6" s="64"/>
    </row>
    <row r="7" spans="2:12" ht="15.75" customHeight="1" x14ac:dyDescent="0.25">
      <c r="B7" s="90"/>
      <c r="C7" s="91"/>
      <c r="D7" s="91"/>
      <c r="E7" s="91"/>
      <c r="F7" s="91"/>
      <c r="G7" s="91"/>
      <c r="H7" s="91"/>
      <c r="I7" s="91"/>
      <c r="J7" s="91"/>
      <c r="K7" s="69"/>
      <c r="L7" s="70"/>
    </row>
    <row r="8" spans="2:12" ht="16.5" thickBot="1" x14ac:dyDescent="0.3">
      <c r="B8" s="71"/>
      <c r="C8" s="92"/>
      <c r="D8" s="93"/>
      <c r="E8" s="94"/>
      <c r="F8" s="95"/>
      <c r="G8" s="72"/>
      <c r="H8" s="72"/>
      <c r="I8" s="72"/>
      <c r="J8" s="72"/>
      <c r="K8" s="73"/>
      <c r="L8" s="74" t="s">
        <v>94</v>
      </c>
    </row>
    <row r="17" spans="2:12" ht="15.75" x14ac:dyDescent="0.25">
      <c r="B17" s="75" t="s">
        <v>90</v>
      </c>
      <c r="C17" s="76"/>
      <c r="D17" s="76"/>
      <c r="E17" s="76"/>
      <c r="F17" s="77"/>
      <c r="G17" s="77"/>
      <c r="H17" s="77"/>
      <c r="I17" s="77"/>
      <c r="J17" s="77"/>
      <c r="K17" s="77"/>
      <c r="L17" s="77"/>
    </row>
    <row r="18" spans="2:12" x14ac:dyDescent="0.25">
      <c r="B18" s="96" t="s">
        <v>97</v>
      </c>
      <c r="C18" s="96"/>
      <c r="D18" s="96"/>
      <c r="E18" s="96"/>
      <c r="F18" s="96"/>
      <c r="G18" s="96"/>
      <c r="H18" s="96"/>
      <c r="I18" s="96"/>
      <c r="J18" s="96"/>
      <c r="K18" s="96"/>
      <c r="L18" s="96"/>
    </row>
    <row r="19" spans="2:12" ht="43.5" customHeight="1" x14ac:dyDescent="0.25">
      <c r="B19" s="96"/>
      <c r="C19" s="96"/>
      <c r="D19" s="96"/>
      <c r="E19" s="96"/>
      <c r="F19" s="96"/>
      <c r="G19" s="96"/>
      <c r="H19" s="96"/>
      <c r="I19" s="96"/>
      <c r="J19" s="96"/>
      <c r="K19" s="96"/>
      <c r="L19" s="96"/>
    </row>
    <row r="20" spans="2:12" ht="15.75" x14ac:dyDescent="0.25">
      <c r="B20" s="97" t="s">
        <v>91</v>
      </c>
      <c r="C20" s="98"/>
      <c r="D20" s="98"/>
      <c r="E20" s="98"/>
      <c r="F20" s="78"/>
      <c r="G20" s="79"/>
      <c r="H20" s="78"/>
      <c r="I20" s="78"/>
      <c r="J20" s="78"/>
      <c r="K20" s="78"/>
      <c r="L20" s="78"/>
    </row>
    <row r="21" spans="2:12" x14ac:dyDescent="0.25">
      <c r="B21" s="89" t="s">
        <v>103</v>
      </c>
      <c r="C21" s="89"/>
      <c r="D21" s="89"/>
      <c r="E21" s="89"/>
      <c r="F21" s="89"/>
      <c r="G21" s="89"/>
      <c r="H21" s="89"/>
      <c r="I21" s="89"/>
      <c r="J21" s="89"/>
      <c r="K21" s="89"/>
      <c r="L21" s="89"/>
    </row>
    <row r="22" spans="2:12" x14ac:dyDescent="0.25">
      <c r="B22" s="89"/>
      <c r="C22" s="89"/>
      <c r="D22" s="89"/>
      <c r="E22" s="89"/>
      <c r="F22" s="89"/>
      <c r="G22" s="89"/>
      <c r="H22" s="89"/>
      <c r="I22" s="89"/>
      <c r="J22" s="89"/>
      <c r="K22" s="89"/>
      <c r="L22" s="89"/>
    </row>
    <row r="23" spans="2:12" ht="15.75" x14ac:dyDescent="0.25">
      <c r="B23" s="80"/>
      <c r="C23" s="81"/>
      <c r="D23" s="81"/>
      <c r="E23" s="81"/>
      <c r="F23" s="81"/>
      <c r="G23" s="81"/>
      <c r="H23" s="81"/>
      <c r="I23" s="81"/>
      <c r="J23" s="81"/>
      <c r="K23" s="81"/>
      <c r="L23" s="81"/>
    </row>
    <row r="24" spans="2:12" ht="15.75" x14ac:dyDescent="0.25">
      <c r="B24" s="82" t="s">
        <v>92</v>
      </c>
      <c r="C24" s="77"/>
      <c r="D24" s="78"/>
      <c r="E24" s="78"/>
      <c r="F24" s="78"/>
      <c r="G24" s="78"/>
      <c r="H24" s="78"/>
      <c r="I24" s="78"/>
      <c r="J24" s="78"/>
      <c r="K24" s="78"/>
      <c r="L24" s="78"/>
    </row>
    <row r="25" spans="2:12" ht="15.75" x14ac:dyDescent="0.25">
      <c r="B25" s="77" t="s">
        <v>99</v>
      </c>
      <c r="C25" s="77"/>
      <c r="D25" s="77"/>
      <c r="E25" s="83"/>
      <c r="F25" s="77"/>
      <c r="G25" s="77"/>
      <c r="H25" s="77"/>
      <c r="I25" s="77"/>
      <c r="J25" s="77"/>
      <c r="K25" s="77"/>
      <c r="L25" s="77"/>
    </row>
    <row r="26" spans="2:12" ht="15.75" x14ac:dyDescent="0.25">
      <c r="B26" s="77" t="s">
        <v>100</v>
      </c>
      <c r="C26" s="77"/>
      <c r="D26" s="77"/>
      <c r="E26" s="83"/>
      <c r="F26" s="77"/>
      <c r="G26" s="77"/>
      <c r="H26" s="77"/>
      <c r="I26" s="77"/>
      <c r="J26" s="77"/>
      <c r="K26" s="77"/>
      <c r="L26" s="77"/>
    </row>
    <row r="27" spans="2:12" ht="15.75" x14ac:dyDescent="0.25">
      <c r="B27" s="77" t="s">
        <v>93</v>
      </c>
      <c r="C27" s="77"/>
      <c r="D27" s="77"/>
      <c r="E27" s="77"/>
      <c r="F27" s="77"/>
      <c r="G27" s="77"/>
      <c r="H27" s="77"/>
      <c r="I27" s="77"/>
      <c r="J27" s="77"/>
      <c r="K27" s="77"/>
      <c r="L27" s="77"/>
    </row>
    <row r="28" spans="2:12" ht="15.75" x14ac:dyDescent="0.25">
      <c r="B28" s="99" t="s">
        <v>101</v>
      </c>
      <c r="D28" s="76"/>
      <c r="E28" s="77"/>
      <c r="F28" s="77"/>
      <c r="G28" s="84"/>
      <c r="H28" s="85"/>
      <c r="I28" s="84"/>
      <c r="J28" s="77"/>
      <c r="K28" s="77"/>
      <c r="L28" s="77"/>
    </row>
    <row r="29" spans="2:12" ht="15.75" x14ac:dyDescent="0.25">
      <c r="B29" s="86" t="s">
        <v>102</v>
      </c>
      <c r="C29" s="87"/>
      <c r="D29" s="76"/>
      <c r="E29" s="77"/>
      <c r="F29" s="77"/>
      <c r="G29" s="84"/>
      <c r="H29" s="76"/>
      <c r="I29" s="76"/>
      <c r="J29" s="77"/>
      <c r="K29" s="77"/>
      <c r="L29" s="77"/>
    </row>
    <row r="30" spans="2:12" ht="15.75" x14ac:dyDescent="0.25">
      <c r="B30" s="77"/>
      <c r="C30" s="78"/>
      <c r="D30" s="77"/>
      <c r="E30" s="77"/>
      <c r="F30" s="77"/>
      <c r="G30" s="77"/>
      <c r="H30" s="77"/>
      <c r="I30" s="77"/>
      <c r="J30" s="77"/>
      <c r="K30" s="77"/>
      <c r="L30" s="77"/>
    </row>
    <row r="31" spans="2:12" ht="15" customHeight="1" x14ac:dyDescent="0.25">
      <c r="B31" s="88" t="s">
        <v>98</v>
      </c>
      <c r="C31" s="88"/>
      <c r="D31" s="88"/>
      <c r="E31" s="88"/>
      <c r="F31" s="88"/>
      <c r="G31" s="88"/>
      <c r="H31" s="88"/>
      <c r="I31" s="88"/>
      <c r="J31" s="88"/>
      <c r="K31" s="88"/>
      <c r="L31" s="88"/>
    </row>
    <row r="32" spans="2:12" x14ac:dyDescent="0.25">
      <c r="B32" s="80"/>
      <c r="C32" s="80"/>
      <c r="D32" s="80"/>
      <c r="E32" s="80"/>
      <c r="F32" s="80"/>
      <c r="G32" s="80"/>
      <c r="H32" s="80"/>
      <c r="I32" s="80"/>
      <c r="J32" s="80"/>
      <c r="K32" s="80"/>
      <c r="L32" s="80"/>
    </row>
    <row r="33" spans="2:12" x14ac:dyDescent="0.25">
      <c r="B33" s="80"/>
      <c r="C33" s="80"/>
      <c r="D33" s="80"/>
      <c r="E33" s="80"/>
      <c r="F33" s="80"/>
      <c r="G33" s="80"/>
      <c r="H33" s="80"/>
      <c r="I33" s="80"/>
      <c r="J33" s="80"/>
      <c r="K33" s="80"/>
      <c r="L33" s="80"/>
    </row>
    <row r="34" spans="2:12" x14ac:dyDescent="0.25">
      <c r="B34" s="80"/>
      <c r="C34" s="80"/>
      <c r="D34" s="80"/>
      <c r="E34" s="80"/>
      <c r="F34" s="80"/>
      <c r="G34" s="80"/>
      <c r="H34" s="80"/>
      <c r="I34" s="80"/>
      <c r="J34" s="80"/>
      <c r="K34" s="80"/>
      <c r="L34" s="80"/>
    </row>
    <row r="35" spans="2:12" x14ac:dyDescent="0.25">
      <c r="B35" s="80"/>
      <c r="C35" s="80"/>
      <c r="D35" s="80"/>
      <c r="E35" s="80"/>
      <c r="F35" s="80"/>
      <c r="G35" s="80"/>
      <c r="H35" s="80"/>
      <c r="I35" s="80"/>
      <c r="J35" s="80"/>
      <c r="K35" s="80"/>
      <c r="L35" s="80"/>
    </row>
    <row r="36" spans="2:12" x14ac:dyDescent="0.25">
      <c r="B36" s="80"/>
      <c r="C36" s="80"/>
      <c r="D36" s="80"/>
      <c r="E36" s="80"/>
      <c r="F36" s="80"/>
      <c r="G36" s="80"/>
      <c r="H36" s="80"/>
      <c r="I36" s="80"/>
      <c r="J36" s="80"/>
      <c r="K36" s="80"/>
      <c r="L36" s="80"/>
    </row>
  </sheetData>
  <sheetProtection sheet="1" objects="1" scenarios="1"/>
  <mergeCells count="6">
    <mergeCell ref="B21:L22"/>
    <mergeCell ref="B5:J7"/>
    <mergeCell ref="C8:D8"/>
    <mergeCell ref="E8:F8"/>
    <mergeCell ref="B18:L19"/>
    <mergeCell ref="B20:E20"/>
  </mergeCells>
  <hyperlinks>
    <hyperlink ref="B2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6"/>
  <sheetViews>
    <sheetView workbookViewId="0"/>
  </sheetViews>
  <sheetFormatPr defaultRowHeight="15" x14ac:dyDescent="0.25"/>
  <cols>
    <col min="1" max="1" width="3.42578125" customWidth="1"/>
    <col min="2" max="2" width="6.28515625" style="1" customWidth="1"/>
    <col min="3" max="3" width="35.7109375" customWidth="1"/>
    <col min="4" max="4" width="13.28515625" customWidth="1"/>
    <col min="5" max="5" width="2.42578125" customWidth="1"/>
    <col min="6" max="6" width="7.5703125" customWidth="1"/>
    <col min="7" max="7" width="6" customWidth="1"/>
    <col min="8" max="8" width="38.42578125" customWidth="1"/>
    <col min="10" max="10" width="0" hidden="1" customWidth="1"/>
    <col min="11" max="11" width="6.85546875" hidden="1" customWidth="1"/>
    <col min="12" max="12" width="35.7109375" hidden="1" customWidth="1"/>
    <col min="13" max="13" width="0" hidden="1" customWidth="1"/>
    <col min="14" max="14" width="8" customWidth="1"/>
    <col min="15" max="15" width="4.85546875" customWidth="1"/>
    <col min="16" max="16" width="38.140625" customWidth="1"/>
    <col min="19" max="19" width="6.140625" customWidth="1"/>
    <col min="20" max="20" width="40.7109375" customWidth="1"/>
  </cols>
  <sheetData>
    <row r="2" spans="2:21" x14ac:dyDescent="0.25">
      <c r="B2" s="38"/>
      <c r="C2" s="39"/>
      <c r="D2" s="39"/>
      <c r="E2" s="40"/>
      <c r="H2" s="6" t="s">
        <v>77</v>
      </c>
      <c r="L2" s="6" t="s">
        <v>13</v>
      </c>
      <c r="P2" s="27" t="s">
        <v>78</v>
      </c>
      <c r="T2" s="27" t="s">
        <v>85</v>
      </c>
    </row>
    <row r="3" spans="2:21" x14ac:dyDescent="0.25">
      <c r="B3" s="41"/>
      <c r="C3" s="42" t="s">
        <v>0</v>
      </c>
      <c r="D3" s="100">
        <v>120</v>
      </c>
      <c r="E3" s="43"/>
      <c r="G3" s="1"/>
      <c r="H3" s="6" t="s">
        <v>88</v>
      </c>
      <c r="I3" s="4"/>
      <c r="J3" s="4"/>
      <c r="L3" s="6" t="s">
        <v>14</v>
      </c>
      <c r="P3" s="27" t="s">
        <v>89</v>
      </c>
      <c r="T3" s="27" t="s">
        <v>86</v>
      </c>
    </row>
    <row r="4" spans="2:21" x14ac:dyDescent="0.25">
      <c r="B4" s="41"/>
      <c r="C4" s="42" t="s">
        <v>61</v>
      </c>
      <c r="D4" s="101">
        <v>0.75</v>
      </c>
      <c r="E4" s="43"/>
      <c r="G4" s="1"/>
      <c r="I4" s="4"/>
      <c r="J4" s="4"/>
    </row>
    <row r="5" spans="2:21" x14ac:dyDescent="0.25">
      <c r="B5" s="41"/>
      <c r="C5" s="42" t="s">
        <v>74</v>
      </c>
      <c r="D5" s="44">
        <f>D3*D4</f>
        <v>90</v>
      </c>
      <c r="E5" s="43"/>
      <c r="G5" s="1"/>
      <c r="H5" s="52" t="s">
        <v>11</v>
      </c>
      <c r="I5" s="105">
        <v>43623</v>
      </c>
      <c r="J5" s="11"/>
      <c r="K5" s="1">
        <v>1</v>
      </c>
      <c r="L5" t="s">
        <v>11</v>
      </c>
      <c r="M5" s="11">
        <v>43637</v>
      </c>
      <c r="N5" s="11"/>
      <c r="O5" s="1"/>
      <c r="P5" s="52" t="s">
        <v>11</v>
      </c>
      <c r="Q5" s="105">
        <v>43623</v>
      </c>
      <c r="S5" s="1"/>
      <c r="T5" s="52" t="s">
        <v>11</v>
      </c>
      <c r="U5" s="105">
        <v>43631</v>
      </c>
    </row>
    <row r="6" spans="2:21" x14ac:dyDescent="0.25">
      <c r="B6" s="41"/>
      <c r="C6" s="42" t="s">
        <v>1</v>
      </c>
      <c r="D6" s="49">
        <v>4</v>
      </c>
      <c r="E6" s="43"/>
      <c r="G6" s="1"/>
      <c r="H6" t="s">
        <v>16</v>
      </c>
      <c r="I6">
        <f>$D$3*D4*(1-(I5-$D$9)/100)</f>
        <v>78.3</v>
      </c>
      <c r="K6" s="1">
        <v>2</v>
      </c>
      <c r="L6" t="s">
        <v>16</v>
      </c>
      <c r="M6">
        <f>D3*0.6</f>
        <v>72</v>
      </c>
      <c r="O6" s="1"/>
      <c r="P6" s="52" t="s">
        <v>12</v>
      </c>
      <c r="Q6" s="108">
        <v>42</v>
      </c>
      <c r="S6" s="1"/>
      <c r="T6" s="52" t="s">
        <v>12</v>
      </c>
      <c r="U6" s="108">
        <v>30</v>
      </c>
    </row>
    <row r="7" spans="2:21" x14ac:dyDescent="0.25">
      <c r="B7" s="41"/>
      <c r="C7" s="42" t="s">
        <v>80</v>
      </c>
      <c r="D7" s="50">
        <f>D5*D6</f>
        <v>360</v>
      </c>
      <c r="E7" s="43"/>
      <c r="G7" s="1"/>
      <c r="H7" s="52" t="s">
        <v>21</v>
      </c>
      <c r="I7" s="106">
        <v>4.6500000000000004</v>
      </c>
      <c r="J7" s="12"/>
      <c r="K7" s="1">
        <v>3</v>
      </c>
      <c r="L7" t="s">
        <v>21</v>
      </c>
      <c r="M7" s="12">
        <v>3.7</v>
      </c>
      <c r="N7" s="12"/>
      <c r="O7" s="1"/>
      <c r="P7" s="52" t="s">
        <v>18</v>
      </c>
      <c r="Q7" s="106">
        <v>8.75</v>
      </c>
      <c r="S7" s="1"/>
      <c r="T7" t="s">
        <v>18</v>
      </c>
      <c r="U7" s="3">
        <f>Q7</f>
        <v>8.75</v>
      </c>
    </row>
    <row r="8" spans="2:21" x14ac:dyDescent="0.25">
      <c r="B8" s="41"/>
      <c r="C8" s="42"/>
      <c r="D8" s="42"/>
      <c r="E8" s="43"/>
      <c r="G8" s="1"/>
      <c r="H8" t="s">
        <v>23</v>
      </c>
      <c r="I8" s="3">
        <f>I6*$D$6</f>
        <v>313.2</v>
      </c>
      <c r="J8" s="3"/>
      <c r="K8" s="1">
        <v>4</v>
      </c>
      <c r="L8" t="s">
        <v>23</v>
      </c>
      <c r="M8" s="3">
        <f>M6*$D$6*$D$4</f>
        <v>216</v>
      </c>
      <c r="N8" s="3"/>
      <c r="O8" s="1"/>
      <c r="P8" t="s">
        <v>19</v>
      </c>
      <c r="Q8" s="3">
        <f>Q6*Q7</f>
        <v>367.5</v>
      </c>
      <c r="S8" s="1"/>
      <c r="T8" t="s">
        <v>19</v>
      </c>
      <c r="U8" s="3">
        <f>U6*U7</f>
        <v>262.5</v>
      </c>
    </row>
    <row r="9" spans="2:21" x14ac:dyDescent="0.25">
      <c r="B9" s="41"/>
      <c r="C9" s="42" t="s">
        <v>2</v>
      </c>
      <c r="D9" s="102">
        <v>43610</v>
      </c>
      <c r="E9" s="43"/>
      <c r="O9" s="1"/>
      <c r="P9" t="s">
        <v>84</v>
      </c>
      <c r="Q9" s="3">
        <v>0</v>
      </c>
      <c r="S9" s="1"/>
      <c r="T9" t="s">
        <v>70</v>
      </c>
      <c r="U9" s="3">
        <f>0.35*D21</f>
        <v>69.300000000000011</v>
      </c>
    </row>
    <row r="10" spans="2:21" x14ac:dyDescent="0.25">
      <c r="B10" s="41"/>
      <c r="C10" s="42" t="s">
        <v>28</v>
      </c>
      <c r="D10" s="103">
        <v>18</v>
      </c>
      <c r="E10" s="43"/>
      <c r="G10" s="1"/>
      <c r="H10" s="52" t="s">
        <v>17</v>
      </c>
      <c r="I10" s="107">
        <v>0.2</v>
      </c>
      <c r="J10" s="10"/>
      <c r="K10" s="1">
        <v>5</v>
      </c>
      <c r="L10" t="s">
        <v>17</v>
      </c>
      <c r="M10" s="10">
        <v>0.3</v>
      </c>
      <c r="N10" s="10"/>
      <c r="O10" s="1"/>
      <c r="P10" s="6" t="s">
        <v>24</v>
      </c>
      <c r="Q10" s="13">
        <f>Q8+Q9</f>
        <v>367.5</v>
      </c>
      <c r="S10" s="1"/>
      <c r="T10" s="6" t="s">
        <v>24</v>
      </c>
      <c r="U10" s="15">
        <f>U8+U9</f>
        <v>331.8</v>
      </c>
    </row>
    <row r="11" spans="2:21" x14ac:dyDescent="0.25">
      <c r="B11" s="41"/>
      <c r="C11" s="42"/>
      <c r="D11" s="45"/>
      <c r="E11" s="43"/>
      <c r="G11" s="1"/>
      <c r="H11" t="s">
        <v>12</v>
      </c>
      <c r="I11" s="9">
        <f>$D$3*(1-I10)</f>
        <v>96</v>
      </c>
      <c r="J11" s="9"/>
      <c r="K11" s="1">
        <v>6</v>
      </c>
      <c r="L11" t="s">
        <v>12</v>
      </c>
      <c r="M11" s="9">
        <f>$D$3*(1-M10)</f>
        <v>84</v>
      </c>
      <c r="N11" s="9"/>
    </row>
    <row r="12" spans="2:21" x14ac:dyDescent="0.25">
      <c r="B12" s="41"/>
      <c r="C12" s="42" t="s">
        <v>83</v>
      </c>
      <c r="D12" s="103">
        <v>30</v>
      </c>
      <c r="E12" s="43"/>
      <c r="G12" s="1"/>
      <c r="H12" t="s">
        <v>71</v>
      </c>
      <c r="I12" s="3">
        <f>I11*I7</f>
        <v>446.40000000000003</v>
      </c>
      <c r="J12" s="3"/>
      <c r="K12" s="1">
        <v>7</v>
      </c>
      <c r="L12" t="s">
        <v>22</v>
      </c>
      <c r="M12" s="3">
        <f>M11*M7</f>
        <v>310.8</v>
      </c>
      <c r="N12" s="3"/>
      <c r="O12" s="1"/>
      <c r="P12" t="s">
        <v>25</v>
      </c>
      <c r="Q12" s="18">
        <f>'Input + Harvest Costs'!H21</f>
        <v>137.66762773917424</v>
      </c>
      <c r="S12" s="1"/>
      <c r="T12" t="s">
        <v>25</v>
      </c>
      <c r="U12" s="18">
        <f>'Input + Harvest Costs'!L21</f>
        <v>137.66762773917424</v>
      </c>
    </row>
    <row r="13" spans="2:21" x14ac:dyDescent="0.25">
      <c r="B13" s="46"/>
      <c r="C13" s="47"/>
      <c r="D13" s="47"/>
      <c r="E13" s="48"/>
      <c r="G13" s="1"/>
      <c r="H13" t="s">
        <v>20</v>
      </c>
      <c r="I13" s="3">
        <f>IF(I12&lt;I8,I8-I12,0)</f>
        <v>0</v>
      </c>
      <c r="J13" s="3"/>
      <c r="K13" s="1">
        <v>8</v>
      </c>
      <c r="L13" t="s">
        <v>20</v>
      </c>
      <c r="M13" s="3">
        <f>IF(M12&lt;M8,M8-M12,0)</f>
        <v>0</v>
      </c>
      <c r="N13" s="3"/>
      <c r="O13" s="1"/>
      <c r="P13" t="s">
        <v>51</v>
      </c>
      <c r="Q13" s="18">
        <f>'Input + Harvest Costs'!H30</f>
        <v>29.037146349600008</v>
      </c>
      <c r="S13" s="1"/>
      <c r="T13" t="s">
        <v>51</v>
      </c>
      <c r="U13" s="18">
        <f>'Input + Harvest Costs'!L30</f>
        <v>29.037146349600008</v>
      </c>
    </row>
    <row r="14" spans="2:21" x14ac:dyDescent="0.25">
      <c r="G14" s="1"/>
      <c r="I14" s="3"/>
      <c r="O14" s="1"/>
      <c r="P14" t="s">
        <v>26</v>
      </c>
      <c r="Q14" s="18">
        <f>'Input + Harvest Costs'!H39</f>
        <v>37.24</v>
      </c>
      <c r="S14" s="1"/>
      <c r="T14" t="s">
        <v>26</v>
      </c>
      <c r="U14" s="18">
        <f>'Input + Harvest Costs'!L39</f>
        <v>32.68</v>
      </c>
    </row>
    <row r="15" spans="2:21" x14ac:dyDescent="0.25">
      <c r="G15" s="1"/>
      <c r="H15" s="52" t="s">
        <v>87</v>
      </c>
      <c r="I15" s="106">
        <v>-0.3</v>
      </c>
      <c r="J15" s="3"/>
      <c r="K15" s="1">
        <v>9</v>
      </c>
      <c r="L15" t="s">
        <v>18</v>
      </c>
      <c r="M15" s="3">
        <v>3.5</v>
      </c>
      <c r="N15" s="3"/>
      <c r="O15" s="1"/>
      <c r="Q15" s="18"/>
      <c r="S15" s="1"/>
      <c r="T15" s="55" t="s">
        <v>73</v>
      </c>
      <c r="U15" s="56">
        <f>0.35*D10</f>
        <v>6.3</v>
      </c>
    </row>
    <row r="16" spans="2:21" x14ac:dyDescent="0.25">
      <c r="G16" s="1"/>
      <c r="H16" s="51" t="s">
        <v>18</v>
      </c>
      <c r="I16" s="16">
        <f>I7+I15</f>
        <v>4.3500000000000005</v>
      </c>
      <c r="J16" s="3"/>
      <c r="K16" s="1">
        <v>10</v>
      </c>
      <c r="L16" t="s">
        <v>19</v>
      </c>
      <c r="M16" s="3">
        <f>M11*M15</f>
        <v>294</v>
      </c>
      <c r="N16" s="3"/>
      <c r="O16" s="1"/>
      <c r="P16" t="s">
        <v>106</v>
      </c>
      <c r="Q16" s="19">
        <f>'Input + Harvest Costs'!H41</f>
        <v>15.07</v>
      </c>
      <c r="S16" s="1"/>
      <c r="T16" t="s">
        <v>106</v>
      </c>
      <c r="U16" s="19">
        <f>'Input + Harvest Costs'!L41</f>
        <v>15.07</v>
      </c>
    </row>
    <row r="17" spans="3:21" x14ac:dyDescent="0.25">
      <c r="C17" s="6" t="s">
        <v>8</v>
      </c>
      <c r="G17" s="1"/>
      <c r="H17" t="s">
        <v>19</v>
      </c>
      <c r="I17" s="3">
        <f>I11*I16</f>
        <v>417.6</v>
      </c>
      <c r="J17" s="13"/>
      <c r="K17" s="1">
        <v>11</v>
      </c>
      <c r="L17" s="6" t="s">
        <v>24</v>
      </c>
      <c r="M17" s="13">
        <f>M16+M13</f>
        <v>294</v>
      </c>
      <c r="N17" s="13"/>
      <c r="O17" s="1"/>
      <c r="P17" s="6" t="s">
        <v>27</v>
      </c>
      <c r="Q17" s="22">
        <f>SUM(Q12:Q16)</f>
        <v>219.01477408877423</v>
      </c>
      <c r="S17" s="1"/>
      <c r="T17" s="6" t="s">
        <v>27</v>
      </c>
      <c r="U17" s="22">
        <f>SUM(U12:U16)</f>
        <v>220.75477408877424</v>
      </c>
    </row>
    <row r="18" spans="3:21" x14ac:dyDescent="0.25">
      <c r="C18" s="6" t="s">
        <v>9</v>
      </c>
      <c r="G18" s="1"/>
      <c r="H18" s="6" t="s">
        <v>24</v>
      </c>
      <c r="I18" s="13">
        <f>I17+I13</f>
        <v>417.6</v>
      </c>
    </row>
    <row r="19" spans="3:21" x14ac:dyDescent="0.25">
      <c r="J19" s="3"/>
      <c r="K19" s="1">
        <v>12</v>
      </c>
      <c r="L19" t="s">
        <v>25</v>
      </c>
      <c r="M19" s="3">
        <f>'Input + Harvest Costs'!$D$21</f>
        <v>170.60937526302715</v>
      </c>
      <c r="N19" s="3"/>
      <c r="O19" s="1"/>
      <c r="P19" s="27" t="s">
        <v>82</v>
      </c>
      <c r="Q19" s="54">
        <f>Q10-Q17</f>
        <v>148.48522591122577</v>
      </c>
      <c r="S19" s="1"/>
      <c r="T19" s="27" t="s">
        <v>82</v>
      </c>
      <c r="U19" s="54">
        <f>U10-U17</f>
        <v>111.04522591122577</v>
      </c>
    </row>
    <row r="20" spans="3:21" x14ac:dyDescent="0.25">
      <c r="C20" t="s">
        <v>15</v>
      </c>
      <c r="D20" s="2">
        <v>0.55000000000000004</v>
      </c>
      <c r="G20" s="1"/>
      <c r="H20" t="s">
        <v>25</v>
      </c>
      <c r="I20" s="3">
        <f>'Input + Harvest Costs'!$D$21</f>
        <v>170.60937526302715</v>
      </c>
      <c r="J20" s="3"/>
      <c r="K20" s="1">
        <v>13</v>
      </c>
      <c r="L20" t="s">
        <v>51</v>
      </c>
      <c r="M20" s="3">
        <f>'Input + Harvest Costs'!$D$30</f>
        <v>28.615379642199805</v>
      </c>
      <c r="N20" s="3"/>
    </row>
    <row r="21" spans="3:21" x14ac:dyDescent="0.25">
      <c r="C21" t="s">
        <v>3</v>
      </c>
      <c r="D21" s="5">
        <f>D3*D4*D6*D20</f>
        <v>198.00000000000003</v>
      </c>
      <c r="G21" s="1"/>
      <c r="H21" t="s">
        <v>51</v>
      </c>
      <c r="I21" s="3">
        <f>'Input + Harvest Costs'!$D$30</f>
        <v>28.615379642199805</v>
      </c>
      <c r="J21" s="3"/>
      <c r="K21" s="1">
        <v>14</v>
      </c>
      <c r="L21" t="s">
        <v>26</v>
      </c>
      <c r="M21" s="3">
        <f>'Input + Harvest Costs'!$D$39</f>
        <v>44.519999999999996</v>
      </c>
      <c r="N21" s="7"/>
      <c r="O21" s="1"/>
      <c r="P21" s="51" t="s">
        <v>79</v>
      </c>
      <c r="Q21" s="3">
        <f>D12</f>
        <v>30</v>
      </c>
      <c r="S21" s="1"/>
      <c r="T21" s="51" t="s">
        <v>79</v>
      </c>
      <c r="U21" s="3">
        <f>D12</f>
        <v>30</v>
      </c>
    </row>
    <row r="22" spans="3:21" ht="15.75" thickBot="1" x14ac:dyDescent="0.3">
      <c r="C22" s="52" t="s">
        <v>6</v>
      </c>
      <c r="D22" s="104">
        <v>30</v>
      </c>
      <c r="G22" s="1"/>
      <c r="H22" t="s">
        <v>26</v>
      </c>
      <c r="I22" s="3">
        <f>'Input + Harvest Costs'!$D$39</f>
        <v>44.519999999999996</v>
      </c>
      <c r="J22" s="7"/>
      <c r="K22" s="1">
        <v>15</v>
      </c>
      <c r="L22" t="s">
        <v>4</v>
      </c>
      <c r="M22" s="26">
        <f>$D$10</f>
        <v>18</v>
      </c>
      <c r="N22" s="7"/>
      <c r="O22" s="1"/>
      <c r="P22" s="6" t="s">
        <v>81</v>
      </c>
      <c r="Q22" s="14">
        <f>Q19+Q21</f>
        <v>178.48522591122577</v>
      </c>
      <c r="S22" s="1"/>
      <c r="T22" s="6" t="s">
        <v>81</v>
      </c>
      <c r="U22" s="28">
        <f>U19+U21</f>
        <v>141.04522591122577</v>
      </c>
    </row>
    <row r="23" spans="3:21" ht="15.75" thickTop="1" x14ac:dyDescent="0.25">
      <c r="C23" t="s">
        <v>7</v>
      </c>
      <c r="D23" s="16">
        <f>D10</f>
        <v>18</v>
      </c>
      <c r="G23" s="1"/>
      <c r="H23" t="s">
        <v>4</v>
      </c>
      <c r="I23" s="26">
        <f>$D$10</f>
        <v>18</v>
      </c>
      <c r="J23" s="13"/>
      <c r="K23" s="1">
        <v>16</v>
      </c>
      <c r="L23" s="6" t="s">
        <v>27</v>
      </c>
      <c r="M23" s="13">
        <f>SUM(M19:M21)</f>
        <v>243.74475490522696</v>
      </c>
      <c r="N23" s="29"/>
      <c r="O23" s="1"/>
      <c r="S23" s="1"/>
    </row>
    <row r="24" spans="3:21" ht="15.75" thickBot="1" x14ac:dyDescent="0.3">
      <c r="C24" s="6" t="s">
        <v>5</v>
      </c>
      <c r="D24" s="14">
        <f>D21-D22-D23</f>
        <v>150.00000000000003</v>
      </c>
      <c r="G24" s="1"/>
      <c r="H24" s="6" t="s">
        <v>27</v>
      </c>
      <c r="I24" s="13">
        <f>SUM(I20:I22)</f>
        <v>243.74475490522696</v>
      </c>
      <c r="N24" s="8"/>
      <c r="O24" s="1"/>
      <c r="P24" t="s">
        <v>69</v>
      </c>
      <c r="Q24" s="3">
        <f>D24-Q19</f>
        <v>1.51477408877426</v>
      </c>
      <c r="S24" s="1"/>
      <c r="T24" t="s">
        <v>69</v>
      </c>
      <c r="U24" s="3">
        <f>D24-U19</f>
        <v>38.954774088774258</v>
      </c>
    </row>
    <row r="25" spans="3:21" ht="16.5" thickTop="1" thickBot="1" x14ac:dyDescent="0.3">
      <c r="J25" s="30"/>
      <c r="K25" s="1">
        <v>17</v>
      </c>
      <c r="L25" s="27" t="s">
        <v>62</v>
      </c>
      <c r="M25" s="28">
        <f>M17-M23</f>
        <v>50.255245094773045</v>
      </c>
      <c r="N25" s="30"/>
      <c r="T25" s="34"/>
      <c r="U25" s="3"/>
    </row>
    <row r="26" spans="3:21" ht="15.75" thickTop="1" x14ac:dyDescent="0.25">
      <c r="G26" s="1"/>
      <c r="H26" s="27" t="s">
        <v>82</v>
      </c>
      <c r="I26" s="53">
        <f>I18-I24</f>
        <v>173.85524509477307</v>
      </c>
      <c r="N26" s="8"/>
      <c r="O26" s="1"/>
      <c r="T26" s="34"/>
      <c r="U26" s="3"/>
    </row>
    <row r="27" spans="3:21" x14ac:dyDescent="0.25">
      <c r="C27" s="6" t="s">
        <v>75</v>
      </c>
      <c r="N27" s="8"/>
      <c r="T27" s="34"/>
      <c r="U27" s="3"/>
    </row>
    <row r="28" spans="3:21" x14ac:dyDescent="0.25">
      <c r="C28" s="6" t="s">
        <v>76</v>
      </c>
      <c r="G28" s="1"/>
      <c r="H28" s="51" t="s">
        <v>79</v>
      </c>
      <c r="I28" s="16">
        <v>30</v>
      </c>
      <c r="N28" s="8"/>
      <c r="P28" t="s">
        <v>107</v>
      </c>
      <c r="T28" t="s">
        <v>107</v>
      </c>
    </row>
    <row r="29" spans="3:21" ht="15.75" thickBot="1" x14ac:dyDescent="0.3">
      <c r="G29" s="1"/>
      <c r="H29" s="6" t="s">
        <v>81</v>
      </c>
      <c r="I29" s="14">
        <f>I26+I28</f>
        <v>203.85524509477307</v>
      </c>
      <c r="P29" t="s">
        <v>108</v>
      </c>
      <c r="T29" t="s">
        <v>108</v>
      </c>
    </row>
    <row r="30" spans="3:21" ht="15.75" thickTop="1" x14ac:dyDescent="0.25">
      <c r="C30" t="s">
        <v>15</v>
      </c>
      <c r="D30" s="2">
        <v>0.55000000000000004</v>
      </c>
    </row>
    <row r="31" spans="3:21" x14ac:dyDescent="0.25">
      <c r="C31" t="s">
        <v>3</v>
      </c>
      <c r="D31" s="5">
        <f>D3*D4*D6*D30</f>
        <v>198.00000000000003</v>
      </c>
      <c r="G31" s="1"/>
      <c r="H31" t="s">
        <v>69</v>
      </c>
      <c r="I31" s="3">
        <f>D24-I26</f>
        <v>-23.855245094773039</v>
      </c>
    </row>
    <row r="32" spans="3:21" x14ac:dyDescent="0.25">
      <c r="C32" s="52" t="s">
        <v>6</v>
      </c>
      <c r="D32" s="104">
        <v>15</v>
      </c>
    </row>
    <row r="33" spans="3:4" x14ac:dyDescent="0.25">
      <c r="C33" s="52" t="s">
        <v>10</v>
      </c>
      <c r="D33" s="104">
        <v>15</v>
      </c>
    </row>
    <row r="34" spans="3:4" x14ac:dyDescent="0.25">
      <c r="C34" t="s">
        <v>7</v>
      </c>
      <c r="D34" s="16">
        <f>D10</f>
        <v>18</v>
      </c>
    </row>
    <row r="35" spans="3:4" ht="15.75" thickBot="1" x14ac:dyDescent="0.3">
      <c r="C35" s="6" t="s">
        <v>5</v>
      </c>
      <c r="D35" s="14">
        <f>D31-D32-D33-D34</f>
        <v>150.00000000000003</v>
      </c>
    </row>
    <row r="36" spans="3:4" ht="15.75" thickTop="1" x14ac:dyDescent="0.25"/>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8"/>
  <sheetViews>
    <sheetView zoomScale="90" zoomScaleNormal="90" workbookViewId="0"/>
  </sheetViews>
  <sheetFormatPr defaultRowHeight="15" x14ac:dyDescent="0.25"/>
  <cols>
    <col min="1" max="1" width="4.28515625" customWidth="1"/>
    <col min="3" max="3" width="43.28515625" customWidth="1"/>
    <col min="6" max="6" width="12.5703125" customWidth="1"/>
    <col min="7" max="7" width="45.42578125" customWidth="1"/>
    <col min="8" max="9" width="9.5703125" customWidth="1"/>
    <col min="10" max="10" width="12.140625" customWidth="1"/>
    <col min="11" max="11" width="44" customWidth="1"/>
    <col min="12" max="12" width="11.5703125" customWidth="1"/>
  </cols>
  <sheetData>
    <row r="2" spans="2:12" x14ac:dyDescent="0.25">
      <c r="B2" t="s">
        <v>104</v>
      </c>
    </row>
    <row r="3" spans="2:12" x14ac:dyDescent="0.25">
      <c r="B3" t="s">
        <v>105</v>
      </c>
    </row>
    <row r="5" spans="2:12" x14ac:dyDescent="0.25">
      <c r="B5" s="31" t="s">
        <v>63</v>
      </c>
      <c r="C5" t="s">
        <v>60</v>
      </c>
      <c r="F5" s="31" t="s">
        <v>64</v>
      </c>
      <c r="G5" t="s">
        <v>60</v>
      </c>
      <c r="J5" s="31" t="s">
        <v>64</v>
      </c>
      <c r="K5" t="s">
        <v>60</v>
      </c>
    </row>
    <row r="6" spans="2:12" x14ac:dyDescent="0.25">
      <c r="C6" t="s">
        <v>29</v>
      </c>
      <c r="D6" s="18">
        <v>63.599999999999994</v>
      </c>
      <c r="F6" s="1" t="s">
        <v>65</v>
      </c>
      <c r="G6" t="s">
        <v>29</v>
      </c>
      <c r="H6" s="18">
        <v>47.6</v>
      </c>
      <c r="I6" s="18"/>
      <c r="J6" s="1" t="s">
        <v>68</v>
      </c>
      <c r="K6" t="s">
        <v>29</v>
      </c>
      <c r="L6" s="18">
        <v>47.6</v>
      </c>
    </row>
    <row r="7" spans="2:12" x14ac:dyDescent="0.25">
      <c r="C7" t="s">
        <v>30</v>
      </c>
      <c r="D7" s="18">
        <v>46.323840000000004</v>
      </c>
      <c r="F7" s="1" t="s">
        <v>66</v>
      </c>
      <c r="G7" t="s">
        <v>30</v>
      </c>
      <c r="H7" s="37">
        <v>12.85</v>
      </c>
      <c r="I7" s="18"/>
      <c r="J7" s="1" t="s">
        <v>66</v>
      </c>
      <c r="K7" t="s">
        <v>30</v>
      </c>
      <c r="L7" s="37">
        <f>H7</f>
        <v>12.85</v>
      </c>
    </row>
    <row r="8" spans="2:12" x14ac:dyDescent="0.25">
      <c r="C8" t="s">
        <v>31</v>
      </c>
      <c r="D8" s="18">
        <v>5</v>
      </c>
      <c r="F8" s="1" t="s">
        <v>67</v>
      </c>
      <c r="G8" t="s">
        <v>31</v>
      </c>
      <c r="H8" s="18">
        <v>5</v>
      </c>
      <c r="I8" s="18"/>
      <c r="J8" s="1" t="s">
        <v>67</v>
      </c>
      <c r="K8" t="s">
        <v>31</v>
      </c>
      <c r="L8" s="18">
        <v>5</v>
      </c>
    </row>
    <row r="9" spans="2:12" x14ac:dyDescent="0.25">
      <c r="C9" t="s">
        <v>32</v>
      </c>
      <c r="D9" s="18"/>
      <c r="G9" t="s">
        <v>32</v>
      </c>
      <c r="H9" s="18"/>
      <c r="I9" s="18"/>
      <c r="K9" t="s">
        <v>32</v>
      </c>
      <c r="L9" s="18"/>
    </row>
    <row r="10" spans="2:12" x14ac:dyDescent="0.25">
      <c r="C10" t="s">
        <v>33</v>
      </c>
      <c r="D10" s="18">
        <v>8.6124946523398531</v>
      </c>
      <c r="G10" t="s">
        <v>33</v>
      </c>
      <c r="H10" s="37">
        <f>D10</f>
        <v>8.6124946523398531</v>
      </c>
      <c r="I10" s="18"/>
      <c r="K10" t="s">
        <v>33</v>
      </c>
      <c r="L10" s="37">
        <f>H10</f>
        <v>8.6124946523398531</v>
      </c>
    </row>
    <row r="11" spans="2:12" x14ac:dyDescent="0.25">
      <c r="C11" t="s">
        <v>34</v>
      </c>
      <c r="D11" s="18">
        <v>37.592642846807777</v>
      </c>
      <c r="G11" t="s">
        <v>34</v>
      </c>
      <c r="H11" s="18">
        <v>33.651562499999997</v>
      </c>
      <c r="I11" s="18"/>
      <c r="K11" t="s">
        <v>34</v>
      </c>
      <c r="L11" s="18">
        <v>33.651562499999997</v>
      </c>
    </row>
    <row r="12" spans="2:12" x14ac:dyDescent="0.25">
      <c r="C12" t="s">
        <v>35</v>
      </c>
      <c r="D12" s="18">
        <v>23.491020976683615</v>
      </c>
      <c r="G12" t="s">
        <v>35</v>
      </c>
      <c r="H12" s="18">
        <v>13.815</v>
      </c>
      <c r="I12" s="18"/>
      <c r="K12" t="s">
        <v>35</v>
      </c>
      <c r="L12" s="18">
        <v>13.815</v>
      </c>
    </row>
    <row r="13" spans="2:12" x14ac:dyDescent="0.25">
      <c r="C13" t="s">
        <v>36</v>
      </c>
      <c r="D13" s="18">
        <v>0</v>
      </c>
      <c r="G13" t="s">
        <v>36</v>
      </c>
      <c r="H13" s="18">
        <v>0</v>
      </c>
      <c r="I13" s="18"/>
      <c r="K13" t="s">
        <v>36</v>
      </c>
      <c r="L13" s="18">
        <v>0</v>
      </c>
    </row>
    <row r="14" spans="2:12" x14ac:dyDescent="0.25">
      <c r="C14" t="s">
        <v>37</v>
      </c>
      <c r="D14" s="18">
        <v>0</v>
      </c>
      <c r="G14" t="s">
        <v>37</v>
      </c>
      <c r="H14" s="18">
        <v>0</v>
      </c>
      <c r="I14" s="18"/>
      <c r="K14" t="s">
        <v>37</v>
      </c>
      <c r="L14" s="18">
        <v>0</v>
      </c>
    </row>
    <row r="15" spans="2:12" x14ac:dyDescent="0.25">
      <c r="C15" t="s">
        <v>38</v>
      </c>
      <c r="D15" s="18">
        <v>0</v>
      </c>
      <c r="G15" t="s">
        <v>38</v>
      </c>
      <c r="H15" s="18">
        <v>0</v>
      </c>
      <c r="I15" s="18"/>
      <c r="K15" t="s">
        <v>38</v>
      </c>
      <c r="L15" s="18">
        <v>0</v>
      </c>
    </row>
    <row r="16" spans="2:12" x14ac:dyDescent="0.25">
      <c r="C16" t="s">
        <v>45</v>
      </c>
      <c r="D16" s="32">
        <v>2</v>
      </c>
      <c r="G16" t="s">
        <v>45</v>
      </c>
      <c r="H16" s="32">
        <v>2</v>
      </c>
      <c r="I16" s="32"/>
      <c r="K16" t="s">
        <v>45</v>
      </c>
      <c r="L16" s="32">
        <v>2</v>
      </c>
    </row>
    <row r="17" spans="3:12" x14ac:dyDescent="0.25">
      <c r="C17" t="s">
        <v>46</v>
      </c>
      <c r="D17" s="18">
        <v>6.5</v>
      </c>
      <c r="G17" t="s">
        <v>46</v>
      </c>
      <c r="H17" s="18">
        <v>6.5</v>
      </c>
      <c r="I17" s="18"/>
      <c r="K17" t="s">
        <v>46</v>
      </c>
      <c r="L17" s="18">
        <v>6.5</v>
      </c>
    </row>
    <row r="18" spans="3:12" x14ac:dyDescent="0.25">
      <c r="C18" t="s">
        <v>47</v>
      </c>
      <c r="D18" s="18">
        <v>0</v>
      </c>
      <c r="G18" t="s">
        <v>47</v>
      </c>
      <c r="H18" s="18">
        <v>0</v>
      </c>
      <c r="I18" s="18"/>
      <c r="K18" t="s">
        <v>47</v>
      </c>
      <c r="L18" s="18">
        <v>0</v>
      </c>
    </row>
    <row r="19" spans="3:12" x14ac:dyDescent="0.25">
      <c r="C19" t="s">
        <v>48</v>
      </c>
      <c r="D19" s="24">
        <v>10.609376787195913</v>
      </c>
      <c r="G19" t="s">
        <v>48</v>
      </c>
      <c r="H19" s="24">
        <v>7.6385705868343887</v>
      </c>
      <c r="I19" s="24"/>
      <c r="K19" t="s">
        <v>48</v>
      </c>
      <c r="L19" s="24">
        <v>7.6385705868343887</v>
      </c>
    </row>
    <row r="20" spans="3:12" x14ac:dyDescent="0.25">
      <c r="C20" s="35" t="s">
        <v>72</v>
      </c>
      <c r="D20" s="36">
        <f>-24.51-8.61</f>
        <v>-33.120000000000005</v>
      </c>
      <c r="G20" s="35" t="s">
        <v>72</v>
      </c>
      <c r="H20" s="36">
        <v>0</v>
      </c>
      <c r="I20" s="24"/>
      <c r="K20" s="35" t="s">
        <v>72</v>
      </c>
      <c r="L20" s="36">
        <f>H20</f>
        <v>0</v>
      </c>
    </row>
    <row r="21" spans="3:12" x14ac:dyDescent="0.25">
      <c r="C21" s="20" t="s">
        <v>50</v>
      </c>
      <c r="D21" s="21">
        <f>SUM(D6:D20)</f>
        <v>170.60937526302715</v>
      </c>
      <c r="G21" s="20" t="s">
        <v>50</v>
      </c>
      <c r="H21" s="21">
        <f>SUM(H6:H20)</f>
        <v>137.66762773917424</v>
      </c>
      <c r="I21" s="22"/>
      <c r="K21" s="20" t="s">
        <v>50</v>
      </c>
      <c r="L21" s="21">
        <f>SUM(L6:L20)</f>
        <v>137.66762773917424</v>
      </c>
    </row>
    <row r="23" spans="3:12" x14ac:dyDescent="0.25">
      <c r="C23" t="s">
        <v>55</v>
      </c>
      <c r="D23" s="18"/>
      <c r="G23" t="s">
        <v>55</v>
      </c>
      <c r="K23" t="s">
        <v>55</v>
      </c>
    </row>
    <row r="24" spans="3:12" x14ac:dyDescent="0.25">
      <c r="C24" t="s">
        <v>39</v>
      </c>
      <c r="D24" s="18">
        <v>17.23562976309999</v>
      </c>
      <c r="G24" t="s">
        <v>39</v>
      </c>
      <c r="H24" s="18">
        <v>17.655688433000002</v>
      </c>
      <c r="I24" s="18"/>
      <c r="K24" t="s">
        <v>39</v>
      </c>
      <c r="L24" s="18">
        <v>17.655688433000002</v>
      </c>
    </row>
    <row r="25" spans="3:12" x14ac:dyDescent="0.25">
      <c r="C25" t="s">
        <v>40</v>
      </c>
      <c r="D25" s="18">
        <v>18.378291962499802</v>
      </c>
      <c r="G25" t="s">
        <v>40</v>
      </c>
      <c r="H25" s="37">
        <v>0</v>
      </c>
      <c r="I25" s="18"/>
      <c r="K25" t="s">
        <v>40</v>
      </c>
      <c r="L25" s="37">
        <f>H25</f>
        <v>0</v>
      </c>
    </row>
    <row r="26" spans="3:12" x14ac:dyDescent="0.25">
      <c r="C26" t="s">
        <v>41</v>
      </c>
      <c r="D26" s="18">
        <v>0</v>
      </c>
      <c r="G26" t="s">
        <v>41</v>
      </c>
      <c r="H26" s="18">
        <v>0</v>
      </c>
      <c r="I26" s="18"/>
      <c r="K26" t="s">
        <v>41</v>
      </c>
      <c r="L26" s="18">
        <v>0</v>
      </c>
    </row>
    <row r="27" spans="3:12" x14ac:dyDescent="0.25">
      <c r="C27" t="s">
        <v>42</v>
      </c>
      <c r="D27" s="18">
        <v>17.072186874900012</v>
      </c>
      <c r="G27" t="s">
        <v>42</v>
      </c>
      <c r="H27" s="37">
        <f>D27*2/3</f>
        <v>11.381457916600008</v>
      </c>
      <c r="I27" s="18"/>
      <c r="K27" t="s">
        <v>42</v>
      </c>
      <c r="L27" s="37">
        <f>H27</f>
        <v>11.381457916600008</v>
      </c>
    </row>
    <row r="28" spans="3:12" x14ac:dyDescent="0.25">
      <c r="C28" t="s">
        <v>43</v>
      </c>
      <c r="D28" s="24">
        <v>0</v>
      </c>
      <c r="G28" t="s">
        <v>43</v>
      </c>
      <c r="H28" s="24">
        <v>0</v>
      </c>
      <c r="I28" s="24"/>
      <c r="K28" t="s">
        <v>43</v>
      </c>
      <c r="L28" s="24">
        <v>0</v>
      </c>
    </row>
    <row r="29" spans="3:12" x14ac:dyDescent="0.25">
      <c r="C29" s="35" t="s">
        <v>72</v>
      </c>
      <c r="D29" s="36">
        <f>-18.38-D27/3</f>
        <v>-24.070728958300002</v>
      </c>
      <c r="G29" s="35" t="s">
        <v>72</v>
      </c>
      <c r="H29" s="36">
        <v>0</v>
      </c>
      <c r="I29" s="24"/>
      <c r="K29" s="35" t="s">
        <v>72</v>
      </c>
      <c r="L29" s="36">
        <f>H29</f>
        <v>0</v>
      </c>
    </row>
    <row r="30" spans="3:12" x14ac:dyDescent="0.25">
      <c r="C30" s="23" t="s">
        <v>51</v>
      </c>
      <c r="D30" s="22">
        <f>SUM(D24:D29)</f>
        <v>28.615379642199805</v>
      </c>
      <c r="G30" s="23" t="s">
        <v>51</v>
      </c>
      <c r="H30" s="22">
        <f>SUM(H24:H29)</f>
        <v>29.037146349600008</v>
      </c>
      <c r="I30" s="22"/>
      <c r="K30" s="23" t="s">
        <v>51</v>
      </c>
      <c r="L30" s="22">
        <f>SUM(L24:L29)</f>
        <v>29.037146349600008</v>
      </c>
    </row>
    <row r="32" spans="3:12" x14ac:dyDescent="0.25">
      <c r="C32" t="s">
        <v>54</v>
      </c>
      <c r="G32" t="s">
        <v>54</v>
      </c>
      <c r="K32" t="s">
        <v>54</v>
      </c>
    </row>
    <row r="33" spans="3:12" x14ac:dyDescent="0.25">
      <c r="C33" t="s">
        <v>59</v>
      </c>
      <c r="D33" s="18">
        <v>27</v>
      </c>
      <c r="G33" t="s">
        <v>59</v>
      </c>
      <c r="H33" s="18">
        <v>27</v>
      </c>
      <c r="I33" s="18"/>
      <c r="K33" t="s">
        <v>59</v>
      </c>
      <c r="L33" s="18">
        <v>27</v>
      </c>
    </row>
    <row r="34" spans="3:12" x14ac:dyDescent="0.25">
      <c r="C34" t="s">
        <v>52</v>
      </c>
      <c r="D34" s="18">
        <v>0.2</v>
      </c>
      <c r="G34" t="s">
        <v>52</v>
      </c>
      <c r="H34">
        <v>0.22</v>
      </c>
      <c r="K34" t="s">
        <v>52</v>
      </c>
      <c r="L34">
        <v>0.22</v>
      </c>
    </row>
    <row r="35" spans="3:12" x14ac:dyDescent="0.25">
      <c r="C35" t="s">
        <v>53</v>
      </c>
      <c r="D35" s="17">
        <v>90</v>
      </c>
      <c r="G35" t="s">
        <v>53</v>
      </c>
      <c r="H35">
        <v>26</v>
      </c>
      <c r="K35" t="s">
        <v>53</v>
      </c>
      <c r="L35">
        <v>26</v>
      </c>
    </row>
    <row r="36" spans="3:12" x14ac:dyDescent="0.25">
      <c r="C36" t="s">
        <v>56</v>
      </c>
      <c r="D36" s="18">
        <f>IF('Compare Options'!I11&gt;'Input + Harvest Costs'!D35,'Input + Harvest Costs'!D34*('Compare Options'!I11-'Input + Harvest Costs'!D35),0)</f>
        <v>1.2000000000000002</v>
      </c>
      <c r="G36" t="s">
        <v>56</v>
      </c>
      <c r="H36" s="18">
        <f>IF('Compare Options'!Q6&gt;'Input + Harvest Costs'!H35,'Input + Harvest Costs'!H34*('Compare Options'!Q6-'Input + Harvest Costs'!H35),0)</f>
        <v>3.52</v>
      </c>
      <c r="I36" s="18"/>
      <c r="K36" t="s">
        <v>56</v>
      </c>
      <c r="L36" s="18">
        <f>IF('Compare Options'!U6&gt;'Input + Harvest Costs'!L35,'Input + Harvest Costs'!L34*('Compare Options'!U6-'Input + Harvest Costs'!L35),0)</f>
        <v>0.88</v>
      </c>
    </row>
    <row r="37" spans="3:12" x14ac:dyDescent="0.25">
      <c r="C37" t="s">
        <v>57</v>
      </c>
      <c r="D37" s="24">
        <v>0.17</v>
      </c>
      <c r="G37" t="s">
        <v>57</v>
      </c>
      <c r="H37">
        <v>0.16</v>
      </c>
      <c r="K37" t="s">
        <v>57</v>
      </c>
      <c r="L37">
        <v>0.16</v>
      </c>
    </row>
    <row r="38" spans="3:12" x14ac:dyDescent="0.25">
      <c r="C38" t="s">
        <v>58</v>
      </c>
      <c r="D38" s="25">
        <f>D37*'Compare Options'!I11</f>
        <v>16.32</v>
      </c>
      <c r="G38" t="s">
        <v>58</v>
      </c>
      <c r="H38" s="19">
        <f>H37*'Compare Options'!Q6</f>
        <v>6.72</v>
      </c>
      <c r="I38" s="24"/>
      <c r="K38" t="s">
        <v>58</v>
      </c>
      <c r="L38" s="19">
        <f>L37*'Compare Options'!U6</f>
        <v>4.8</v>
      </c>
    </row>
    <row r="39" spans="3:12" x14ac:dyDescent="0.25">
      <c r="C39" s="23" t="s">
        <v>49</v>
      </c>
      <c r="D39" s="21">
        <f>D33+D36+D38</f>
        <v>44.519999999999996</v>
      </c>
      <c r="G39" s="23" t="s">
        <v>49</v>
      </c>
      <c r="H39" s="21">
        <f>H33+H36+H38</f>
        <v>37.24</v>
      </c>
      <c r="I39" s="21"/>
      <c r="K39" s="23" t="s">
        <v>49</v>
      </c>
      <c r="L39" s="21">
        <f>L33+L36+L38</f>
        <v>32.68</v>
      </c>
    </row>
    <row r="41" spans="3:12" x14ac:dyDescent="0.25">
      <c r="C41" s="33"/>
      <c r="D41" s="22"/>
      <c r="G41" s="23" t="s">
        <v>44</v>
      </c>
      <c r="H41" s="22">
        <v>15.07</v>
      </c>
      <c r="I41" s="22"/>
      <c r="K41" s="23" t="s">
        <v>44</v>
      </c>
      <c r="L41" s="22">
        <v>15.07</v>
      </c>
    </row>
    <row r="42" spans="3:12" x14ac:dyDescent="0.25">
      <c r="K42" s="18"/>
    </row>
    <row r="43" spans="3:12" x14ac:dyDescent="0.25">
      <c r="C43" s="33"/>
    </row>
    <row r="45" spans="3:12" x14ac:dyDescent="0.25">
      <c r="C45" s="33"/>
    </row>
    <row r="48" spans="3:12" x14ac:dyDescent="0.25">
      <c r="K48" s="18"/>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Compare Options</vt:lpstr>
      <vt:lpstr>Input + Harvest Costs</vt:lpstr>
    </vt:vector>
  </TitlesOfParts>
  <Company>K-State Research and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 Vandeveer</dc:creator>
  <cp:lastModifiedBy>Rich Llewelyn</cp:lastModifiedBy>
  <dcterms:created xsi:type="dcterms:W3CDTF">2019-05-17T16:24:19Z</dcterms:created>
  <dcterms:modified xsi:type="dcterms:W3CDTF">2019-06-03T20:17:43Z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