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<sst xmlns="http://schemas.openxmlformats.org/spreadsheetml/2006/main" count="336" uniqueCount="151">
  <si>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</si>
  <si>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</si>
  <si>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</si>
  <si>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</si>
  <si>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</si>
  <si>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</si>
  <si>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</si>
  <si>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</si>
  <si>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</si>
  <si>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</si>
  <si>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</si>
  <si>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</si>
  <si>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</si>
  <si>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</si>
  <si>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</si>
  <si>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</si>
  <si>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</si>
  <si>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</si>
  <si>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</si>
  <si>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</si>
  <si>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</si>
  <si>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</si>
  <si>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</si>
  <si>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</si>
  <si>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</si>
  <si>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</si>
  <si>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</si>
  <si>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</si>
  <si>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</si>
  <si>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</si>
  <si>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</si>
  <si>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</si>
  <si>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</si>
  <si>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</si>
  <si>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</si>
  <si>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</si>
  <si>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</si>
  <si>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</si>
  <si>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</si>
  <si>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</si>
  <si>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</si>
  <si>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</si>
  <si>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</si>
  <si>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</si>
  <si>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</si>
  <si>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</si>
  <si>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</si>
  <si>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</si>
  <si>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</si>
  <si>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</si>
  <si>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</si>
  <si>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</si>
  <si>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</si>
  <si>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</si>
  <si>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</si>
  <si>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</si>
  <si>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</si>
  <si>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</si>
  <si>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</si>
  <si>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</si>
  <si>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</si>
  <si>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</si>
  <si>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</si>
  <si>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</si>
  <si>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</si>
  <si>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</si>
  <si>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</si>
  <si>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</si>
  <si>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</si>
  <si>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</si>
  <si>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</si>
  <si>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</si>
  <si>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</si>
  <si>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</si>
  <si>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</si>
  <si>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</si>
  <si>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</si>
  <si>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</si>
  <si>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</si>
  <si>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</si>
  <si>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</si>
  <si>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</si>
  <si>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</si>
  <si>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</si>
  <si>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</si>
  <si>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</si>
  <si>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</si>
  <si>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</si>
  <si>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</si>
  <si>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</si>
  <si>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</si>
  <si>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</si>
  <si>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</si>
  <si>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</si>
  <si>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</si>
  <si>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</si>
  <si>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</si>
  <si>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</si>
  <si>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</si>
  <si>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</si>
  <si>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</si>
  <si>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</si>
  <si>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</si>
  <si>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</si>
  <si>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</si>
  <si>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</si>
  <si>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</si>
  <si>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</si>
  <si>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</si>
  <si>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</si>
  <si>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</si>
  <si>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</si>
  <si>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</si>
  <si>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</si>
  <si>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</si>
  <si>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</si>
  <si>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</si>
  <si>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</si>
  <si>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</si>
  <si>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</si>
  <si>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</si>
  <si>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</si>
  <si>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</si>
  <si>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</si>
  <si>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</si>
  <si>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</si>
  <si>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</si>
  <si>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</si>
  <si>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</si>
  <si>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</si>
  <si>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</si>
  <si>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</si>
  <si>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</si>
  <si>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</si>
  <si>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</si>
  <si>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</si>
  <si>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</si>
  <si>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</si>
  <si>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</si>
  <si>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</si>
  <si>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</si>
  <si>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</si>
  <si>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</si>
  <si>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</si>
  <si>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</si>
  <si>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</si>
  <si>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</si>
  <si>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</si>
  <si>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</si>
  <si>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Updated 2.8.18</t>
  </si>
  <si>
    <t>Source:  USDA WASDE Report 2.8.18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</si>
</sst>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48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.75"/>
      <color indexed="8"/>
      <name val="Verdana"/>
      <family val="2"/>
    </font>
    <font>
      <sz val="6.3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0" fillId="4" borderId="5" applyNumberFormat="0" applyFont="0" applyAlignment="0" applyProtection="0"/>
    <xf numFmtId="0" fontId="39" fillId="16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69" fontId="17" fillId="18" borderId="0" xfId="0" applyNumberFormat="1" applyFont="1" applyFill="1" applyAlignment="1">
      <alignment/>
    </xf>
    <xf numFmtId="0" fontId="17" fillId="18" borderId="0" xfId="0" applyFont="1" applyFill="1" applyAlignment="1">
      <alignment/>
    </xf>
    <xf numFmtId="3" fontId="17" fillId="18" borderId="0" xfId="0" applyNumberFormat="1" applyFont="1" applyFill="1" applyAlignment="1">
      <alignment/>
    </xf>
    <xf numFmtId="1" fontId="8" fillId="18" borderId="0" xfId="44" applyNumberFormat="1" applyFont="1" applyFill="1" applyAlignment="1">
      <alignment/>
    </xf>
    <xf numFmtId="10" fontId="17" fillId="18" borderId="0" xfId="61" applyFont="1" applyFill="1" applyAlignment="1">
      <alignment/>
    </xf>
    <xf numFmtId="166" fontId="8" fillId="18" borderId="0" xfId="44" applyFont="1" applyFill="1" applyAlignment="1">
      <alignment/>
    </xf>
    <xf numFmtId="2" fontId="8" fillId="18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 horizontal="centerContinuous"/>
    </xf>
    <xf numFmtId="0" fontId="18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9" borderId="0" xfId="0" applyFont="1" applyFill="1" applyAlignment="1">
      <alignment/>
    </xf>
    <xf numFmtId="169" fontId="8" fillId="19" borderId="0" xfId="0" applyNumberFormat="1" applyFont="1" applyFill="1" applyAlignment="1">
      <alignment/>
    </xf>
    <xf numFmtId="171" fontId="8" fillId="19" borderId="0" xfId="0" applyNumberFormat="1" applyFont="1" applyFill="1" applyAlignment="1">
      <alignment/>
    </xf>
    <xf numFmtId="3" fontId="8" fillId="19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/>
    </xf>
    <xf numFmtId="0" fontId="11" fillId="22" borderId="0" xfId="0" applyFont="1" applyFill="1" applyBorder="1" applyAlignment="1">
      <alignment/>
    </xf>
    <xf numFmtId="166" fontId="19" fillId="23" borderId="0" xfId="0" applyNumberFormat="1" applyFont="1" applyFill="1" applyBorder="1" applyAlignment="1">
      <alignment/>
    </xf>
    <xf numFmtId="166" fontId="14" fillId="23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6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6" borderId="0" xfId="0" applyFont="1" applyFill="1" applyAlignment="1" quotePrefix="1">
      <alignment horizontal="center"/>
    </xf>
    <xf numFmtId="0" fontId="11" fillId="6" borderId="0" xfId="0" applyFont="1" applyFill="1" applyAlignment="1">
      <alignment/>
    </xf>
    <xf numFmtId="169" fontId="20" fillId="6" borderId="0" xfId="0" applyNumberFormat="1" applyFont="1" applyFill="1" applyAlignment="1">
      <alignment/>
    </xf>
    <xf numFmtId="169" fontId="8" fillId="6" borderId="0" xfId="0" applyNumberFormat="1" applyFont="1" applyFill="1" applyAlignment="1">
      <alignment/>
    </xf>
    <xf numFmtId="171" fontId="8" fillId="6" borderId="0" xfId="0" applyNumberFormat="1" applyFont="1" applyFill="1" applyAlignment="1">
      <alignment/>
    </xf>
    <xf numFmtId="3" fontId="20" fillId="6" borderId="0" xfId="42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8" fillId="6" borderId="0" xfId="0" applyFont="1" applyFill="1" applyAlignment="1">
      <alignment/>
    </xf>
    <xf numFmtId="3" fontId="20" fillId="6" borderId="0" xfId="0" applyNumberFormat="1" applyFont="1" applyFill="1" applyAlignment="1">
      <alignment/>
    </xf>
    <xf numFmtId="0" fontId="11" fillId="6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89"/>
          <c:w val="0.855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Sheet'!$U$3:$U$47</c:f>
              <c:numCache>
                <c:ptCount val="45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0.1265520534861509</c:v>
                </c:pt>
              </c:numCache>
            </c:numRef>
          </c:val>
        </c:ser>
        <c:axId val="57317325"/>
        <c:axId val="46093878"/>
      </c:barChart>
      <c:catAx>
        <c:axId val="5731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3878"/>
        <c:crosses val="autoZero"/>
        <c:auto val="1"/>
        <c:lblOffset val="100"/>
        <c:tickLblSkip val="2"/>
        <c:noMultiLvlLbl val="0"/>
      </c:catAx>
      <c:valAx>
        <c:axId val="460938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3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5625"/>
          <c:w val="0.906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Sheet'!$G$3:$G$47</c:f>
              <c:numCache>
                <c:ptCount val="45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4392</c:v>
                </c:pt>
              </c:numCache>
            </c:numRef>
          </c:val>
          <c:smooth val="0"/>
        </c:ser>
        <c:marker val="1"/>
        <c:axId val="38164081"/>
        <c:axId val="7932410"/>
      </c:lineChart>
      <c:catAx>
        <c:axId val="3816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32410"/>
        <c:crosses val="autoZero"/>
        <c:auto val="0"/>
        <c:lblOffset val="100"/>
        <c:tickLblSkip val="2"/>
        <c:tickMarkSkip val="2"/>
        <c:noMultiLvlLbl val="0"/>
      </c:catAx>
      <c:valAx>
        <c:axId val="7932410"/>
        <c:scaling>
          <c:orientation val="minMax"/>
          <c:max val="4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40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175"/>
          <c:w val="0.8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Sheet'!$M$3:$M$47</c:f>
              <c:numCache>
                <c:ptCount val="45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36</c:v>
                </c:pt>
                <c:pt idx="44">
                  <c:v>33</c:v>
                </c:pt>
              </c:numCache>
            </c:numRef>
          </c:val>
        </c:ser>
        <c:axId val="12191719"/>
        <c:axId val="42616608"/>
      </c:barChart>
      <c:catAx>
        <c:axId val="121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16608"/>
        <c:crosses val="autoZero"/>
        <c:auto val="1"/>
        <c:lblOffset val="100"/>
        <c:tickLblSkip val="2"/>
        <c:noMultiLvlLbl val="0"/>
      </c:catAx>
      <c:valAx>
        <c:axId val="426166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91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625"/>
          <c:w val="0.904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Sheet'!$N$3:$N$47</c:f>
              <c:numCache>
                <c:ptCount val="45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2040</c:v>
                </c:pt>
                <c:pt idx="44">
                  <c:v>2089</c:v>
                </c:pt>
              </c:numCache>
            </c:numRef>
          </c:val>
        </c:ser>
        <c:axId val="48005153"/>
        <c:axId val="29393194"/>
      </c:barChart>
      <c:catAx>
        <c:axId val="4800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93194"/>
        <c:crosses val="autoZero"/>
        <c:auto val="1"/>
        <c:lblOffset val="100"/>
        <c:tickLblSkip val="2"/>
        <c:noMultiLvlLbl val="0"/>
      </c:catAx>
      <c:valAx>
        <c:axId val="293931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05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58"/>
          <c:w val="0.856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Sheet'!$F$3:$F$47</c:f>
              <c:numCache>
                <c:ptCount val="45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49.1</c:v>
                </c:pt>
              </c:numCache>
            </c:numRef>
          </c:val>
        </c:ser>
        <c:axId val="63212155"/>
        <c:axId val="32038484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Sheet'!$Z$3:$Z$47</c:f>
              <c:numCache>
                <c:ptCount val="45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</c:numCache>
            </c:numRef>
          </c:val>
          <c:smooth val="0"/>
        </c:ser>
        <c:axId val="63212155"/>
        <c:axId val="32038484"/>
      </c:lineChart>
      <c:catAx>
        <c:axId val="6321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38484"/>
        <c:crosses val="autoZero"/>
        <c:auto val="0"/>
        <c:lblOffset val="100"/>
        <c:tickLblSkip val="2"/>
        <c:tickMarkSkip val="2"/>
        <c:noMultiLvlLbl val="0"/>
      </c:catAx>
      <c:valAx>
        <c:axId val="3203848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21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21375"/>
          <c:w val="0.400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95"/>
          <c:w val="0.892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dPt>
            <c:idx val="34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ymbol val="plus"/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5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6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7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8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9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3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Sheet'!$D$3:$D$47</c:f>
              <c:numCache>
                <c:ptCount val="45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90.1</c:v>
                </c:pt>
              </c:numCache>
            </c:numRef>
          </c:val>
          <c:smooth val="0"/>
        </c:ser>
        <c:marker val="1"/>
        <c:axId val="19910901"/>
        <c:axId val="44980382"/>
      </c:lineChart>
      <c:catAx>
        <c:axId val="19910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80382"/>
        <c:crosses val="autoZero"/>
        <c:auto val="0"/>
        <c:lblOffset val="100"/>
        <c:tickLblSkip val="2"/>
        <c:tickMarkSkip val="2"/>
        <c:noMultiLvlLbl val="0"/>
      </c:catAx>
      <c:valAx>
        <c:axId val="44980382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9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"/>
          <c:w val="0.9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Sheet'!$J$3:$J$47</c:f>
              <c:numCache>
                <c:ptCount val="45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4718</c:v>
                </c:pt>
              </c:numCache>
            </c:numRef>
          </c:val>
        </c:ser>
        <c:axId val="2170255"/>
        <c:axId val="19532296"/>
      </c:barChart>
      <c:catAx>
        <c:axId val="2170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296"/>
        <c:crosses val="autoZero"/>
        <c:auto val="0"/>
        <c:lblOffset val="100"/>
        <c:tickLblSkip val="2"/>
        <c:tickMarkSkip val="2"/>
        <c:noMultiLvlLbl val="0"/>
      </c:catAx>
      <c:valAx>
        <c:axId val="19532296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02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45"/>
          <c:w val="0.85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Sheet'!$O$3:$O$47</c:f>
              <c:numCache>
                <c:ptCount val="45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2174</c:v>
                </c:pt>
                <c:pt idx="44">
                  <c:v>2100</c:v>
                </c:pt>
              </c:numCache>
            </c:numRef>
          </c:val>
        </c:ser>
        <c:axId val="41572937"/>
        <c:axId val="38612114"/>
      </c:barChart>
      <c:catAx>
        <c:axId val="41572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12114"/>
        <c:crosses val="autoZero"/>
        <c:auto val="0"/>
        <c:lblOffset val="100"/>
        <c:tickLblSkip val="2"/>
        <c:tickMarkSkip val="2"/>
        <c:noMultiLvlLbl val="0"/>
      </c:catAx>
      <c:valAx>
        <c:axId val="38612114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29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545"/>
          <c:w val="0.8712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Sheet'!$W$3:$W$47</c:f>
              <c:numCache>
                <c:ptCount val="45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</c:v>
                </c:pt>
              </c:numCache>
            </c:numRef>
          </c:val>
          <c:smooth val="0"/>
        </c:ser>
        <c:marker val="1"/>
        <c:axId val="11964707"/>
        <c:axId val="40573500"/>
      </c:lineChart>
      <c:catAx>
        <c:axId val="11964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73500"/>
        <c:crosses val="autoZero"/>
        <c:auto val="0"/>
        <c:lblOffset val="100"/>
        <c:tickLblSkip val="2"/>
        <c:tickMarkSkip val="2"/>
        <c:noMultiLvlLbl val="0"/>
      </c:catAx>
      <c:valAx>
        <c:axId val="40573500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647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775"/>
          <c:w val="0.82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Sheet'!$U$3:$U$47</c:f>
              <c:numCache>
                <c:ptCount val="45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0.1265520534861509</c:v>
                </c:pt>
              </c:numCache>
            </c:numRef>
          </c:val>
        </c:ser>
        <c:axId val="29617181"/>
        <c:axId val="65228038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D4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Sheet'!$W$3:$W$47</c:f>
              <c:numCache>
                <c:ptCount val="45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</c:v>
                </c:pt>
              </c:numCache>
            </c:numRef>
          </c:val>
          <c:smooth val="0"/>
        </c:ser>
        <c:axId val="50181431"/>
        <c:axId val="48979696"/>
      </c:lineChart>
      <c:catAx>
        <c:axId val="2961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038"/>
        <c:crosses val="autoZero"/>
        <c:auto val="0"/>
        <c:lblOffset val="100"/>
        <c:tickLblSkip val="4"/>
        <c:tickMarkSkip val="4"/>
        <c:noMultiLvlLbl val="0"/>
      </c:catAx>
      <c:valAx>
        <c:axId val="65228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9617181"/>
        <c:crossesAt val="1"/>
        <c:crossBetween val="between"/>
        <c:dispUnits/>
      </c:valAx>
      <c:catAx>
        <c:axId val="50181431"/>
        <c:scaling>
          <c:orientation val="minMax"/>
        </c:scaling>
        <c:axPos val="b"/>
        <c:delete val="1"/>
        <c:majorTickMark val="out"/>
        <c:minorTickMark val="none"/>
        <c:tickLblPos val="none"/>
        <c:crossAx val="48979696"/>
        <c:crosses val="autoZero"/>
        <c:auto val="0"/>
        <c:lblOffset val="100"/>
        <c:tickLblSkip val="1"/>
        <c:noMultiLvlLbl val="0"/>
      </c:catAx>
      <c:valAx>
        <c:axId val="48979696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018143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13175"/>
          <c:w val="0.2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0.171</cdr:y>
    </cdr:from>
    <cdr:to>
      <cdr:x>0.933</cdr:x>
      <cdr:y>0.28425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581025"/>
          <a:ext cx="414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assumes USDA yield estimate of 49.5 bu/A and USDA estimated 90.2 m. planted acres</a:t>
          </a:r>
        </a:p>
      </cdr:txBody>
    </cdr:sp>
  </cdr:relSizeAnchor>
  <cdr:relSizeAnchor xmlns:cdr="http://schemas.openxmlformats.org/drawingml/2006/chartDrawing">
    <cdr:from>
      <cdr:x>0.70575</cdr:x>
      <cdr:y>0.923</cdr:y>
    </cdr:from>
    <cdr:to>
      <cdr:x>0.9995</cdr:x>
      <cdr:y>0.99925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62375" y="3162300"/>
          <a:ext cx="1571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0.89275</cdr:x>
      <cdr:y>0.28625</cdr:y>
    </cdr:from>
    <cdr:to>
      <cdr:x>0.93225</cdr:x>
      <cdr:y>0.592</cdr:y>
    </cdr:to>
    <cdr:sp>
      <cdr:nvSpPr>
        <cdr:cNvPr id="3" name="Line 5"/>
        <cdr:cNvSpPr>
          <a:spLocks/>
        </cdr:cNvSpPr>
      </cdr:nvSpPr>
      <cdr:spPr>
        <a:xfrm>
          <a:off x="4752975" y="981075"/>
          <a:ext cx="209550" cy="1047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</cdr:y>
    </cdr:from>
    <cdr:to>
      <cdr:x>0.5035</cdr:x>
      <cdr:y>0.99825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86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c8ae8e2-bef8-41df-bd0b-9500821ffa89}" type="TxLink">
            <a:rPr lang="en-US" cap="none" sz="1000" b="1" i="0" u="none" baseline="0">
              <a:solidFill>
                <a:srgbClr val="000000"/>
              </a:solidFill>
            </a:rPr>
            <a:t>Source:  USDA WASDE Report 2.8.18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</xdr:row>
      <xdr:rowOff>142875</xdr:rowOff>
    </xdr:from>
    <xdr:to>
      <xdr:col>6</xdr:col>
      <xdr:colOff>523875</xdr:colOff>
      <xdr:row>3</xdr:row>
      <xdr:rowOff>28575</xdr:rowOff>
    </xdr:to>
    <xdr:sp>
      <xdr:nvSpPr>
        <xdr:cNvPr id="2" name="Line 38"/>
        <xdr:cNvSpPr>
          <a:spLocks/>
        </xdr:cNvSpPr>
      </xdr:nvSpPr>
      <xdr:spPr>
        <a:xfrm>
          <a:off x="4733925" y="523875"/>
          <a:ext cx="352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0.077</cdr:y>
    </cdr:from>
    <cdr:to>
      <cdr:x>0.72375</cdr:x>
      <cdr:y>0.13375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71900" y="2571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0.88125</cdr:y>
    </cdr:from>
    <cdr:to>
      <cdr:x>0.99875</cdr:x>
      <cdr:y>0.9995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771900" y="3000375"/>
          <a:ext cx="15525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0.1565</cdr:x>
      <cdr:y>0.09675</cdr:y>
    </cdr:from>
    <cdr:to>
      <cdr:x>0.85825</cdr:x>
      <cdr:y>0.22575</cdr:y>
    </cdr:to>
    <cdr:sp>
      <cdr:nvSpPr>
        <cdr:cNvPr id="3" name="Text Box 2"/>
        <cdr:cNvSpPr txBox="1">
          <a:spLocks noChangeArrowheads="1"/>
        </cdr:cNvSpPr>
      </cdr:nvSpPr>
      <cdr:spPr>
        <a:xfrm>
          <a:off x="828675" y="323850"/>
          <a:ext cx="3743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assumes USDA estimated yield of 49.5 bu./acre and USDA estimated 90.2 m. planted acres</a:t>
          </a:r>
        </a:p>
      </cdr:txBody>
    </cdr:sp>
  </cdr:relSizeAnchor>
  <cdr:relSizeAnchor xmlns:cdr="http://schemas.openxmlformats.org/drawingml/2006/chartDrawing">
    <cdr:from>
      <cdr:x>0.85825</cdr:x>
      <cdr:y>0.13225</cdr:y>
    </cdr:from>
    <cdr:to>
      <cdr:x>0.96575</cdr:x>
      <cdr:y>0.1505</cdr:y>
    </cdr:to>
    <cdr:sp>
      <cdr:nvSpPr>
        <cdr:cNvPr id="4" name="Line 5"/>
        <cdr:cNvSpPr>
          <a:spLocks/>
        </cdr:cNvSpPr>
      </cdr:nvSpPr>
      <cdr:spPr>
        <a:xfrm>
          <a:off x="4572000" y="447675"/>
          <a:ext cx="571500" cy="66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0.94425</cdr:y>
    </cdr:from>
    <cdr:to>
      <cdr:x>0.504</cdr:x>
      <cdr:y>0.99825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61206fd-569d-4d99-84e5-317f332aef8b}" type="TxLink">
            <a:rPr lang="en-US" cap="none" sz="1000" b="1" i="0" u="none" baseline="0">
              <a:solidFill>
                <a:srgbClr val="000000"/>
              </a:solidFill>
            </a:rPr>
            <a:t>Source:  USDA WASDE Report 2.8.18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0.88625</cdr:y>
    </cdr:from>
    <cdr:to>
      <cdr:x>0.99825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52850" y="3038475"/>
          <a:ext cx="1571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0.92925</cdr:y>
    </cdr:from>
    <cdr:to>
      <cdr:x>0.502</cdr:x>
      <cdr:y>0.99275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181350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ef00223-8080-4f39-9692-d6d94a13d64f}" type="TxLink">
            <a:rPr lang="en-US" cap="none" sz="1000" b="1" i="0" u="none" baseline="0">
              <a:solidFill>
                <a:srgbClr val="000000"/>
              </a:solidFill>
            </a:rPr>
            <a:t>Source:  USDA WASDE Report 2.8.18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</xdr:row>
      <xdr:rowOff>9525</xdr:rowOff>
    </xdr:from>
    <xdr:to>
      <xdr:col>6</xdr:col>
      <xdr:colOff>95250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3905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</a:t>
          </a:r>
        </a:p>
      </xdr:txBody>
    </xdr:sp>
    <xdr:clientData fLocksWithSheet="0" fPrintsWithSheet="0"/>
  </xdr:twoCellAnchor>
  <xdr:twoCellAnchor>
    <xdr:from>
      <xdr:col>6</xdr:col>
      <xdr:colOff>123825</xdr:colOff>
      <xdr:row>2</xdr:row>
      <xdr:rowOff>95250</xdr:rowOff>
    </xdr:from>
    <xdr:to>
      <xdr:col>6</xdr:col>
      <xdr:colOff>419100</xdr:colOff>
      <xdr:row>4</xdr:row>
      <xdr:rowOff>47625</xdr:rowOff>
    </xdr:to>
    <xdr:sp>
      <xdr:nvSpPr>
        <xdr:cNvPr id="3" name="Line 5"/>
        <xdr:cNvSpPr>
          <a:spLocks/>
        </xdr:cNvSpPr>
      </xdr:nvSpPr>
      <xdr:spPr>
        <a:xfrm>
          <a:off x="4695825" y="476250"/>
          <a:ext cx="295275" cy="333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0.08925</cdr:y>
    </cdr:from>
    <cdr:to>
      <cdr:x>0.706</cdr:x>
      <cdr:y>0.14925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57600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0.886</cdr:y>
    </cdr:from>
    <cdr:to>
      <cdr:x>0.998</cdr:x>
      <cdr:y>0.99925</cdr:y>
    </cdr:to>
    <cdr:sp>
      <cdr:nvSpPr>
        <cdr:cNvPr id="2" name="Text Box 3"/>
        <cdr:cNvSpPr txBox="1">
          <a:spLocks noChangeArrowheads="1"/>
        </cdr:cNvSpPr>
      </cdr:nvSpPr>
      <cdr:spPr>
        <a:xfrm>
          <a:off x="3790950" y="3009900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0.94325</cdr:y>
    </cdr:from>
    <cdr:to>
      <cdr:x>0.5015</cdr:x>
      <cdr:y>0.99775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200400"/>
          <a:ext cx="2667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3d9f8e5-3d6f-46cd-afe3-9fc1146c4dd5}" type="TxLink">
            <a:rPr lang="en-US" cap="none" sz="1000" b="1" i="0" u="none" baseline="0">
              <a:solidFill>
                <a:srgbClr val="000000"/>
              </a:solidFill>
            </a:rPr>
            <a:t>Source:  USDA WASDE Report 2.8.18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305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2</xdr:row>
      <xdr:rowOff>180975</xdr:rowOff>
    </xdr:from>
    <xdr:to>
      <xdr:col>5</xdr:col>
      <xdr:colOff>295275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56197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</a:t>
          </a:r>
        </a:p>
      </xdr:txBody>
    </xdr:sp>
    <xdr:clientData fLocksWithSheet="0" fPrintsWithSheet="0"/>
  </xdr:twoCellAnchor>
  <xdr:twoCellAnchor>
    <xdr:from>
      <xdr:col>5</xdr:col>
      <xdr:colOff>361950</xdr:colOff>
      <xdr:row>3</xdr:row>
      <xdr:rowOff>152400</xdr:rowOff>
    </xdr:from>
    <xdr:to>
      <xdr:col>6</xdr:col>
      <xdr:colOff>333375</xdr:colOff>
      <xdr:row>8</xdr:row>
      <xdr:rowOff>171450</xdr:rowOff>
    </xdr:to>
    <xdr:sp>
      <xdr:nvSpPr>
        <xdr:cNvPr id="3" name="Line 5"/>
        <xdr:cNvSpPr>
          <a:spLocks/>
        </xdr:cNvSpPr>
      </xdr:nvSpPr>
      <xdr:spPr>
        <a:xfrm>
          <a:off x="4171950" y="723900"/>
          <a:ext cx="733425" cy="971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0.90975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476750" y="31146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0.946</cdr:y>
    </cdr:from>
    <cdr:to>
      <cdr:x>0.46625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0" y="323850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2ef5863-8a51-4780-9033-e5c72689f6b6}" type="TxLink">
            <a:rPr lang="en-US" cap="none" sz="1000" b="1" i="0" u="none" baseline="0">
              <a:solidFill>
                <a:srgbClr val="000000"/>
              </a:solidFill>
            </a:rPr>
            <a:t>Source:  USDA WASDE Report 2.8.18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10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0.075</cdr:y>
    </cdr:from>
    <cdr:to>
      <cdr:x>0.684</cdr:x>
      <cdr:y>0.1325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52825" y="247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0.89825</cdr:y>
    </cdr:from>
    <cdr:to>
      <cdr:x>0.76925</cdr:x>
      <cdr:y>0.89825</cdr:y>
    </cdr:to>
    <cdr:sp>
      <cdr:nvSpPr>
        <cdr:cNvPr id="2" name="Text Box 4"/>
        <cdr:cNvSpPr txBox="1">
          <a:spLocks noChangeArrowheads="1"/>
        </cdr:cNvSpPr>
      </cdr:nvSpPr>
      <cdr:spPr>
        <a:xfrm>
          <a:off x="3848100" y="306705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0.184</cdr:x>
      <cdr:y>0.068</cdr:y>
    </cdr:from>
    <cdr:to>
      <cdr:x>0.85275</cdr:x>
      <cdr:y>0.1875</cdr:y>
    </cdr:to>
    <cdr:sp>
      <cdr:nvSpPr>
        <cdr:cNvPr id="3" name="Text Box 2"/>
        <cdr:cNvSpPr txBox="1">
          <a:spLocks noChangeArrowheads="1"/>
        </cdr:cNvSpPr>
      </cdr:nvSpPr>
      <cdr:spPr>
        <a:xfrm>
          <a:off x="971550" y="228600"/>
          <a:ext cx="3552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assumes USDA estimated yield of 49.5 bu./acre and USDA estimated 90.2 m. planted acres</a:t>
          </a:r>
        </a:p>
      </cdr:txBody>
    </cdr:sp>
  </cdr:relSizeAnchor>
  <cdr:relSizeAnchor xmlns:cdr="http://schemas.openxmlformats.org/drawingml/2006/chartDrawing">
    <cdr:from>
      <cdr:x>0.86275</cdr:x>
      <cdr:y>0.13175</cdr:y>
    </cdr:from>
    <cdr:to>
      <cdr:x>0.95875</cdr:x>
      <cdr:y>0.14775</cdr:y>
    </cdr:to>
    <cdr:sp>
      <cdr:nvSpPr>
        <cdr:cNvPr id="4" name="Line 6"/>
        <cdr:cNvSpPr>
          <a:spLocks/>
        </cdr:cNvSpPr>
      </cdr:nvSpPr>
      <cdr:spPr>
        <a:xfrm>
          <a:off x="4581525" y="447675"/>
          <a:ext cx="5143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0.94225</cdr:y>
    </cdr:from>
    <cdr:to>
      <cdr:x>0.50625</cdr:x>
      <cdr:y>0.996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22a8b67-0c21-4b35-9e2f-ca861282c986}" type="TxLink">
            <a:rPr lang="en-US" cap="none" sz="1000" b="1" i="0" u="none" baseline="0">
              <a:solidFill>
                <a:srgbClr val="000000"/>
              </a:solidFill>
            </a:rPr>
            <a:t>Source:  USDA WASDE Report 2.8.18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0.90975</cdr:y>
    </cdr:from>
    <cdr:to>
      <cdr:x>1</cdr:x>
      <cdr:y>0.999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095625"/>
          <a:ext cx="1400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-0.00075</cdr:x>
      <cdr:y>0.9455</cdr:y>
    </cdr:from>
    <cdr:to>
      <cdr:x>0.5135</cdr:x>
      <cdr:y>0.9985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19450"/>
          <a:ext cx="2724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6e0412b-f5e6-4d9a-81ca-66049862e65d}" type="TxLink">
            <a:rPr lang="en-US" cap="none" sz="1000" b="1" i="0" u="none" baseline="0">
              <a:solidFill>
                <a:srgbClr val="000000"/>
              </a:solidFill>
            </a:rPr>
            <a:t>Source:  USDA WASDE Report 2.8.18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304800</xdr:colOff>
      <xdr:row>9</xdr:row>
      <xdr:rowOff>161925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52400" cy="1257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0.91125</cdr:y>
    </cdr:from>
    <cdr:to>
      <cdr:x>0.76625</cdr:x>
      <cdr:y>0.91275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114675"/>
          <a:ext cx="2286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0.94025</cdr:y>
    </cdr:from>
    <cdr:to>
      <cdr:x>0.5065</cdr:x>
      <cdr:y>0.9955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099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0dcc457-3103-425b-a6b3-4229dc6a7510}" type="TxLink">
            <a:rPr lang="en-US" cap="none" sz="1000" b="1" i="0" u="none" baseline="0">
              <a:solidFill>
                <a:srgbClr val="000000"/>
              </a:solidFill>
            </a:rPr>
            <a:t>Source:  USDA WASDE Report 2.8.18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19050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810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</xdr:row>
      <xdr:rowOff>171450</xdr:rowOff>
    </xdr:from>
    <xdr:to>
      <xdr:col>6</xdr:col>
      <xdr:colOff>533400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</a:t>
          </a:r>
        </a:p>
      </xdr:txBody>
    </xdr:sp>
    <xdr:clientData fLocksWithSheet="0" fPrintsWithSheet="0"/>
  </xdr:twoCellAnchor>
  <xdr:twoCellAnchor>
    <xdr:from>
      <xdr:col>6</xdr:col>
      <xdr:colOff>266700</xdr:colOff>
      <xdr:row>2</xdr:row>
      <xdr:rowOff>180975</xdr:rowOff>
    </xdr:from>
    <xdr:to>
      <xdr:col>6</xdr:col>
      <xdr:colOff>457200</xdr:colOff>
      <xdr:row>3</xdr:row>
      <xdr:rowOff>171450</xdr:rowOff>
    </xdr:to>
    <xdr:sp>
      <xdr:nvSpPr>
        <xdr:cNvPr id="3" name="Line 5"/>
        <xdr:cNvSpPr>
          <a:spLocks/>
        </xdr:cNvSpPr>
      </xdr:nvSpPr>
      <xdr:spPr>
        <a:xfrm>
          <a:off x="4838700" y="561975"/>
          <a:ext cx="19050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0.903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238625" y="3209925"/>
          <a:ext cx="1409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0.81925</cdr:x>
      <cdr:y>0.137</cdr:y>
    </cdr:from>
    <cdr:to>
      <cdr:x>0.934</cdr:x>
      <cdr:y>0.225</cdr:y>
    </cdr:to>
    <cdr:sp>
      <cdr:nvSpPr>
        <cdr:cNvPr id="2" name="Line 5"/>
        <cdr:cNvSpPr>
          <a:spLocks/>
        </cdr:cNvSpPr>
      </cdr:nvSpPr>
      <cdr:spPr>
        <a:xfrm>
          <a:off x="4619625" y="485775"/>
          <a:ext cx="64770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0.94375</cdr:y>
    </cdr:from>
    <cdr:to>
      <cdr:x>0.47225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352800"/>
          <a:ext cx="2667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bbd0882-2040-4a5a-ad14-1f007996f081}" type="TxLink">
            <a:rPr lang="en-US" cap="none" sz="1000" b="1" i="0" u="none" baseline="0">
              <a:solidFill>
                <a:srgbClr val="000000"/>
              </a:solidFill>
            </a:rPr>
            <a:t>Source:  USDA WASDE Report 2.8.18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USDA estimated yield = 49.5 bu/acre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0.41925</cdr:y>
    </cdr:from>
    <cdr:to>
      <cdr:x>0.733</cdr:x>
      <cdr:y>0.47875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0000" y="142875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0.9055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43325" y="3095625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0.17875</cdr:x>
      <cdr:y>0.08525</cdr:y>
    </cdr:from>
    <cdr:to>
      <cdr:x>0.8915</cdr:x>
      <cdr:y>0.16725</cdr:y>
    </cdr:to>
    <cdr:sp>
      <cdr:nvSpPr>
        <cdr:cNvPr id="3" name="TextBox 4"/>
        <cdr:cNvSpPr txBox="1">
          <a:spLocks noChangeArrowheads="1"/>
        </cdr:cNvSpPr>
      </cdr:nvSpPr>
      <cdr:spPr>
        <a:xfrm>
          <a:off x="942975" y="285750"/>
          <a:ext cx="3790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90.2 m. acres </a:t>
          </a:r>
        </a:p>
      </cdr:txBody>
    </cdr:sp>
  </cdr:relSizeAnchor>
  <cdr:relSizeAnchor xmlns:cdr="http://schemas.openxmlformats.org/drawingml/2006/chartDrawing">
    <cdr:from>
      <cdr:x>-0.00025</cdr:x>
      <cdr:y>0.94175</cdr:y>
    </cdr:from>
    <cdr:to>
      <cdr:x>0.504</cdr:x>
      <cdr:y>0.9955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76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3ec8eb2-5b9c-427b-b022-51e5beb1d31d}" type="TxLink">
            <a:rPr lang="en-US" cap="none" sz="1000" b="1" i="0" u="none" baseline="0">
              <a:solidFill>
                <a:srgbClr val="000000"/>
              </a:solidFill>
            </a:rPr>
            <a:t>Source:  USDA WASDE Report 2.8.18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4" sqref="AU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49" width="9.21484375" style="5" customWidth="1"/>
    <col min="50" max="50" width="4.77734375" style="5" customWidth="1"/>
    <col min="51" max="16384" width="9.21484375" style="2" customWidth="1"/>
  </cols>
  <sheetData>
    <row r="1" spans="2:4" ht="12.75">
      <c r="B1" s="77" t="s">
        <v>149</v>
      </c>
      <c r="C1" s="3"/>
      <c r="D1" s="4"/>
    </row>
    <row r="2" ht="12.75">
      <c r="B2" s="129" t="s">
        <v>150</v>
      </c>
    </row>
    <row r="3" spans="2:49" ht="12.75">
      <c r="B3" s="128" t="str">
        <f>B2&amp;" "&amp;"&amp; K-State Ag. Econ. Dept."</f>
        <v>Source:  USDA WASDE Report 2.8.18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83"/>
      <c r="AV3" s="83" t="s">
        <v>128</v>
      </c>
      <c r="AW3" s="83"/>
    </row>
    <row r="4" spans="3:55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84" t="s">
        <v>119</v>
      </c>
      <c r="AV4" s="85" t="s">
        <v>110</v>
      </c>
      <c r="AW4" s="85" t="s">
        <v>111</v>
      </c>
      <c r="BA4" s="75" t="s">
        <v>129</v>
      </c>
      <c r="BB4" s="26">
        <f>COUNT(C8:AS8)</f>
        <v>43</v>
      </c>
      <c r="BC4" s="26">
        <f>COUNT(AJ8:AS8)</f>
        <v>10</v>
      </c>
    </row>
    <row r="5" spans="3:49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35">
        <v>17</v>
      </c>
      <c r="AV5" s="135">
        <v>17</v>
      </c>
      <c r="AW5" s="135">
        <v>17</v>
      </c>
    </row>
    <row r="6" spans="2:55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5" t="s">
        <v>148</v>
      </c>
      <c r="AV6" s="145" t="s">
        <v>148</v>
      </c>
      <c r="AW6" s="145" t="s">
        <v>148</v>
      </c>
      <c r="AY6" s="2" t="s">
        <v>133</v>
      </c>
      <c r="AZ6" s="26" t="s">
        <v>131</v>
      </c>
      <c r="BA6" s="26" t="s">
        <v>132</v>
      </c>
      <c r="BB6" s="26" t="s">
        <v>130</v>
      </c>
      <c r="BC6" s="26" t="s">
        <v>130</v>
      </c>
    </row>
    <row r="7" spans="2:51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36"/>
      <c r="AV7" s="86"/>
      <c r="AW7" s="86"/>
      <c r="AY7" s="78"/>
    </row>
    <row r="8" spans="2:55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137">
        <v>90.1</v>
      </c>
      <c r="AV8" s="87">
        <f>AU8</f>
        <v>90.1</v>
      </c>
      <c r="AW8" s="87">
        <f>AV8</f>
        <v>90.1</v>
      </c>
      <c r="AY8" s="79"/>
      <c r="AZ8" s="18">
        <f aca="true" t="shared" si="0" ref="AZ8:AZ15">MIN(C8:AT8)</f>
        <v>50.3</v>
      </c>
      <c r="BA8" s="18">
        <f aca="true" t="shared" si="1" ref="BA8:BA15">MAX(C8:AT8)</f>
        <v>83.4</v>
      </c>
      <c r="BB8" s="76">
        <f aca="true" t="shared" si="2" ref="BB8:BB15">RANK(AT8,C8:AT8,0)</f>
        <v>1</v>
      </c>
      <c r="BC8" s="76">
        <f aca="true" t="shared" si="3" ref="BC8:BC15">RANK(AT8,AH8:AT8,0)</f>
        <v>1</v>
      </c>
    </row>
    <row r="9" spans="2:55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137">
        <v>89.5</v>
      </c>
      <c r="AV9" s="87">
        <f>AU9</f>
        <v>89.5</v>
      </c>
      <c r="AW9" s="87">
        <f>AV9</f>
        <v>89.5</v>
      </c>
      <c r="AY9" s="79"/>
      <c r="AZ9" s="18">
        <f t="shared" si="0"/>
        <v>49.4</v>
      </c>
      <c r="BA9" s="18">
        <f t="shared" si="1"/>
        <v>82.67</v>
      </c>
      <c r="BB9" s="76">
        <f t="shared" si="2"/>
        <v>1</v>
      </c>
      <c r="BC9" s="76">
        <f t="shared" si="3"/>
        <v>1</v>
      </c>
    </row>
    <row r="10" spans="2:55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38">
        <v>49.1</v>
      </c>
      <c r="AV10" s="87">
        <f>MIN(AI10:AU10)</f>
        <v>39.71887550200803</v>
      </c>
      <c r="AW10" s="87">
        <f>MAX(AI10:AU10)</f>
        <v>52</v>
      </c>
      <c r="AY10" s="79"/>
      <c r="AZ10" s="18">
        <f>MIN(C10:AU10)</f>
        <v>23.703703703703706</v>
      </c>
      <c r="BA10" s="18">
        <f>MAX(C10:AU10)</f>
        <v>52</v>
      </c>
      <c r="BB10" s="76">
        <f t="shared" si="2"/>
        <v>1</v>
      </c>
      <c r="BC10" s="76">
        <f t="shared" si="3"/>
        <v>1</v>
      </c>
    </row>
    <row r="11" spans="2:55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W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139">
        <f t="shared" si="7"/>
        <v>0.9933407325194229</v>
      </c>
      <c r="AV11" s="88">
        <f t="shared" si="6"/>
        <v>0.9933407325194229</v>
      </c>
      <c r="AW11" s="88">
        <f t="shared" si="6"/>
        <v>0.9933407325194229</v>
      </c>
      <c r="AY11" s="78"/>
      <c r="AZ11" s="20">
        <f t="shared" si="0"/>
        <v>0.8969072164948454</v>
      </c>
      <c r="BA11" s="20">
        <f t="shared" si="1"/>
        <v>0.9936197916666667</v>
      </c>
      <c r="BB11" s="76">
        <f t="shared" si="2"/>
        <v>3</v>
      </c>
      <c r="BC11" s="76">
        <f t="shared" si="3"/>
        <v>3</v>
      </c>
    </row>
    <row r="12" spans="2:55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W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4296</v>
      </c>
      <c r="AU12" s="140">
        <v>4392</v>
      </c>
      <c r="AV12" s="89">
        <f t="shared" si="8"/>
        <v>3554.839357429719</v>
      </c>
      <c r="AW12" s="89">
        <f t="shared" si="8"/>
        <v>4654</v>
      </c>
      <c r="AY12" s="79">
        <f>AT12/AT$12</f>
        <v>1</v>
      </c>
      <c r="AZ12" s="23">
        <f t="shared" si="0"/>
        <v>1216</v>
      </c>
      <c r="BA12" s="23">
        <f t="shared" si="1"/>
        <v>4296</v>
      </c>
      <c r="BB12" s="76">
        <f t="shared" si="2"/>
        <v>1</v>
      </c>
      <c r="BC12" s="76">
        <f t="shared" si="3"/>
        <v>1</v>
      </c>
    </row>
    <row r="13" spans="2:55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141">
        <f>AT27</f>
        <v>302</v>
      </c>
      <c r="AV13" s="89">
        <f>AU13</f>
        <v>302</v>
      </c>
      <c r="AW13" s="89">
        <f>AV13</f>
        <v>302</v>
      </c>
      <c r="AY13" s="79">
        <f>AT13/AT$12</f>
        <v>0.04585661080074488</v>
      </c>
      <c r="AZ13" s="24">
        <f t="shared" si="0"/>
        <v>60</v>
      </c>
      <c r="BA13" s="24">
        <f t="shared" si="1"/>
        <v>574</v>
      </c>
      <c r="BB13" s="76">
        <f t="shared" si="2"/>
        <v>26</v>
      </c>
      <c r="BC13" s="76">
        <f t="shared" si="3"/>
        <v>6</v>
      </c>
    </row>
    <row r="14" spans="2:55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142">
        <v>25</v>
      </c>
      <c r="AV14" s="89">
        <f>AU14</f>
        <v>25</v>
      </c>
      <c r="AW14" s="89">
        <f>AV14</f>
        <v>25</v>
      </c>
      <c r="AY14" s="79">
        <f>AT14/AT$12</f>
        <v>0.005121042830540037</v>
      </c>
      <c r="AZ14" s="24">
        <f t="shared" si="0"/>
        <v>0</v>
      </c>
      <c r="BA14" s="24">
        <f t="shared" si="1"/>
        <v>72</v>
      </c>
      <c r="BB14" s="76">
        <f t="shared" si="2"/>
        <v>5</v>
      </c>
      <c r="BC14" s="76">
        <f t="shared" si="3"/>
        <v>5</v>
      </c>
    </row>
    <row r="15" spans="2:55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W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4515</v>
      </c>
      <c r="AU15" s="82">
        <v>4718</v>
      </c>
      <c r="AV15" s="82">
        <f>SUM(AV12:AV14)</f>
        <v>3881.839357429719</v>
      </c>
      <c r="AW15" s="82">
        <f t="shared" si="16"/>
        <v>4981</v>
      </c>
      <c r="AY15" s="79">
        <f>AT15/AT$12</f>
        <v>1.050977653631285</v>
      </c>
      <c r="AZ15" s="22">
        <f t="shared" si="0"/>
        <v>1387</v>
      </c>
      <c r="BA15" s="22">
        <f t="shared" si="1"/>
        <v>4515</v>
      </c>
      <c r="BB15" s="76">
        <f t="shared" si="2"/>
        <v>1</v>
      </c>
      <c r="BC15" s="76">
        <f t="shared" si="3"/>
        <v>1</v>
      </c>
    </row>
    <row r="16" spans="3:55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43"/>
      <c r="AV16" s="89"/>
      <c r="AW16" s="89"/>
      <c r="AY16" s="78"/>
      <c r="AZ16" s="17"/>
      <c r="BA16" s="17"/>
      <c r="BB16" s="76"/>
      <c r="BC16" s="76"/>
    </row>
    <row r="17" spans="2:55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1899</v>
      </c>
      <c r="AU17" s="144">
        <v>1950</v>
      </c>
      <c r="AV17" s="89">
        <f aca="true" t="shared" si="17" ref="AV17:AW19">AU17</f>
        <v>1950</v>
      </c>
      <c r="AW17" s="89">
        <f t="shared" si="17"/>
        <v>1950</v>
      </c>
      <c r="AY17" s="79">
        <f>AT17/AT$12</f>
        <v>0.4420391061452514</v>
      </c>
      <c r="AZ17" s="24">
        <f>MIN(C17:AT17)</f>
        <v>701</v>
      </c>
      <c r="BA17" s="24">
        <f>MAX(C17:AT17)</f>
        <v>1899</v>
      </c>
      <c r="BB17" s="76">
        <f>RANK(AT17,C17:AT17,0)</f>
        <v>1</v>
      </c>
      <c r="BC17" s="76">
        <f>RANK(AT17,AH17:AT17,0)</f>
        <v>1</v>
      </c>
    </row>
    <row r="18" spans="2:55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144">
        <v>106</v>
      </c>
      <c r="AV18" s="89">
        <f t="shared" si="17"/>
        <v>106</v>
      </c>
      <c r="AW18" s="89">
        <f t="shared" si="17"/>
        <v>106</v>
      </c>
      <c r="AY18" s="79">
        <f>AT18/AT$12</f>
        <v>0.024441340782122904</v>
      </c>
      <c r="AZ18" s="24">
        <f>MIN(C18:AT18)</f>
        <v>53</v>
      </c>
      <c r="BA18" s="24">
        <f>MAX(C18:AT18)</f>
        <v>105</v>
      </c>
      <c r="BB18" s="76">
        <f>RANK(AT18,C18:AT18,0)</f>
        <v>1</v>
      </c>
      <c r="BC18" s="76">
        <f>RANK(AT18,AH18:AT18,0)</f>
        <v>1</v>
      </c>
    </row>
    <row r="19" spans="2:55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36</v>
      </c>
      <c r="AU19" s="144">
        <v>33</v>
      </c>
      <c r="AV19" s="89">
        <f t="shared" si="17"/>
        <v>33</v>
      </c>
      <c r="AW19" s="89">
        <f t="shared" si="17"/>
        <v>33</v>
      </c>
      <c r="AY19" s="79">
        <f>AT19/AT$12</f>
        <v>0.008379888268156424</v>
      </c>
      <c r="AZ19" s="24">
        <f>MIN(C19:AT19)</f>
        <v>-2</v>
      </c>
      <c r="BA19" s="24">
        <f>MAX(C19:AT19)</f>
        <v>115.5</v>
      </c>
      <c r="BB19" s="76">
        <f>RANK(AT19,C19:AT19,0)</f>
        <v>20</v>
      </c>
      <c r="BC19" s="76">
        <f>RANK(AT19,AH19:AT19,0)</f>
        <v>6</v>
      </c>
    </row>
    <row r="20" spans="3:55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W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141</v>
      </c>
      <c r="AU20" s="82">
        <f t="shared" si="19"/>
        <v>139</v>
      </c>
      <c r="AV20" s="82">
        <f>AV19+AV18</f>
        <v>139</v>
      </c>
      <c r="AW20" s="82">
        <f t="shared" si="19"/>
        <v>139</v>
      </c>
      <c r="AY20" s="78"/>
      <c r="AZ20" s="22">
        <f>MIN(C20:AT20)</f>
        <v>88</v>
      </c>
      <c r="BA20" s="22">
        <f>MAX(C20:AT20)</f>
        <v>204.5</v>
      </c>
      <c r="BB20" s="76">
        <f>RANK(AT20,C20:AT20,0)</f>
        <v>9</v>
      </c>
      <c r="BC20" s="76">
        <f>RANK(AT20,AH20:AT20,0)</f>
        <v>5</v>
      </c>
    </row>
    <row r="21" spans="2:55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V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2040</v>
      </c>
      <c r="AU21" s="82">
        <f t="shared" si="23"/>
        <v>2089</v>
      </c>
      <c r="AV21" s="82">
        <f t="shared" si="23"/>
        <v>2089</v>
      </c>
      <c r="AW21" s="82">
        <f>SUM(AW17:AW19)</f>
        <v>2089</v>
      </c>
      <c r="AY21" s="79">
        <f>AT21/AT$12</f>
        <v>0.4748603351955307</v>
      </c>
      <c r="AZ21" s="22">
        <f>MIN(C21:AT21)</f>
        <v>778</v>
      </c>
      <c r="BA21" s="22">
        <f>MAX(C21:AT21)</f>
        <v>2040</v>
      </c>
      <c r="BB21" s="76">
        <f>RANK(AT21,C21:AT21,0)</f>
        <v>1</v>
      </c>
      <c r="BC21" s="76">
        <f>RANK(AT21,AH21:AT21,0)</f>
        <v>1</v>
      </c>
    </row>
    <row r="22" spans="3:55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141"/>
      <c r="AV22" s="89"/>
      <c r="AW22" s="89"/>
      <c r="AY22" s="78"/>
      <c r="AZ22" s="24"/>
      <c r="BA22" s="24"/>
      <c r="BB22" s="76"/>
      <c r="BC22" s="76"/>
    </row>
    <row r="23" spans="2:55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2174</v>
      </c>
      <c r="AU23" s="144">
        <v>2100</v>
      </c>
      <c r="AV23" s="89">
        <f>AU23</f>
        <v>2100</v>
      </c>
      <c r="AW23" s="89">
        <f>AV23</f>
        <v>2100</v>
      </c>
      <c r="AY23" s="79">
        <f>AT23/AT$12</f>
        <v>0.5060521415270018</v>
      </c>
      <c r="AZ23" s="24">
        <f>MIN(C23:AT23)</f>
        <v>421</v>
      </c>
      <c r="BA23" s="24">
        <f>MAX(C23:AT23)</f>
        <v>2174</v>
      </c>
      <c r="BB23" s="76">
        <f>RANK(AT23,C23:AT23,0)</f>
        <v>1</v>
      </c>
      <c r="BC23" s="76">
        <f>RANK(AT23,AH23:AT23,0)</f>
        <v>1</v>
      </c>
    </row>
    <row r="24" spans="3:55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141"/>
      <c r="AV24" s="89"/>
      <c r="AW24" s="89"/>
      <c r="AY24" s="78"/>
      <c r="AZ24" s="24"/>
      <c r="BA24" s="24"/>
      <c r="BB24" s="76"/>
      <c r="BC24" s="76"/>
    </row>
    <row r="25" spans="2:55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W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f t="shared" si="26"/>
        <v>4214</v>
      </c>
      <c r="AU25" s="82">
        <v>4188</v>
      </c>
      <c r="AV25" s="82">
        <f t="shared" si="26"/>
        <v>4189</v>
      </c>
      <c r="AW25" s="82">
        <f t="shared" si="26"/>
        <v>4189</v>
      </c>
      <c r="AY25" s="79">
        <f>AT25/AT$12</f>
        <v>0.9809124767225326</v>
      </c>
      <c r="AZ25" s="22">
        <f>MIN(C25:AT25)</f>
        <v>1199</v>
      </c>
      <c r="BA25" s="22">
        <f>MAX(C25:AT25)</f>
        <v>4214</v>
      </c>
      <c r="BB25" s="76">
        <f>RANK(AT25,C25:AT25,0)</f>
        <v>1</v>
      </c>
      <c r="BC25" s="76">
        <f>RANK(AT25,AH25:AT25,0)</f>
        <v>1</v>
      </c>
    </row>
    <row r="26" spans="3:55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141"/>
      <c r="AV26" s="89"/>
      <c r="AW26" s="89"/>
      <c r="AY26" s="78"/>
      <c r="AZ26" s="24"/>
      <c r="BA26" s="24"/>
      <c r="BB26" s="76"/>
      <c r="BC26" s="76"/>
    </row>
    <row r="27" spans="2:55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W27">AQ15-AQ25</f>
        <v>91.64000000000033</v>
      </c>
      <c r="AR27" s="22">
        <f t="shared" si="29"/>
        <v>191.04390000000012</v>
      </c>
      <c r="AS27" s="22">
        <v>197</v>
      </c>
      <c r="AT27" s="22">
        <v>302</v>
      </c>
      <c r="AU27" s="82">
        <v>530</v>
      </c>
      <c r="AV27" s="82">
        <f t="shared" si="29"/>
        <v>-307.1606425702812</v>
      </c>
      <c r="AW27" s="82">
        <f t="shared" si="29"/>
        <v>792</v>
      </c>
      <c r="AY27" s="79">
        <f>AT27/AT$12</f>
        <v>0.07029795158286778</v>
      </c>
      <c r="AZ27" s="22">
        <f>MIN(C27:AT27)</f>
        <v>91.64000000000033</v>
      </c>
      <c r="BA27" s="22">
        <f>MAX(C27:AT27)</f>
        <v>573</v>
      </c>
      <c r="BB27" s="76">
        <f>RANK(AT27,C27:AT27,0)</f>
        <v>13</v>
      </c>
      <c r="BC27" s="76">
        <f>RANK(AT27,AH27:AT27,0)</f>
        <v>3</v>
      </c>
    </row>
    <row r="28" spans="2:55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82"/>
      <c r="AV28" s="101"/>
      <c r="AW28" s="101"/>
      <c r="AX28" s="99"/>
      <c r="AY28" s="102"/>
      <c r="AZ28" s="22"/>
      <c r="BA28" s="22"/>
      <c r="BB28" s="103"/>
      <c r="BC28" s="103"/>
    </row>
    <row r="29" spans="2:55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123"/>
      <c r="AV29" s="101"/>
      <c r="AW29" s="101"/>
      <c r="AX29" s="99"/>
      <c r="AY29" s="102"/>
      <c r="AZ29" s="22">
        <f>MIN(C29:AT29)</f>
        <v>0</v>
      </c>
      <c r="BA29" s="22">
        <f>MAX(C29:AT29)</f>
        <v>249</v>
      </c>
      <c r="BB29" s="103">
        <f>RANK(AT29,C29:AT29,0)</f>
        <v>9</v>
      </c>
      <c r="BC29" s="103"/>
    </row>
    <row r="30" spans="2:55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123"/>
      <c r="AV30" s="101"/>
      <c r="AW30" s="101"/>
      <c r="AX30" s="99"/>
      <c r="AY30" s="102"/>
      <c r="AZ30" s="22">
        <f>MIN(C30:AT30)</f>
        <v>0</v>
      </c>
      <c r="BA30" s="22">
        <f>MAX(C30:AT30)</f>
        <v>324</v>
      </c>
      <c r="BB30" s="103">
        <f>RANK(AT30,C30:AT30,0)</f>
        <v>26</v>
      </c>
      <c r="BC30" s="103"/>
    </row>
    <row r="31" spans="2:55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99"/>
      <c r="AY31" s="102"/>
      <c r="AZ31" s="106"/>
      <c r="BA31" s="106"/>
      <c r="BB31" s="103"/>
      <c r="BC31" s="103"/>
    </row>
    <row r="32" spans="2:55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W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0.07166587565258661</v>
      </c>
      <c r="AU32" s="108">
        <f t="shared" si="36"/>
        <v>0.1265520534861509</v>
      </c>
      <c r="AV32" s="108">
        <f t="shared" si="36"/>
        <v>-0.07332552937939393</v>
      </c>
      <c r="AW32" s="108">
        <f t="shared" si="36"/>
        <v>0.18906660300787778</v>
      </c>
      <c r="AX32" s="99"/>
      <c r="AY32" s="102"/>
      <c r="AZ32" s="108">
        <f>MIN(C32:AT32)</f>
        <v>0.026340902558206477</v>
      </c>
      <c r="BA32" s="108">
        <f>MAX(C32:AT32)</f>
        <v>0.2857903139968068</v>
      </c>
      <c r="BB32" s="103">
        <f>RANK(AT32,C32:AT32,0)</f>
        <v>31</v>
      </c>
      <c r="BC32" s="103">
        <f>RANK(AT32,AH32:AT32,0)</f>
        <v>4</v>
      </c>
    </row>
    <row r="33" spans="2:55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102"/>
      <c r="AZ33" s="99"/>
      <c r="BA33" s="99"/>
      <c r="BB33" s="103"/>
      <c r="BC33" s="103"/>
    </row>
    <row r="34" spans="2:55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1">
        <f>AU39</f>
        <v>9.3</v>
      </c>
      <c r="AV34" s="111"/>
      <c r="AW34" s="111"/>
      <c r="AX34" s="99"/>
      <c r="AY34" s="102"/>
      <c r="AZ34" s="111">
        <f>MIN(C34:AN34)</f>
        <v>4.38</v>
      </c>
      <c r="BA34" s="111">
        <f>MAX(C34:AN34)</f>
        <v>11.3</v>
      </c>
      <c r="BB34" s="103">
        <f>RANK(AN34,C34:AN34,0)</f>
        <v>1</v>
      </c>
      <c r="BC34" s="103">
        <f>RANK(AN34,AH34:AN34,0)</f>
        <v>1</v>
      </c>
    </row>
    <row r="35" spans="2:53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Z35" s="106"/>
      <c r="BA35" s="99"/>
    </row>
    <row r="36" spans="2:50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</row>
    <row r="37" spans="2:50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 t="s">
        <v>110</v>
      </c>
      <c r="AU37" s="117">
        <v>8.9</v>
      </c>
      <c r="AV37" s="99"/>
      <c r="AW37" s="99"/>
      <c r="AX37" s="99"/>
    </row>
    <row r="38" spans="2:50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 t="s">
        <v>111</v>
      </c>
      <c r="AU38" s="117">
        <v>9.7</v>
      </c>
      <c r="AV38" s="119"/>
      <c r="AX38" s="99"/>
    </row>
    <row r="39" spans="2:50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 t="s">
        <v>112</v>
      </c>
      <c r="AU39" s="116">
        <f>AVERAGE(AU37:AU38)</f>
        <v>9.3</v>
      </c>
      <c r="AV39" s="119"/>
      <c r="AW39" s="99"/>
      <c r="AX39" s="99"/>
    </row>
    <row r="40" spans="2:50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119"/>
      <c r="AW40" s="99"/>
      <c r="AX40" s="99"/>
    </row>
    <row r="41" spans="2:50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</row>
    <row r="42" spans="2:51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06"/>
      <c r="AW42" s="106"/>
      <c r="AX42" s="99"/>
      <c r="AY42" s="102"/>
    </row>
    <row r="43" spans="2:55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22"/>
      <c r="AW43" s="22"/>
      <c r="AX43" s="99"/>
      <c r="AY43" s="122"/>
      <c r="AZ43" s="16">
        <f>MIN(C43:AS43)</f>
        <v>516</v>
      </c>
      <c r="BA43" s="16">
        <f>MAX(C43:AS43)</f>
        <v>3406</v>
      </c>
      <c r="BB43" s="103">
        <f>RANK(AS43,C43:AS43,0)</f>
        <v>14</v>
      </c>
      <c r="BC43" s="103">
        <f>RANK(AS43,AJ43:AS43,0)</f>
        <v>8</v>
      </c>
    </row>
    <row r="44" spans="2:55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22"/>
      <c r="AW44" s="22"/>
      <c r="AX44" s="99"/>
      <c r="AY44" s="122"/>
      <c r="AZ44" s="16">
        <f>MIN(C44:AS44)</f>
        <v>7376</v>
      </c>
      <c r="BA44" s="16">
        <f>MAX(C44:AS44)</f>
        <v>21950</v>
      </c>
      <c r="BB44" s="103">
        <f>RANK(AS44,C44:AS44,0)</f>
        <v>1</v>
      </c>
      <c r="BC44" s="103">
        <f>RANK(AS44,AJ44:AS44,0)</f>
        <v>1</v>
      </c>
    </row>
    <row r="45" spans="2:55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22"/>
      <c r="AW45" s="22"/>
      <c r="AX45" s="99"/>
      <c r="AY45" s="122"/>
      <c r="AZ45" s="16">
        <f>MIN(C45:AS45)</f>
        <v>0</v>
      </c>
      <c r="BA45" s="16">
        <f>MAX(C45:AS45)</f>
        <v>306</v>
      </c>
      <c r="BB45" s="103">
        <f>RANK(AS45,C45:AS45,0)</f>
        <v>2</v>
      </c>
      <c r="BC45" s="103">
        <f>RANK(AS45,AJ45:AS45,0)</f>
        <v>1</v>
      </c>
    </row>
    <row r="46" spans="2:55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22"/>
      <c r="AW46" s="22"/>
      <c r="AX46" s="99"/>
      <c r="AY46" s="122">
        <f>AS46/AS$12</f>
        <v>6.136525725929699</v>
      </c>
      <c r="AZ46" s="22">
        <f>MIN(C46:AS46)</f>
        <v>8170</v>
      </c>
      <c r="BA46" s="22">
        <f>MAX(C46:AS46)</f>
        <v>24092</v>
      </c>
      <c r="BB46" s="103">
        <f>RANK(AS46,C46:AS46,0)</f>
        <v>1</v>
      </c>
      <c r="BC46" s="103">
        <f>RANK(AS46,AJ46:AS46,0)</f>
        <v>1</v>
      </c>
    </row>
    <row r="47" spans="2:55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22"/>
      <c r="AW47" s="22"/>
      <c r="AX47" s="99"/>
      <c r="AY47" s="102"/>
      <c r="AZ47" s="124"/>
      <c r="BA47" s="124"/>
      <c r="BB47" s="103"/>
      <c r="BC47" s="103"/>
    </row>
    <row r="48" spans="2:55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22"/>
      <c r="AW48" s="22"/>
      <c r="AX48" s="99"/>
      <c r="AY48" s="122">
        <f>AS48/AS$12</f>
        <v>5.135506877228732</v>
      </c>
      <c r="AZ48" s="22">
        <f>MIN(C48:AS48)</f>
        <v>6581</v>
      </c>
      <c r="BA48" s="22">
        <f>MAX(C48:AS48)</f>
        <v>20162</v>
      </c>
      <c r="BB48" s="103">
        <f>RANK(AS48,C48:AS48,0)</f>
        <v>1</v>
      </c>
      <c r="BC48" s="103">
        <f>RANK(AS48,AJ48:AS48,0)</f>
        <v>1</v>
      </c>
    </row>
    <row r="49" spans="2:55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22"/>
      <c r="AW49" s="22"/>
      <c r="AX49" s="99"/>
      <c r="AY49" s="122">
        <f>AS49/AS$12</f>
        <v>0</v>
      </c>
      <c r="AZ49" s="22">
        <f>MIN(C49:AS49)</f>
        <v>0</v>
      </c>
      <c r="BA49" s="22">
        <f>MAX(C49:AS49)</f>
        <v>4000</v>
      </c>
      <c r="BB49" s="103">
        <f>RANK(AS49,C49:AS49,0)</f>
        <v>8</v>
      </c>
      <c r="BC49" s="103"/>
    </row>
    <row r="50" spans="2:55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22"/>
      <c r="AW50" s="22"/>
      <c r="AX50" s="99"/>
      <c r="AY50" s="122"/>
      <c r="AZ50" s="22"/>
      <c r="BA50" s="22"/>
      <c r="BB50" s="103"/>
      <c r="BC50" s="103"/>
    </row>
    <row r="51" spans="2:55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22"/>
      <c r="AW51" s="22"/>
      <c r="AX51" s="99"/>
      <c r="AY51" s="122">
        <f>AS51/AS$12</f>
        <v>0.5713194090677535</v>
      </c>
      <c r="AZ51" s="22">
        <f>MIN(C51:AS51)</f>
        <v>780</v>
      </c>
      <c r="BA51" s="22">
        <f>MAX(C51:AS51)</f>
        <v>3359</v>
      </c>
      <c r="BB51" s="103">
        <f>RANK(AS51,C51:AS51,0)</f>
        <v>11</v>
      </c>
      <c r="BC51" s="103">
        <f>RANK(AS51,AJ51:AS51,0)</f>
        <v>4</v>
      </c>
    </row>
    <row r="52" spans="2:55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22"/>
      <c r="AW52" s="22"/>
      <c r="AX52" s="99"/>
      <c r="AY52" s="122">
        <f>AS52/AS$12</f>
        <v>5.706826286296485</v>
      </c>
      <c r="AZ52" s="22">
        <f>MIN(C52:AS52)</f>
        <v>7609</v>
      </c>
      <c r="BA52" s="22">
        <f>MAX(C52:AS52)</f>
        <v>22405</v>
      </c>
      <c r="BB52" s="103">
        <f>RANK(AS52,C52:AS52,0)</f>
        <v>1</v>
      </c>
      <c r="BC52" s="103">
        <f>RANK(AS52,AJ52:AS52,0)</f>
        <v>1</v>
      </c>
    </row>
    <row r="53" spans="2:55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22"/>
      <c r="AW53" s="22"/>
      <c r="AX53" s="99"/>
      <c r="AY53" s="102"/>
      <c r="AZ53" s="22"/>
      <c r="BA53" s="22"/>
      <c r="BB53" s="103"/>
      <c r="BC53" s="103"/>
    </row>
    <row r="54" spans="2:55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22"/>
      <c r="AW54" s="22"/>
      <c r="AX54" s="99"/>
      <c r="AY54" s="122">
        <f>AS54/AS$12</f>
        <v>0.42969943963321444</v>
      </c>
      <c r="AZ54" s="22">
        <f>MIN(C54:AS54)</f>
        <v>561</v>
      </c>
      <c r="BA54" s="22">
        <f>MAX(C54:AS54)</f>
        <v>3406</v>
      </c>
      <c r="BB54" s="103">
        <f>RANK(AS54,C54:AS54,0)</f>
        <v>21</v>
      </c>
      <c r="BC54" s="103">
        <f>RANK(AS54,AJ54:AS54,0)</f>
        <v>9</v>
      </c>
    </row>
    <row r="55" spans="2:55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99"/>
      <c r="AY55" s="102"/>
      <c r="AZ55" s="106"/>
      <c r="BA55" s="106"/>
      <c r="BB55" s="103"/>
      <c r="BC55" s="103"/>
    </row>
    <row r="56" spans="2:55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W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 t="str">
        <f t="shared" si="47"/>
        <v>n/a</v>
      </c>
      <c r="AW56" s="125" t="str">
        <f t="shared" si="47"/>
        <v>n/a</v>
      </c>
      <c r="AX56" s="99"/>
      <c r="AY56" s="102"/>
      <c r="AZ56" s="108">
        <f>MIN(C56:AS56)</f>
        <v>0.05462874924366842</v>
      </c>
      <c r="BA56" s="108">
        <f>MAX(C56:AS56)</f>
        <v>0.1776456475251656</v>
      </c>
      <c r="BB56" s="103">
        <f>RANK(AS56,C56:AS56,0)</f>
        <v>35</v>
      </c>
      <c r="BC56" s="103">
        <f>RANK(AS56,AJ56:AS56,0)</f>
        <v>9</v>
      </c>
    </row>
    <row r="57" spans="2:55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102"/>
      <c r="AZ57" s="99"/>
      <c r="BA57" s="99"/>
      <c r="BB57" s="103"/>
      <c r="BC57" s="103"/>
    </row>
    <row r="58" spans="2:55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99"/>
      <c r="AY58" s="102"/>
      <c r="AZ58" s="111">
        <f>MIN(C58:AS58)</f>
        <v>29.86</v>
      </c>
      <c r="BA58" s="111">
        <f>MAX(C58:AS58)</f>
        <v>53.2</v>
      </c>
      <c r="BB58" s="103">
        <f>RANK(AS58,C58:AS58,0)</f>
        <v>8</v>
      </c>
      <c r="BC58" s="103">
        <f>RANK(AS58,AJ58:AS58,0)</f>
        <v>8</v>
      </c>
    </row>
    <row r="59" spans="2:50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</row>
    <row r="60" spans="2:50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99"/>
      <c r="AW60" s="99"/>
      <c r="AX60" s="99"/>
    </row>
    <row r="61" spans="2:50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99"/>
      <c r="AW61" s="99"/>
      <c r="AX61" s="99"/>
    </row>
    <row r="62" spans="2:50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99"/>
      <c r="AW62" s="99"/>
      <c r="AX62" s="99"/>
    </row>
    <row r="63" spans="2:50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</row>
    <row r="64" spans="2:51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102"/>
    </row>
    <row r="65" spans="2:55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22"/>
      <c r="AW65" s="22"/>
      <c r="AX65" s="99"/>
      <c r="AY65" s="122"/>
      <c r="AZ65" s="16">
        <f>MIN(C65:AS65)</f>
        <v>150</v>
      </c>
      <c r="BA65" s="16">
        <f>MAX(C65:AS65)</f>
        <v>507</v>
      </c>
      <c r="BB65" s="103">
        <f>RANK(AS65,C65:AS65,0)</f>
        <v>19</v>
      </c>
      <c r="BC65" s="103">
        <f>RANK(AS65,AJ65:AS65,0)</f>
        <v>8</v>
      </c>
    </row>
    <row r="66" spans="2:55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22"/>
      <c r="AW66" s="22"/>
      <c r="AX66" s="99"/>
      <c r="AY66" s="122"/>
      <c r="AZ66" s="16">
        <f>MIN(C66:AS66)</f>
        <v>16702</v>
      </c>
      <c r="BA66" s="16">
        <f>MAX(C66:AS66)</f>
        <v>45062</v>
      </c>
      <c r="BB66" s="103">
        <f>RANK(AS66,C66:AS66,0)</f>
        <v>2</v>
      </c>
      <c r="BC66" s="103">
        <f>RANK(AS66,AJ66:AS66,0)</f>
        <v>2</v>
      </c>
    </row>
    <row r="67" spans="2:55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22"/>
      <c r="AW67" s="22"/>
      <c r="AX67" s="99"/>
      <c r="AY67" s="122"/>
      <c r="AZ67" s="16">
        <f>MIN(C67:AS67)</f>
        <v>0</v>
      </c>
      <c r="BA67" s="16">
        <f>MAX(C67:AS67)</f>
        <v>403</v>
      </c>
      <c r="BB67" s="103">
        <f>RANK(AS67,C67:AS67,0)</f>
        <v>1</v>
      </c>
      <c r="BC67" s="103">
        <f>RANK(AS67,AJ67:AS67,0)</f>
        <v>1</v>
      </c>
    </row>
    <row r="68" spans="2:55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22"/>
      <c r="AW68" s="22"/>
      <c r="AX68" s="99"/>
      <c r="AY68" s="122">
        <f>AS68/AS$12</f>
        <v>11.547376464595008</v>
      </c>
      <c r="AZ68" s="22">
        <f>MIN(C68:AS68)</f>
        <v>17209</v>
      </c>
      <c r="BA68" s="22">
        <f>MAX(C68:AS68)</f>
        <v>45645</v>
      </c>
      <c r="BB68" s="103">
        <f>RANK(AS68,C68:AS68,0)</f>
        <v>2</v>
      </c>
      <c r="BC68" s="103">
        <f>RANK(AS68,AJ68:AS68,0)</f>
        <v>2</v>
      </c>
    </row>
    <row r="69" spans="2:55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22"/>
      <c r="AW69" s="22"/>
      <c r="AX69" s="99"/>
      <c r="AY69" s="102"/>
      <c r="AZ69" s="124"/>
      <c r="BA69" s="124"/>
      <c r="BB69" s="103"/>
      <c r="BC69" s="103"/>
    </row>
    <row r="70" spans="2:55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22"/>
      <c r="AW70" s="22"/>
      <c r="AX70" s="99"/>
      <c r="AY70" s="122">
        <f>AS70/AS$12</f>
        <v>8.43555781966378</v>
      </c>
      <c r="AZ70" s="22">
        <f>MIN(C70:AS70)</f>
        <v>12552</v>
      </c>
      <c r="BA70" s="22">
        <f>MAX(C70:AS70)</f>
        <v>34374</v>
      </c>
      <c r="BB70" s="103">
        <f>RANK(AS70,C70:AS70,0)</f>
        <v>5</v>
      </c>
      <c r="BC70" s="103">
        <f>RANK(AS70,AJ70:AS70,0)</f>
        <v>3</v>
      </c>
    </row>
    <row r="71" spans="2:55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22"/>
      <c r="AW71" s="22"/>
      <c r="AX71" s="99"/>
      <c r="AY71" s="122">
        <f>AS71/AS$12</f>
        <v>3.0448293428425877</v>
      </c>
      <c r="AZ71" s="22">
        <f>MIN(C71:AS71)</f>
        <v>4299</v>
      </c>
      <c r="BA71" s="22">
        <f>MAX(C71:AS71)</f>
        <v>13150</v>
      </c>
      <c r="BB71" s="103">
        <f>RANK(AS71,C71:AS71,0)</f>
        <v>2</v>
      </c>
      <c r="BC71" s="103">
        <f>RANK(AS71,AJ71:AS71,0)</f>
        <v>2</v>
      </c>
    </row>
    <row r="72" spans="2:55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22"/>
      <c r="AW72" s="22"/>
      <c r="AX72" s="99"/>
      <c r="AY72" s="122">
        <f>AS72/AS$12</f>
        <v>11.480387162506368</v>
      </c>
      <c r="AZ72" s="22">
        <f>MIN(C72:AS72)</f>
        <v>16851</v>
      </c>
      <c r="BA72" s="22">
        <f>MAX(C72:AS72)</f>
        <v>45385</v>
      </c>
      <c r="BB72" s="103">
        <f>RANK(AS72,C72:AS72,0)</f>
        <v>2</v>
      </c>
      <c r="BC72" s="103">
        <f>RANK(AS72,AJ72:AS72,0)</f>
        <v>2</v>
      </c>
    </row>
    <row r="73" spans="2:55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22"/>
      <c r="AW73" s="22"/>
      <c r="AX73" s="99"/>
      <c r="AY73" s="102"/>
      <c r="AZ73" s="22"/>
      <c r="BA73" s="22"/>
      <c r="BB73" s="103"/>
      <c r="BC73" s="103"/>
    </row>
    <row r="74" spans="2:55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22"/>
      <c r="AW74" s="22"/>
      <c r="AX74" s="99"/>
      <c r="AY74" s="122">
        <f>AS74/AS$12</f>
        <v>0.06724401426388181</v>
      </c>
      <c r="AZ74" s="22">
        <f>MIN(C74:AS74)</f>
        <v>150</v>
      </c>
      <c r="BA74" s="22">
        <f>MAX(C74:AS74)</f>
        <v>507</v>
      </c>
      <c r="BB74" s="103">
        <f>RANK(AS74,C74:AS74,0)</f>
        <v>19</v>
      </c>
      <c r="BC74" s="103">
        <f>RANK(AS74,AJ74:AS74,0)</f>
        <v>7</v>
      </c>
    </row>
    <row r="75" spans="2:55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99"/>
      <c r="AY75" s="102"/>
      <c r="AZ75" s="106"/>
      <c r="BA75" s="106"/>
      <c r="BB75" s="103"/>
      <c r="BC75" s="103"/>
    </row>
    <row r="76" spans="2:55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W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 t="str">
        <f t="shared" si="53"/>
        <v>n/a</v>
      </c>
      <c r="AW76" s="125" t="str">
        <f t="shared" si="53"/>
        <v>n/a</v>
      </c>
      <c r="AX76" s="99"/>
      <c r="AY76" s="102"/>
      <c r="AZ76" s="108">
        <f>MIN(C76:AS76)</f>
        <v>0.004205276154617247</v>
      </c>
      <c r="BA76" s="108">
        <f>MAX(C76:AS76)</f>
        <v>0.0262015503875969</v>
      </c>
      <c r="BB76" s="103"/>
      <c r="BC76" s="103"/>
    </row>
    <row r="77" spans="2:55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102"/>
      <c r="AZ77" s="99"/>
      <c r="BA77" s="99"/>
      <c r="BB77" s="103"/>
      <c r="BC77" s="103"/>
    </row>
    <row r="78" spans="2:55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99"/>
      <c r="AY78" s="102"/>
      <c r="AZ78" s="111">
        <f>MIN(C78:AS78)</f>
        <v>311.27</v>
      </c>
      <c r="BA78" s="111">
        <f>MAX(C78:AS78)</f>
        <v>489.94</v>
      </c>
      <c r="BB78" s="103">
        <f>RANK(AS78,C78:AS78,0)</f>
        <v>7</v>
      </c>
      <c r="BC78" s="103">
        <f>RANK(AS78,AJ78:AS78,0)</f>
        <v>7</v>
      </c>
    </row>
    <row r="79" spans="2:50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</row>
    <row r="80" spans="2:50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99"/>
      <c r="AW80" s="99"/>
      <c r="AX80" s="99"/>
    </row>
    <row r="81" spans="2:50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99"/>
      <c r="AW81" s="99"/>
      <c r="AX81" s="99"/>
    </row>
    <row r="82" spans="2:50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99"/>
      <c r="AW82" s="99"/>
      <c r="AX82" s="99"/>
    </row>
    <row r="83" spans="2:50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</row>
    <row r="84" spans="2:50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C5:BC7 BC16 BC22 BC24 BC26 BC28:BC31 BC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7" sqref="B47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26.25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1899</v>
      </c>
      <c r="L46" s="51">
        <f>'Soybean Annual Balance Sheet'!$AT$18</f>
        <v>105</v>
      </c>
      <c r="M46" s="51">
        <f>'Soybean Annual Balance Sheet'!$AT$19</f>
        <v>36</v>
      </c>
      <c r="N46" s="51">
        <f>'Soybean Annual Balance Sheet'!$AT$21</f>
        <v>2040</v>
      </c>
      <c r="O46" s="51">
        <f>'Soybean Annual Balance Sheet'!$AT$23</f>
        <v>2174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8">
        <v>2017</v>
      </c>
      <c r="C47" s="69">
        <v>17</v>
      </c>
      <c r="D47" s="57">
        <f>'Soybean Annual Balance Sheet'!$AU$8</f>
        <v>90.1</v>
      </c>
      <c r="E47" s="57">
        <f>'Soybean Annual Balance Sheet'!$AU$9</f>
        <v>89.5</v>
      </c>
      <c r="F47" s="58">
        <f>'Soybean Annual Balance Sheet'!$AU$10</f>
        <v>49.1</v>
      </c>
      <c r="G47" s="59">
        <f>'Soybean Annual Balance Sheet'!$AU$12</f>
        <v>4392</v>
      </c>
      <c r="H47" s="59">
        <f>'Soybean Annual Balance Sheet'!$AU$13</f>
        <v>302</v>
      </c>
      <c r="I47" s="59">
        <f>'Soybean Annual Balance Sheet'!$AU$14</f>
        <v>25</v>
      </c>
      <c r="J47" s="59">
        <f>'Soybean Annual Balance Sheet'!$AU$15</f>
        <v>4718</v>
      </c>
      <c r="K47" s="59">
        <f>'Soybean Annual Balance Sheet'!$AU$17</f>
        <v>1950</v>
      </c>
      <c r="L47" s="59">
        <f>'Soybean Annual Balance Sheet'!$AU$18</f>
        <v>106</v>
      </c>
      <c r="M47" s="59">
        <f>'Soybean Annual Balance Sheet'!$AU$19</f>
        <v>33</v>
      </c>
      <c r="N47" s="59">
        <f>'Soybean Annual Balance Sheet'!$AU$21</f>
        <v>2089</v>
      </c>
      <c r="O47" s="59">
        <f>'Soybean Annual Balance Sheet'!$AU$23</f>
        <v>2100</v>
      </c>
      <c r="P47" s="59">
        <f>'Soybean Annual Balance Sheet'!$AU$25</f>
        <v>4188</v>
      </c>
      <c r="Q47" s="59">
        <f>'Soybean Annual Balance Sheet'!$AU$27</f>
        <v>530</v>
      </c>
      <c r="R47" s="56"/>
      <c r="S47" s="56"/>
      <c r="T47" s="60"/>
      <c r="U47" s="61">
        <f>'Soybean Annual Balance Sheet'!$AU$32</f>
        <v>0.1265520534861509</v>
      </c>
      <c r="V47" s="56"/>
      <c r="W47" s="62">
        <f>'Soybean Annual Balance Sheet'!$AU$34</f>
        <v>9.3</v>
      </c>
      <c r="X47" s="56"/>
      <c r="Y47" s="56"/>
      <c r="Z47" s="63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9:31" ht="12.75"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6.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RLlewelyn</cp:lastModifiedBy>
  <dcterms:created xsi:type="dcterms:W3CDTF">2004-04-28T19:10:54Z</dcterms:created>
  <dcterms:modified xsi:type="dcterms:W3CDTF">2018-02-09T16:58:41Z</dcterms:modified>
  <cp:category/>
  <cp:version/>
  <cp:contentType/>
  <cp:contentStatus/>
</cp:coreProperties>
</file>