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<sst xmlns="http://schemas.openxmlformats.org/spreadsheetml/2006/main" count="362" uniqueCount="154">
  <si>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</si>
  <si>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</si>
  <si>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</si>
  <si>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</si>
  <si>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</si>
  <si>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</si>
  <si>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</si>
  <si>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</si>
  <si>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</si>
  <si>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</si>
  <si>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</si>
  <si>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</si>
  <si>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</si>
  <si>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</si>
  <si>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</si>
  <si>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</si>
  <si>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</si>
  <si>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</si>
  <si>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</si>
  <si>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</si>
  <si>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</si>
  <si>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</si>
  <si>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</si>
  <si>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</si>
  <si>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</si>
  <si>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</si>
  <si>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</si>
  <si>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</si>
  <si>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</si>
  <si>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</si>
  <si>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</si>
  <si>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</si>
  <si>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</si>
  <si>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</si>
  <si>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</si>
  <si>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</si>
  <si>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</si>
  <si>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</si>
  <si>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</si>
  <si>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</si>
  <si>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</si>
  <si>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</si>
  <si>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</si>
  <si>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</si>
  <si>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</si>
  <si>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</si>
  <si>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</si>
  <si>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</si>
  <si>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</si>
  <si>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</si>
  <si>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</si>
  <si>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</si>
  <si>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</si>
  <si>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</si>
  <si>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</si>
  <si>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</si>
  <si>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</si>
  <si>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</si>
  <si>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</si>
  <si>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</si>
  <si>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</si>
  <si>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</si>
  <si>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</si>
  <si>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</si>
  <si>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</si>
  <si>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</si>
  <si>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</si>
  <si>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</si>
  <si>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</si>
  <si>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</si>
  <si>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</si>
  <si>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</si>
  <si>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</si>
  <si>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</si>
  <si>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</si>
  <si>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</si>
  <si>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</si>
  <si>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</si>
  <si>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</si>
  <si>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</si>
  <si>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</si>
  <si>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</si>
  <si>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</si>
  <si>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</si>
  <si>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</si>
  <si>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</si>
  <si>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</si>
  <si>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</si>
  <si>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</si>
  <si>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</si>
  <si>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</si>
  <si>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</si>
  <si>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</si>
  <si>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</si>
  <si>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</si>
  <si>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</si>
  <si>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</si>
  <si>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</si>
  <si>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</si>
  <si>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</si>
  <si>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</si>
  <si>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</si>
  <si>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</si>
  <si>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</si>
  <si>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</si>
  <si>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</si>
  <si>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</si>
  <si>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</si>
  <si>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</si>
  <si>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</si>
  <si>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</si>
  <si>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</si>
  <si>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</si>
  <si>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</si>
  <si>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</si>
  <si>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</si>
  <si>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</si>
  <si>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</si>
  <si>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</si>
  <si>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</si>
  <si>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</si>
  <si>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</si>
  <si>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</si>
  <si>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</si>
  <si>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</si>
  <si>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</si>
  <si>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</si>
  <si>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</si>
  <si>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</si>
  <si>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</si>
  <si>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</si>
  <si>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</si>
  <si>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</si>
  <si>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</si>
  <si>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</si>
  <si>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</si>
  <si>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</si>
  <si>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</si>
  <si>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</si>
  <si>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</si>
  <si>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</si>
  <si>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</si>
  <si>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</si>
  <si>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</si>
  <si>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</si>
  <si>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</si>
  <si>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</si>
  <si>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</si>
  <si>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</si>
  <si>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</si>
  <si>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</si>
  <si>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</si>
  <si>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Updated 10.10.19</t>
  </si>
  <si>
    <t>Source:  USDA WASDE Report 10.10.19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</si>
</sst>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8.75"/>
      <color indexed="8"/>
      <name val="Verdana"/>
      <family val="2"/>
    </font>
    <font>
      <sz val="9"/>
      <color indexed="8"/>
      <name val="Verdana"/>
      <family val="2"/>
    </font>
    <font>
      <sz val="5.75"/>
      <color indexed="8"/>
      <name val="Verdana"/>
      <family val="2"/>
    </font>
    <font>
      <i/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3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 horizontal="centerContinuous"/>
    </xf>
    <xf numFmtId="0" fontId="18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6" borderId="0" xfId="0" applyFont="1" applyFill="1" applyAlignment="1">
      <alignment/>
    </xf>
    <xf numFmtId="169" fontId="8" fillId="36" borderId="0" xfId="0" applyNumberFormat="1" applyFont="1" applyFill="1" applyAlignment="1">
      <alignment/>
    </xf>
    <xf numFmtId="171" fontId="8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/>
    </xf>
    <xf numFmtId="0" fontId="11" fillId="39" borderId="0" xfId="0" applyFont="1" applyFill="1" applyBorder="1" applyAlignment="1">
      <alignment/>
    </xf>
    <xf numFmtId="166" fontId="19" fillId="40" borderId="0" xfId="0" applyNumberFormat="1" applyFont="1" applyFill="1" applyBorder="1" applyAlignment="1">
      <alignment/>
    </xf>
    <xf numFmtId="166" fontId="14" fillId="4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3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38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35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6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0.114342530449913</c:v>
                </c:pt>
              </c:numCache>
            </c:numRef>
          </c:val>
        </c:ser>
        <c:axId val="52543141"/>
        <c:axId val="3126222"/>
      </c:barChart>
      <c:catAx>
        <c:axId val="5254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6222"/>
        <c:crosses val="autoZero"/>
        <c:auto val="1"/>
        <c:lblOffset val="100"/>
        <c:tickLblSkip val="3"/>
        <c:noMultiLvlLbl val="0"/>
      </c:catAx>
      <c:valAx>
        <c:axId val="3126222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5"/>
              <c:y val="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1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00B050"/>
              </a:solidFill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Sheet'!$G$3:$G$49</c:f>
              <c:numCache>
                <c:ptCount val="47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3550</c:v>
                </c:pt>
              </c:numCache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autoZero"/>
        <c:auto val="0"/>
        <c:lblOffset val="100"/>
        <c:tickLblSkip val="3"/>
        <c:tickMarkSkip val="2"/>
        <c:noMultiLvlLbl val="0"/>
      </c:catAx>
      <c:valAx>
        <c:axId val="36625042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Sheet'!$M$3:$M$49</c:f>
              <c:numCache>
                <c:ptCount val="47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32</c:v>
                </c:pt>
              </c:numCache>
            </c:numRef>
          </c:val>
        </c:ser>
        <c:axId val="28135999"/>
        <c:axId val="51897400"/>
      </c:barChart>
      <c:catAx>
        <c:axId val="28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97400"/>
        <c:crosses val="autoZero"/>
        <c:auto val="1"/>
        <c:lblOffset val="100"/>
        <c:tickLblSkip val="3"/>
        <c:noMultiLvlLbl val="0"/>
      </c:catAx>
      <c:valAx>
        <c:axId val="51897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Sheet'!$N$3:$N$49</c:f>
              <c:numCache>
                <c:ptCount val="47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2220</c:v>
                </c:pt>
                <c:pt idx="46">
                  <c:v>2248</c:v>
                </c:pt>
              </c:numCache>
            </c:numRef>
          </c:val>
        </c:ser>
        <c:axId val="64423417"/>
        <c:axId val="42939842"/>
      </c:barChart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39842"/>
        <c:crosses val="autoZero"/>
        <c:auto val="1"/>
        <c:lblOffset val="100"/>
        <c:tickLblSkip val="3"/>
        <c:noMultiLvlLbl val="0"/>
      </c:catAx>
      <c:valAx>
        <c:axId val="429398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423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Sheet'!$F$3:$F$49</c:f>
              <c:numCache>
                <c:ptCount val="47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46.9</c:v>
                </c:pt>
              </c:numCache>
            </c:numRef>
          </c:val>
        </c:ser>
        <c:axId val="50914259"/>
        <c:axId val="55575148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Sheet'!$Z$3:$Z$49</c:f>
              <c:numCache>
                <c:ptCount val="47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</c:numCache>
            </c:numRef>
          </c:val>
          <c:smooth val="0"/>
        </c:ser>
        <c:axId val="50914259"/>
        <c:axId val="55575148"/>
      </c:line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48"/>
        <c:crosses val="autoZero"/>
        <c:auto val="0"/>
        <c:lblOffset val="100"/>
        <c:tickLblSkip val="3"/>
        <c:tickMarkSkip val="2"/>
        <c:noMultiLvlLbl val="0"/>
      </c:catAx>
      <c:valAx>
        <c:axId val="5557514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Sheet'!$D$3:$D$49</c:f>
              <c:numCache>
                <c:ptCount val="47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76.5</c:v>
                </c:pt>
              </c:numCache>
            </c:numRef>
          </c:val>
          <c:smooth val="0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 val="autoZero"/>
        <c:auto val="0"/>
        <c:lblOffset val="100"/>
        <c:tickLblSkip val="3"/>
        <c:tickMarkSkip val="2"/>
        <c:noMultiLvlLbl val="0"/>
      </c:catAx>
      <c:valAx>
        <c:axId val="5293110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Sheet'!$J$3:$J$49</c:f>
              <c:numCache>
                <c:ptCount val="47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4483</c:v>
                </c:pt>
              </c:numCache>
            </c:numRef>
          </c:val>
        </c:ser>
        <c:axId val="47637991"/>
        <c:axId val="26088736"/>
      </c:bar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88736"/>
        <c:crosses val="autoZero"/>
        <c:auto val="0"/>
        <c:lblOffset val="100"/>
        <c:tickLblSkip val="3"/>
        <c:tickMarkSkip val="2"/>
        <c:noMultiLvlLbl val="0"/>
      </c:catAx>
      <c:valAx>
        <c:axId val="26088736"/>
        <c:scaling>
          <c:orientation val="minMax"/>
          <c:max val="5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Sheet'!$O$3:$O$49</c:f>
              <c:numCache>
                <c:ptCount val="47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1748</c:v>
                </c:pt>
                <c:pt idx="46">
                  <c:v>1775</c:v>
                </c:pt>
              </c:numCache>
            </c:numRef>
          </c:val>
        </c:ser>
        <c:axId val="33472033"/>
        <c:axId val="32812842"/>
      </c:barChart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842"/>
        <c:crosses val="autoZero"/>
        <c:auto val="0"/>
        <c:lblOffset val="100"/>
        <c:tickLblSkip val="3"/>
        <c:tickMarkSkip val="2"/>
        <c:noMultiLvlLbl val="0"/>
      </c:catAx>
      <c:valAx>
        <c:axId val="32812842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0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9</c:v>
                </c:pt>
              </c:numCache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 val="autoZero"/>
        <c:auto val="0"/>
        <c:lblOffset val="100"/>
        <c:tickLblSkip val="3"/>
        <c:tickMarkSkip val="2"/>
        <c:noMultiLvlLbl val="0"/>
      </c:catAx>
      <c:valAx>
        <c:axId val="40594516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1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Sheet'!$U$3:$U$49</c:f>
              <c:numCache>
                <c:ptCount val="47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0.23014872699773128</c:v>
                </c:pt>
                <c:pt idx="46">
                  <c:v>0.114342530449913</c:v>
                </c:pt>
              </c:numCache>
            </c:numRef>
          </c:val>
        </c:ser>
        <c:axId val="29806325"/>
        <c:axId val="66930334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Sheet'!$C$3:$C$49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Sheet'!$W$3:$W$49</c:f>
              <c:numCache>
                <c:ptCount val="47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9</c:v>
                </c:pt>
              </c:numCache>
            </c:numRef>
          </c:val>
          <c:smooth val="0"/>
        </c:ser>
        <c:axId val="65502095"/>
        <c:axId val="52647944"/>
      </c:lineChart>
      <c:catAx>
        <c:axId val="29806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 val="autoZero"/>
        <c:auto val="0"/>
        <c:lblOffset val="100"/>
        <c:tickLblSkip val="3"/>
        <c:tickMarkSkip val="4"/>
        <c:noMultiLvlLbl val="0"/>
      </c:catAx>
      <c:valAx>
        <c:axId val="669303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9806325"/>
        <c:crossesAt val="1"/>
        <c:crossBetween val="between"/>
        <c:dispUnits/>
      </c:valAx>
      <c:catAx>
        <c:axId val="65502095"/>
        <c:scaling>
          <c:orientation val="minMax"/>
        </c:scaling>
        <c:axPos val="b"/>
        <c:delete val="1"/>
        <c:majorTickMark val="out"/>
        <c:minorTickMark val="none"/>
        <c:tickLblPos val="nextTo"/>
        <c:crossAx val="52647944"/>
        <c:crosses val="autoZero"/>
        <c:auto val="0"/>
        <c:lblOffset val="100"/>
        <c:tickLblSkip val="1"/>
        <c:noMultiLvlLbl val="0"/>
      </c:catAx>
      <c:valAx>
        <c:axId val="52647944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550209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5"/>
          <c:y val="0.134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0.155</cdr:y>
    </cdr:from>
    <cdr:to>
      <cdr:x>0.931</cdr:x>
      <cdr:y>0.26325</cdr:y>
    </cdr:to>
    <cdr:sp>
      <cdr:nvSpPr>
        <cdr:cNvPr id="1" name="Text Box 2"/>
        <cdr:cNvSpPr txBox="1">
          <a:spLocks noChangeArrowheads="1"/>
        </cdr:cNvSpPr>
      </cdr:nvSpPr>
      <cdr:spPr>
        <a:xfrm>
          <a:off x="914400" y="523875"/>
          <a:ext cx="404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assumes USDA yield estimate of 46.9 bu/A and USDA estimated 76.5 m. planted acres</a:t>
          </a:r>
        </a:p>
      </cdr:txBody>
    </cdr:sp>
  </cdr:relSizeAnchor>
  <cdr:relSizeAnchor xmlns:cdr="http://schemas.openxmlformats.org/drawingml/2006/chartDrawing">
    <cdr:from>
      <cdr:x>0.49975</cdr:x>
      <cdr:y>0.9635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95650"/>
          <a:ext cx="2714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0.9295</cdr:x>
      <cdr:y>0.268</cdr:y>
    </cdr:from>
    <cdr:to>
      <cdr:x>0.93325</cdr:x>
      <cdr:y>0.41675</cdr:y>
    </cdr:to>
    <cdr:sp>
      <cdr:nvSpPr>
        <cdr:cNvPr id="3" name="Line 5"/>
        <cdr:cNvSpPr>
          <a:spLocks/>
        </cdr:cNvSpPr>
      </cdr:nvSpPr>
      <cdr:spPr>
        <a:xfrm>
          <a:off x="4953000" y="914400"/>
          <a:ext cx="19050" cy="514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0.95525</cdr:y>
    </cdr:from>
    <cdr:to>
      <cdr:x>0.50225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670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eb2e84d-92dd-44eb-8d99-9b31b57fd02c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457200</xdr:colOff>
      <xdr:row>5</xdr:row>
      <xdr:rowOff>95250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40957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0.859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6861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0.875</cdr:x>
      <cdr:y>0.14875</cdr:y>
    </cdr:from>
    <cdr:to>
      <cdr:x>0.96375</cdr:x>
      <cdr:y>0.2275</cdr:y>
    </cdr:to>
    <cdr:sp>
      <cdr:nvSpPr>
        <cdr:cNvPr id="4" name="Line 5"/>
        <cdr:cNvSpPr>
          <a:spLocks/>
        </cdr:cNvSpPr>
      </cdr:nvSpPr>
      <cdr:spPr>
        <a:xfrm>
          <a:off x="4667250" y="533400"/>
          <a:ext cx="476250" cy="285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58ff2fe-1e0a-4425-8243-cdc89385ba67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2fcc284-9728-4265-8f5a-75ba2f1cf8cd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438150</xdr:colOff>
      <xdr:row>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143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4ef9da97-7fde-4820-92e7-8d031cc7ae7c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371475</xdr:colOff>
      <xdr:row>9</xdr:row>
      <xdr:rowOff>190500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42875" cy="14001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33dce1a-868d-4269-87c0-7a4cebe7c183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0.16375</cdr:x>
      <cdr:y>0.105</cdr:y>
    </cdr:from>
    <cdr:to>
      <cdr:x>0.8515</cdr:x>
      <cdr:y>0.226</cdr:y>
    </cdr:to>
    <cdr:sp>
      <cdr:nvSpPr>
        <cdr:cNvPr id="3" name="Text Box 2"/>
        <cdr:cNvSpPr txBox="1">
          <a:spLocks noChangeArrowheads="1"/>
        </cdr:cNvSpPr>
      </cdr:nvSpPr>
      <cdr:spPr>
        <a:xfrm>
          <a:off x="866775" y="3524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46.9 bu./acre and USDA estimated 76.5 m. planted acres</a:t>
          </a:r>
        </a:p>
      </cdr:txBody>
    </cdr:sp>
  </cdr:relSizeAnchor>
  <cdr:relSizeAnchor xmlns:cdr="http://schemas.openxmlformats.org/drawingml/2006/chartDrawing">
    <cdr:from>
      <cdr:x>0.867</cdr:x>
      <cdr:y>0.226</cdr:y>
    </cdr:from>
    <cdr:to>
      <cdr:x>0.95125</cdr:x>
      <cdr:y>0.28625</cdr:y>
    </cdr:to>
    <cdr:sp>
      <cdr:nvSpPr>
        <cdr:cNvPr id="4" name="Line 6"/>
        <cdr:cNvSpPr>
          <a:spLocks/>
        </cdr:cNvSpPr>
      </cdr:nvSpPr>
      <cdr:spPr>
        <a:xfrm>
          <a:off x="4600575" y="771525"/>
          <a:ext cx="4476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299bc60-e529-44e7-86e9-f0439fec7635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247650</xdr:colOff>
      <xdr:row>15</xdr:row>
      <xdr:rowOff>38100</xdr:rowOff>
    </xdr:from>
    <xdr:to>
      <xdr:col>6</xdr:col>
      <xdr:colOff>714375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28956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f155bce-de3e-4dec-a8bb-53281fdb4b97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304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2969a8c-d92d-45e8-a990-dd169d3d3402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1</xdr:row>
      <xdr:rowOff>171450</xdr:rowOff>
    </xdr:from>
    <xdr:to>
      <xdr:col>6</xdr:col>
      <xdr:colOff>219075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2</xdr:row>
      <xdr:rowOff>66675</xdr:rowOff>
    </xdr:from>
    <xdr:to>
      <xdr:col>6</xdr:col>
      <xdr:colOff>438150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4848225" y="447675"/>
          <a:ext cx="161925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0.9335</cdr:x>
      <cdr:y>0.09775</cdr:y>
    </cdr:from>
    <cdr:to>
      <cdr:x>0.944</cdr:x>
      <cdr:y>0.18575</cdr:y>
    </cdr:to>
    <cdr:sp>
      <cdr:nvSpPr>
        <cdr:cNvPr id="2" name="Line 5"/>
        <cdr:cNvSpPr>
          <a:spLocks/>
        </cdr:cNvSpPr>
      </cdr:nvSpPr>
      <cdr:spPr>
        <a:xfrm>
          <a:off x="5267325" y="342900"/>
          <a:ext cx="5715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28209d0-947e-4f6a-a426-69ac1a9cc798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142875</xdr:colOff>
      <xdr:row>1</xdr:row>
      <xdr:rowOff>152400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400300" y="314325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estimated yield = 46.9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</cdr:x>
      <cdr:y>0.41625</cdr:y>
    </cdr:from>
    <cdr:to>
      <cdr:x>0.7355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9525" y="141922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57475" y="32861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0.192</cdr:x>
      <cdr:y>0.094</cdr:y>
    </cdr:from>
    <cdr:to>
      <cdr:x>0.89075</cdr:x>
      <cdr:y>0.17375</cdr:y>
    </cdr:to>
    <cdr:sp>
      <cdr:nvSpPr>
        <cdr:cNvPr id="3" name="TextBox 4"/>
        <cdr:cNvSpPr txBox="1">
          <a:spLocks noChangeArrowheads="1"/>
        </cdr:cNvSpPr>
      </cdr:nvSpPr>
      <cdr:spPr>
        <a:xfrm>
          <a:off x="1019175" y="314325"/>
          <a:ext cx="3714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76.5 m. acres </a:t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0.5015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14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b2f428a-a435-4232-b46f-e789e548fcd2}" type="TxLink">
            <a:rPr lang="en-US" cap="none" sz="1100" b="1" i="0" u="none" baseline="0">
              <a:solidFill>
                <a:srgbClr val="000000"/>
              </a:solidFill>
            </a:rPr>
            <a:t>Source:  USDA WASDE Report 10.10.19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8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1" width="9.21484375" style="5" customWidth="1"/>
    <col min="52" max="52" width="4.77734375" style="5" customWidth="1"/>
    <col min="53" max="16384" width="9.21484375" style="2" customWidth="1"/>
  </cols>
  <sheetData>
    <row r="1" spans="2:4" ht="12.75">
      <c r="B1" s="77" t="s">
        <v>152</v>
      </c>
      <c r="C1" s="3"/>
      <c r="D1" s="4"/>
    </row>
    <row r="2" ht="12.75">
      <c r="B2" s="129" t="s">
        <v>153</v>
      </c>
    </row>
    <row r="3" spans="2:51" ht="12.75">
      <c r="B3" s="128" t="str">
        <f>B2&amp;" "&amp;"&amp; K-State Ag. Econ. Dept."</f>
        <v>Source:  USDA WASDE Report 10.10.19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132"/>
      <c r="AW3" s="83"/>
      <c r="AX3" s="83" t="s">
        <v>128</v>
      </c>
      <c r="AY3" s="83"/>
    </row>
    <row r="4" spans="3:57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133"/>
      <c r="AW4" s="84" t="s">
        <v>119</v>
      </c>
      <c r="AX4" s="85" t="s">
        <v>110</v>
      </c>
      <c r="AY4" s="85" t="s">
        <v>111</v>
      </c>
      <c r="BC4" s="75" t="s">
        <v>129</v>
      </c>
      <c r="BD4" s="26">
        <f>COUNT(C8:AS8)</f>
        <v>43</v>
      </c>
      <c r="BE4" s="26">
        <f>COUNT(AJ8:AS8)</f>
        <v>10</v>
      </c>
    </row>
    <row r="5" spans="3:51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27">
        <v>18</v>
      </c>
      <c r="AW5" s="135">
        <v>19</v>
      </c>
      <c r="AX5" s="135">
        <v>19</v>
      </c>
      <c r="AY5" s="135">
        <v>19</v>
      </c>
    </row>
    <row r="6" spans="2:57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6" t="s">
        <v>149</v>
      </c>
      <c r="AW6" s="145" t="s">
        <v>150</v>
      </c>
      <c r="AX6" s="145" t="s">
        <v>150</v>
      </c>
      <c r="AY6" s="145" t="s">
        <v>150</v>
      </c>
      <c r="BA6" s="2" t="s">
        <v>133</v>
      </c>
      <c r="BB6" s="26" t="s">
        <v>131</v>
      </c>
      <c r="BC6" s="26" t="s">
        <v>132</v>
      </c>
      <c r="BD6" s="26" t="s">
        <v>130</v>
      </c>
      <c r="BE6" s="26" t="s">
        <v>130</v>
      </c>
    </row>
    <row r="7" spans="2:53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36"/>
      <c r="AX7" s="86"/>
      <c r="AY7" s="86"/>
      <c r="BA7" s="78"/>
    </row>
    <row r="8" spans="2:57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90.2</v>
      </c>
      <c r="AV8" s="80">
        <v>89.2</v>
      </c>
      <c r="AW8" s="137">
        <v>76.5</v>
      </c>
      <c r="AX8" s="87">
        <f>AV8</f>
        <v>89.2</v>
      </c>
      <c r="AY8" s="87">
        <f>AX8</f>
        <v>89.2</v>
      </c>
      <c r="BA8" s="79"/>
      <c r="BB8" s="18">
        <f aca="true" t="shared" si="0" ref="BB8:BB15">MIN(C8:AT8)</f>
        <v>50.3</v>
      </c>
      <c r="BC8" s="18">
        <f aca="true" t="shared" si="1" ref="BC8:BC15">MAX(C8:AT8)</f>
        <v>83.4</v>
      </c>
      <c r="BD8" s="76">
        <f aca="true" t="shared" si="2" ref="BD8:BD15">RANK(AT8,C8:AT8,0)</f>
        <v>1</v>
      </c>
      <c r="BE8" s="76">
        <f aca="true" t="shared" si="3" ref="BE8:BE15">RANK(AT8,AH8:AT8,0)</f>
        <v>1</v>
      </c>
    </row>
    <row r="9" spans="2:57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80">
        <v>87.6</v>
      </c>
      <c r="AW9" s="137">
        <v>75.6</v>
      </c>
      <c r="AX9" s="87">
        <f>AV9</f>
        <v>87.6</v>
      </c>
      <c r="AY9" s="87">
        <f>AX9</f>
        <v>87.6</v>
      </c>
      <c r="BA9" s="79"/>
      <c r="BB9" s="18">
        <f t="shared" si="0"/>
        <v>49.4</v>
      </c>
      <c r="BC9" s="18">
        <f t="shared" si="1"/>
        <v>82.67</v>
      </c>
      <c r="BD9" s="76">
        <f t="shared" si="2"/>
        <v>1</v>
      </c>
      <c r="BE9" s="76">
        <f t="shared" si="3"/>
        <v>1</v>
      </c>
    </row>
    <row r="10" spans="2:57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38">
        <v>46.9</v>
      </c>
      <c r="AX10" s="87">
        <f>MIN(AI10:AV10)</f>
        <v>39.71887550200803</v>
      </c>
      <c r="AY10" s="87">
        <f>MAX(AI10:AU10)</f>
        <v>52</v>
      </c>
      <c r="BA10" s="79"/>
      <c r="BB10" s="18">
        <f>MIN(C10:AU10)</f>
        <v>23.703703703703706</v>
      </c>
      <c r="BC10" s="18">
        <f>MAX(C10:AU10)</f>
        <v>52</v>
      </c>
      <c r="BD10" s="76">
        <f t="shared" si="2"/>
        <v>1</v>
      </c>
      <c r="BE10" s="76">
        <f t="shared" si="3"/>
        <v>1</v>
      </c>
    </row>
    <row r="11" spans="2:57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6" ref="AP11:AU11">AP9/AP8</f>
        <v>0.9852331606217617</v>
      </c>
      <c r="AQ11" s="20">
        <f t="shared" si="6"/>
        <v>0.9936197916666667</v>
      </c>
      <c r="AR11" s="20">
        <f t="shared" si="6"/>
        <v>0.9919567827130852</v>
      </c>
      <c r="AS11" s="20">
        <f t="shared" si="6"/>
        <v>0.9879081015719468</v>
      </c>
      <c r="AT11" s="20">
        <f t="shared" si="6"/>
        <v>0.9912470023980815</v>
      </c>
      <c r="AU11" s="20">
        <f t="shared" si="6"/>
        <v>0.9922394678492239</v>
      </c>
      <c r="AV11" s="20">
        <f>AV9/AV8</f>
        <v>0.9820627802690582</v>
      </c>
      <c r="AW11" s="139">
        <f>AW9/AW8</f>
        <v>0.988235294117647</v>
      </c>
      <c r="AX11" s="88">
        <f>AX9/AX8</f>
        <v>0.9820627802690582</v>
      </c>
      <c r="AY11" s="88">
        <f>AY9/AY8</f>
        <v>0.9820627802690582</v>
      </c>
      <c r="BA11" s="78"/>
      <c r="BB11" s="20">
        <f t="shared" si="0"/>
        <v>0.8969072164948454</v>
      </c>
      <c r="BC11" s="20">
        <f t="shared" si="1"/>
        <v>0.9936197916666667</v>
      </c>
      <c r="BD11" s="76">
        <f t="shared" si="2"/>
        <v>3</v>
      </c>
      <c r="BE11" s="76">
        <f t="shared" si="3"/>
        <v>3</v>
      </c>
    </row>
    <row r="12" spans="2:57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7" ref="AO12:AY12">AO9*AO10</f>
        <v>3094.5344</v>
      </c>
      <c r="AP12" s="98">
        <f t="shared" si="7"/>
        <v>3042.4</v>
      </c>
      <c r="AQ12" s="98">
        <f t="shared" si="7"/>
        <v>3357.6400000000003</v>
      </c>
      <c r="AR12" s="98">
        <f t="shared" si="7"/>
        <v>3927.4039</v>
      </c>
      <c r="AS12" s="98">
        <v>3926</v>
      </c>
      <c r="AT12" s="98">
        <v>4296</v>
      </c>
      <c r="AU12" s="98">
        <v>4412</v>
      </c>
      <c r="AV12" s="98">
        <v>4428</v>
      </c>
      <c r="AW12" s="140">
        <v>3550</v>
      </c>
      <c r="AX12" s="89">
        <f t="shared" si="7"/>
        <v>3479.3734939759033</v>
      </c>
      <c r="AY12" s="89">
        <f t="shared" si="7"/>
        <v>4555.2</v>
      </c>
      <c r="BA12" s="79">
        <f>AT12/AT$12</f>
        <v>1</v>
      </c>
      <c r="BB12" s="23">
        <f t="shared" si="0"/>
        <v>1216</v>
      </c>
      <c r="BC12" s="23">
        <f t="shared" si="1"/>
        <v>4296</v>
      </c>
      <c r="BD12" s="76">
        <f t="shared" si="2"/>
        <v>1</v>
      </c>
      <c r="BE12" s="76">
        <f t="shared" si="3"/>
        <v>1</v>
      </c>
    </row>
    <row r="13" spans="2:57" ht="12.75">
      <c r="B13" s="5" t="s">
        <v>48</v>
      </c>
      <c r="C13" s="94">
        <v>60</v>
      </c>
      <c r="D13" s="21">
        <f aca="true" t="shared" si="8" ref="D13:X13">C27</f>
        <v>171</v>
      </c>
      <c r="E13" s="21">
        <f t="shared" si="8"/>
        <v>188</v>
      </c>
      <c r="F13" s="21">
        <f t="shared" si="8"/>
        <v>246</v>
      </c>
      <c r="G13" s="21">
        <f t="shared" si="8"/>
        <v>104</v>
      </c>
      <c r="H13" s="21">
        <f t="shared" si="8"/>
        <v>162</v>
      </c>
      <c r="I13" s="21">
        <f t="shared" si="8"/>
        <v>177</v>
      </c>
      <c r="J13" s="21">
        <f t="shared" si="8"/>
        <v>359</v>
      </c>
      <c r="K13" s="21">
        <f t="shared" si="8"/>
        <v>314</v>
      </c>
      <c r="L13" s="21">
        <f t="shared" si="8"/>
        <v>255</v>
      </c>
      <c r="M13" s="21">
        <f t="shared" si="8"/>
        <v>346</v>
      </c>
      <c r="N13" s="21">
        <f t="shared" si="8"/>
        <v>177</v>
      </c>
      <c r="O13" s="21">
        <f t="shared" si="8"/>
        <v>317</v>
      </c>
      <c r="P13" s="21">
        <f t="shared" si="8"/>
        <v>537</v>
      </c>
      <c r="Q13" s="21">
        <f t="shared" si="8"/>
        <v>438</v>
      </c>
      <c r="R13" s="21">
        <f t="shared" si="8"/>
        <v>304</v>
      </c>
      <c r="S13" s="21">
        <f t="shared" si="8"/>
        <v>185</v>
      </c>
      <c r="T13" s="21">
        <f t="shared" si="8"/>
        <v>243</v>
      </c>
      <c r="U13" s="21">
        <f t="shared" si="8"/>
        <v>334</v>
      </c>
      <c r="V13" s="21">
        <f t="shared" si="8"/>
        <v>283</v>
      </c>
      <c r="W13" s="21">
        <f t="shared" si="8"/>
        <v>296.3539999999998</v>
      </c>
      <c r="X13" s="21">
        <f t="shared" si="8"/>
        <v>212.27199999999993</v>
      </c>
      <c r="Y13" s="21">
        <v>335</v>
      </c>
      <c r="Z13" s="21">
        <f aca="true" t="shared" si="9" ref="Z13:AF13">Y27</f>
        <v>183.7539999999999</v>
      </c>
      <c r="AA13" s="22">
        <f t="shared" si="9"/>
        <v>134.80000000000018</v>
      </c>
      <c r="AB13" s="22">
        <f t="shared" si="9"/>
        <v>202.25</v>
      </c>
      <c r="AC13" s="22">
        <v>348</v>
      </c>
      <c r="AD13" s="22">
        <v>290</v>
      </c>
      <c r="AE13" s="22">
        <v>248</v>
      </c>
      <c r="AF13" s="22">
        <f t="shared" si="9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0" ref="AL13:AT13">AK27</f>
        <v>205</v>
      </c>
      <c r="AM13" s="24">
        <f t="shared" si="10"/>
        <v>138</v>
      </c>
      <c r="AN13" s="24">
        <f t="shared" si="10"/>
        <v>150.54400000000032</v>
      </c>
      <c r="AO13" s="24">
        <f t="shared" si="10"/>
        <v>214.54400000000032</v>
      </c>
      <c r="AP13" s="24">
        <f t="shared" si="10"/>
        <v>169.07840000000033</v>
      </c>
      <c r="AQ13" s="24">
        <f t="shared" si="10"/>
        <v>141</v>
      </c>
      <c r="AR13" s="24">
        <f t="shared" si="10"/>
        <v>91.64000000000033</v>
      </c>
      <c r="AS13" s="24">
        <f t="shared" si="10"/>
        <v>191.04390000000012</v>
      </c>
      <c r="AT13" s="24">
        <f t="shared" si="10"/>
        <v>197</v>
      </c>
      <c r="AU13" s="24">
        <f>AT27</f>
        <v>302</v>
      </c>
      <c r="AV13" s="24">
        <f>AU27</f>
        <v>438</v>
      </c>
      <c r="AW13" s="141">
        <f>AV27</f>
        <v>913</v>
      </c>
      <c r="AX13" s="89">
        <f>AV13</f>
        <v>438</v>
      </c>
      <c r="AY13" s="89">
        <f>AX13</f>
        <v>438</v>
      </c>
      <c r="BA13" s="79">
        <f>AT13/AT$12</f>
        <v>0.04585661080074488</v>
      </c>
      <c r="BB13" s="24">
        <f t="shared" si="0"/>
        <v>60</v>
      </c>
      <c r="BC13" s="24">
        <f t="shared" si="1"/>
        <v>574</v>
      </c>
      <c r="BD13" s="76">
        <f t="shared" si="2"/>
        <v>26</v>
      </c>
      <c r="BE13" s="76">
        <f t="shared" si="3"/>
        <v>6</v>
      </c>
    </row>
    <row r="14" spans="2:57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93">
        <v>14</v>
      </c>
      <c r="AW14" s="142">
        <v>20</v>
      </c>
      <c r="AX14" s="89">
        <f>AV14</f>
        <v>14</v>
      </c>
      <c r="AY14" s="89">
        <f>AX14</f>
        <v>14</v>
      </c>
      <c r="BA14" s="79">
        <f>AT14/AT$12</f>
        <v>0.005121042830540037</v>
      </c>
      <c r="BB14" s="24">
        <f t="shared" si="0"/>
        <v>0</v>
      </c>
      <c r="BC14" s="24">
        <f t="shared" si="1"/>
        <v>72</v>
      </c>
      <c r="BD14" s="76">
        <f t="shared" si="2"/>
        <v>5</v>
      </c>
      <c r="BE14" s="76">
        <f t="shared" si="3"/>
        <v>5</v>
      </c>
    </row>
    <row r="15" spans="2:57" ht="12.75">
      <c r="B15" s="5" t="s">
        <v>50</v>
      </c>
      <c r="C15" s="21">
        <f aca="true" t="shared" si="11" ref="C15:R15">SUM(C12:C14)</f>
        <v>1608</v>
      </c>
      <c r="D15" s="21">
        <f t="shared" si="11"/>
        <v>1387</v>
      </c>
      <c r="E15" s="21">
        <f t="shared" si="11"/>
        <v>1737</v>
      </c>
      <c r="F15" s="21">
        <f t="shared" si="11"/>
        <v>1535</v>
      </c>
      <c r="G15" s="21">
        <f t="shared" si="11"/>
        <v>1871</v>
      </c>
      <c r="H15" s="21">
        <f t="shared" si="11"/>
        <v>2031</v>
      </c>
      <c r="I15" s="21">
        <f t="shared" si="11"/>
        <v>2438</v>
      </c>
      <c r="J15" s="21">
        <f t="shared" si="11"/>
        <v>2157</v>
      </c>
      <c r="K15" s="21">
        <f t="shared" si="11"/>
        <v>2303</v>
      </c>
      <c r="L15" s="21">
        <f t="shared" si="11"/>
        <v>2445</v>
      </c>
      <c r="M15" s="21">
        <f t="shared" si="11"/>
        <v>1982</v>
      </c>
      <c r="N15" s="21">
        <f t="shared" si="11"/>
        <v>2038</v>
      </c>
      <c r="O15" s="21">
        <f t="shared" si="11"/>
        <v>2416</v>
      </c>
      <c r="P15" s="21">
        <f t="shared" si="11"/>
        <v>2480</v>
      </c>
      <c r="Q15" s="21">
        <f t="shared" si="11"/>
        <v>2377</v>
      </c>
      <c r="R15" s="21">
        <f t="shared" si="11"/>
        <v>1857</v>
      </c>
      <c r="S15" s="21">
        <f aca="true" t="shared" si="12" ref="S15:Y15">SUM(S12:S14)</f>
        <v>2112</v>
      </c>
      <c r="T15" s="21">
        <f t="shared" si="12"/>
        <v>2173</v>
      </c>
      <c r="U15" s="21">
        <f t="shared" si="12"/>
        <v>2324</v>
      </c>
      <c r="V15" s="21">
        <f t="shared" si="12"/>
        <v>2475.354</v>
      </c>
      <c r="W15" s="21">
        <f t="shared" si="12"/>
        <v>2172.272</v>
      </c>
      <c r="X15" s="21">
        <f t="shared" si="12"/>
        <v>2732.141</v>
      </c>
      <c r="Y15" s="21">
        <f t="shared" si="12"/>
        <v>2513.254</v>
      </c>
      <c r="Z15" s="21">
        <v>2575</v>
      </c>
      <c r="AA15" s="22">
        <f aca="true" t="shared" si="13" ref="AA15:AG15">SUM(AA12:AA14)</f>
        <v>2828.15</v>
      </c>
      <c r="AB15" s="22">
        <f t="shared" si="13"/>
        <v>2947.264</v>
      </c>
      <c r="AC15" s="22">
        <f t="shared" si="13"/>
        <v>3006</v>
      </c>
      <c r="AD15" s="22">
        <f t="shared" si="13"/>
        <v>3052</v>
      </c>
      <c r="AE15" s="22">
        <f t="shared" si="13"/>
        <v>3141</v>
      </c>
      <c r="AF15" s="22">
        <v>2969</v>
      </c>
      <c r="AG15" s="22">
        <f t="shared" si="13"/>
        <v>2638</v>
      </c>
      <c r="AH15" s="22">
        <f aca="true" t="shared" si="14" ref="AH15:AM15">SUM(AH12:AH14)</f>
        <v>3242</v>
      </c>
      <c r="AI15" s="22">
        <f t="shared" si="14"/>
        <v>3322</v>
      </c>
      <c r="AJ15" s="22">
        <f t="shared" si="14"/>
        <v>3646</v>
      </c>
      <c r="AK15" s="22">
        <f t="shared" si="14"/>
        <v>3259.7276</v>
      </c>
      <c r="AL15" s="22">
        <f t="shared" si="14"/>
        <v>3185</v>
      </c>
      <c r="AM15" s="22">
        <f t="shared" si="14"/>
        <v>3511.5440000000003</v>
      </c>
      <c r="AN15" s="22">
        <f aca="true" t="shared" si="15" ref="AN15:AY15">SUM(AN12:AN14)</f>
        <v>3493.5440000000003</v>
      </c>
      <c r="AO15" s="22">
        <f t="shared" si="15"/>
        <v>3325.0784000000003</v>
      </c>
      <c r="AP15" s="22">
        <f t="shared" si="15"/>
        <v>3252.4784000000004</v>
      </c>
      <c r="AQ15" s="22">
        <f t="shared" si="15"/>
        <v>3570.6400000000003</v>
      </c>
      <c r="AR15" s="22">
        <f t="shared" si="15"/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82">
        <v>4483</v>
      </c>
      <c r="AX15" s="82">
        <f>SUM(AX12:AX14)</f>
        <v>3931.3734939759033</v>
      </c>
      <c r="AY15" s="82">
        <f t="shared" si="15"/>
        <v>5007.2</v>
      </c>
      <c r="BA15" s="79">
        <f>AT15/AT$12</f>
        <v>1.050977653631285</v>
      </c>
      <c r="BB15" s="22">
        <f t="shared" si="0"/>
        <v>1387</v>
      </c>
      <c r="BC15" s="22">
        <f t="shared" si="1"/>
        <v>4515</v>
      </c>
      <c r="BD15" s="76">
        <f t="shared" si="2"/>
        <v>1</v>
      </c>
      <c r="BE15" s="76">
        <f t="shared" si="3"/>
        <v>1</v>
      </c>
    </row>
    <row r="16" spans="3:57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43"/>
      <c r="AX16" s="89"/>
      <c r="AY16" s="89"/>
      <c r="BA16" s="78"/>
      <c r="BB16" s="17"/>
      <c r="BC16" s="17"/>
      <c r="BD16" s="76"/>
      <c r="BE16" s="76"/>
    </row>
    <row r="17" spans="2:57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81">
        <v>2092</v>
      </c>
      <c r="AW17" s="144">
        <v>2120</v>
      </c>
      <c r="AX17" s="89">
        <f>AV17</f>
        <v>2092</v>
      </c>
      <c r="AY17" s="89">
        <f>AX17</f>
        <v>2092</v>
      </c>
      <c r="BA17" s="79">
        <f>AT17/AT$12</f>
        <v>0.44250465549348234</v>
      </c>
      <c r="BB17" s="24">
        <f>MIN(C17:AT17)</f>
        <v>701</v>
      </c>
      <c r="BC17" s="24">
        <f>MAX(C17:AT17)</f>
        <v>1901</v>
      </c>
      <c r="BD17" s="76">
        <f>RANK(AT17,C17:AT17,0)</f>
        <v>1</v>
      </c>
      <c r="BE17" s="76">
        <f>RANK(AT17,AH17:AT17,0)</f>
        <v>1</v>
      </c>
    </row>
    <row r="18" spans="2:57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81">
        <v>89</v>
      </c>
      <c r="AW18" s="144">
        <v>96</v>
      </c>
      <c r="AX18" s="89">
        <f>AV18</f>
        <v>89</v>
      </c>
      <c r="AY18" s="89">
        <f>AX18</f>
        <v>89</v>
      </c>
      <c r="BA18" s="79">
        <f>AT18/AT$12</f>
        <v>0.024441340782122904</v>
      </c>
      <c r="BB18" s="24">
        <f>MIN(C18:AT18)</f>
        <v>53</v>
      </c>
      <c r="BC18" s="24">
        <f>MAX(C18:AT18)</f>
        <v>105</v>
      </c>
      <c r="BD18" s="76">
        <f>RANK(AT18,C18:AT18,0)</f>
        <v>1</v>
      </c>
      <c r="BE18" s="76">
        <f>RANK(AT18,AH18:AT18,0)</f>
        <v>1</v>
      </c>
    </row>
    <row r="19" spans="2:57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5</v>
      </c>
      <c r="AV19" s="81">
        <v>39</v>
      </c>
      <c r="AW19" s="144">
        <v>32</v>
      </c>
      <c r="AX19" s="89">
        <f>AV19</f>
        <v>39</v>
      </c>
      <c r="AY19" s="89">
        <f>AX19</f>
        <v>39</v>
      </c>
      <c r="BA19" s="79">
        <f>AT19/AT$12</f>
        <v>0.009543761638733706</v>
      </c>
      <c r="BB19" s="24">
        <f>MIN(C19:AT19)</f>
        <v>-2</v>
      </c>
      <c r="BC19" s="24">
        <f>MAX(C19:AT19)</f>
        <v>115.5</v>
      </c>
      <c r="BD19" s="76">
        <f>RANK(AT19,C19:AT19,0)</f>
        <v>16</v>
      </c>
      <c r="BE19" s="76">
        <f>RANK(AT19,AH19:AT19,0)</f>
        <v>6</v>
      </c>
    </row>
    <row r="20" spans="3:57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6" ref="AG20:AL20">AG19+AG18</f>
        <v>109</v>
      </c>
      <c r="AH20" s="22">
        <f t="shared" si="16"/>
        <v>187</v>
      </c>
      <c r="AI20" s="22">
        <f t="shared" si="16"/>
        <v>187</v>
      </c>
      <c r="AJ20" s="22">
        <f t="shared" si="16"/>
        <v>149</v>
      </c>
      <c r="AK20" s="22">
        <f t="shared" si="16"/>
        <v>95</v>
      </c>
      <c r="AL20" s="22">
        <f t="shared" si="16"/>
        <v>102</v>
      </c>
      <c r="AM20" s="22">
        <f aca="true" t="shared" si="17" ref="AM20:AY20">AM19+AM18</f>
        <v>110</v>
      </c>
      <c r="AN20" s="22">
        <f t="shared" si="17"/>
        <v>130</v>
      </c>
      <c r="AO20" s="22">
        <f t="shared" si="17"/>
        <v>88</v>
      </c>
      <c r="AP20" s="22">
        <f t="shared" si="17"/>
        <v>105</v>
      </c>
      <c r="AQ20" s="22">
        <f t="shared" si="17"/>
        <v>107</v>
      </c>
      <c r="AR20" s="22">
        <f t="shared" si="17"/>
        <v>145</v>
      </c>
      <c r="AS20" s="22">
        <f t="shared" si="17"/>
        <v>115</v>
      </c>
      <c r="AT20" s="22">
        <f t="shared" si="17"/>
        <v>146</v>
      </c>
      <c r="AU20" s="22">
        <f t="shared" si="17"/>
        <v>109</v>
      </c>
      <c r="AV20" s="22">
        <f t="shared" si="17"/>
        <v>128</v>
      </c>
      <c r="AW20" s="82">
        <f>AW19+AW18</f>
        <v>128</v>
      </c>
      <c r="AX20" s="82">
        <f>AX19+AX18</f>
        <v>128</v>
      </c>
      <c r="AY20" s="82">
        <f t="shared" si="17"/>
        <v>128</v>
      </c>
      <c r="BA20" s="78"/>
      <c r="BB20" s="22">
        <f>MIN(C20:AT20)</f>
        <v>88</v>
      </c>
      <c r="BC20" s="22">
        <f>MAX(C20:AT20)</f>
        <v>204.5</v>
      </c>
      <c r="BD20" s="76">
        <f>RANK(AT20,C20:AT20,0)</f>
        <v>8</v>
      </c>
      <c r="BE20" s="76">
        <f>RANK(AT20,AH20:AT20,0)</f>
        <v>4</v>
      </c>
    </row>
    <row r="21" spans="2:57" ht="12.75">
      <c r="B21" s="5" t="s">
        <v>54</v>
      </c>
      <c r="C21" s="21">
        <f aca="true" t="shared" si="18" ref="C21:R21">SUM(C17:C19)</f>
        <v>898</v>
      </c>
      <c r="D21" s="21">
        <f t="shared" si="18"/>
        <v>778</v>
      </c>
      <c r="E21" s="21">
        <f t="shared" si="18"/>
        <v>936</v>
      </c>
      <c r="F21" s="21">
        <f t="shared" si="18"/>
        <v>867</v>
      </c>
      <c r="G21" s="21">
        <f t="shared" si="18"/>
        <v>1009</v>
      </c>
      <c r="H21" s="21">
        <f t="shared" si="18"/>
        <v>1115</v>
      </c>
      <c r="I21" s="21">
        <f t="shared" si="18"/>
        <v>1204</v>
      </c>
      <c r="J21" s="21">
        <f t="shared" si="18"/>
        <v>1119</v>
      </c>
      <c r="K21" s="21">
        <f t="shared" si="18"/>
        <v>1119</v>
      </c>
      <c r="L21" s="21">
        <f t="shared" si="18"/>
        <v>1194</v>
      </c>
      <c r="M21" s="21">
        <f t="shared" si="18"/>
        <v>1062</v>
      </c>
      <c r="N21" s="21">
        <f t="shared" si="18"/>
        <v>1123</v>
      </c>
      <c r="O21" s="21">
        <f t="shared" si="18"/>
        <v>1139</v>
      </c>
      <c r="P21" s="21">
        <f t="shared" si="18"/>
        <v>1285</v>
      </c>
      <c r="Q21" s="21">
        <f t="shared" si="18"/>
        <v>1269</v>
      </c>
      <c r="R21" s="21">
        <f t="shared" si="18"/>
        <v>1145</v>
      </c>
      <c r="S21" s="21">
        <f aca="true" t="shared" si="19" ref="S21:Y21">SUM(S17:S19)</f>
        <v>1247</v>
      </c>
      <c r="T21" s="21">
        <f t="shared" si="19"/>
        <v>1282</v>
      </c>
      <c r="U21" s="21">
        <f t="shared" si="19"/>
        <v>1357</v>
      </c>
      <c r="V21" s="21">
        <f t="shared" si="19"/>
        <v>1409</v>
      </c>
      <c r="W21" s="21">
        <f t="shared" si="19"/>
        <v>1371</v>
      </c>
      <c r="X21" s="21">
        <f t="shared" si="19"/>
        <v>1556</v>
      </c>
      <c r="Y21" s="21">
        <f t="shared" si="19"/>
        <v>1479</v>
      </c>
      <c r="Z21" s="21">
        <f aca="true" t="shared" si="20" ref="Z21:AK21">SUM(Z17:Z19)</f>
        <v>1558.6</v>
      </c>
      <c r="AA21" s="22">
        <f t="shared" si="20"/>
        <v>1753.4</v>
      </c>
      <c r="AB21" s="22">
        <f t="shared" si="20"/>
        <v>1794.5</v>
      </c>
      <c r="AC21" s="22">
        <f t="shared" si="20"/>
        <v>1743</v>
      </c>
      <c r="AD21" s="22">
        <f t="shared" si="20"/>
        <v>1809</v>
      </c>
      <c r="AE21" s="22">
        <f t="shared" si="20"/>
        <v>1869</v>
      </c>
      <c r="AF21" s="22">
        <f t="shared" si="20"/>
        <v>1745</v>
      </c>
      <c r="AG21" s="22">
        <f t="shared" si="20"/>
        <v>1639</v>
      </c>
      <c r="AH21" s="22">
        <f>SUM(AH17:AH19)</f>
        <v>1883</v>
      </c>
      <c r="AI21" s="22">
        <f t="shared" si="20"/>
        <v>1926</v>
      </c>
      <c r="AJ21" s="22">
        <f>SUM(AJ17:AJ19)</f>
        <v>1955</v>
      </c>
      <c r="AK21" s="22">
        <f t="shared" si="20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1" ref="AP21:AX21">SUM(AP17:AP19)</f>
        <v>1794</v>
      </c>
      <c r="AQ21" s="22">
        <f t="shared" si="21"/>
        <v>1841</v>
      </c>
      <c r="AR21" s="22">
        <f t="shared" si="21"/>
        <v>2018</v>
      </c>
      <c r="AS21" s="22">
        <f t="shared" si="21"/>
        <v>2001</v>
      </c>
      <c r="AT21" s="22">
        <f t="shared" si="21"/>
        <v>2047</v>
      </c>
      <c r="AU21" s="22">
        <f t="shared" si="21"/>
        <v>2164</v>
      </c>
      <c r="AV21" s="22">
        <f>SUM(AV17:AV19)</f>
        <v>2220</v>
      </c>
      <c r="AW21" s="82">
        <f>SUM(AW17:AW19)</f>
        <v>2248</v>
      </c>
      <c r="AX21" s="82">
        <f t="shared" si="21"/>
        <v>2220</v>
      </c>
      <c r="AY21" s="82">
        <f>SUM(AY17:AY19)</f>
        <v>2220</v>
      </c>
      <c r="BA21" s="79">
        <f>AT21/AT$12</f>
        <v>0.4764897579143389</v>
      </c>
      <c r="BB21" s="22">
        <f>MIN(C21:AT21)</f>
        <v>778</v>
      </c>
      <c r="BC21" s="22">
        <f>MAX(C21:AT21)</f>
        <v>2047</v>
      </c>
      <c r="BD21" s="76">
        <f>RANK(AT21,C21:AT21,0)</f>
        <v>1</v>
      </c>
      <c r="BE21" s="76">
        <f>RANK(AT21,AH21:AT21,0)</f>
        <v>1</v>
      </c>
    </row>
    <row r="22" spans="3:57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141"/>
      <c r="AX22" s="89"/>
      <c r="AY22" s="89"/>
      <c r="BA22" s="78"/>
      <c r="BB22" s="24"/>
      <c r="BC22" s="24"/>
      <c r="BD22" s="76"/>
      <c r="BE22" s="76"/>
    </row>
    <row r="23" spans="2:57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2134</v>
      </c>
      <c r="AV23" s="81">
        <v>1748</v>
      </c>
      <c r="AW23" s="144">
        <v>1775</v>
      </c>
      <c r="AX23" s="89">
        <f>AV23</f>
        <v>1748</v>
      </c>
      <c r="AY23" s="89">
        <f>AX23</f>
        <v>1748</v>
      </c>
      <c r="BA23" s="79">
        <f>AT23/AT$12</f>
        <v>0.5041899441340782</v>
      </c>
      <c r="BB23" s="24">
        <f>MIN(C23:AT23)</f>
        <v>421</v>
      </c>
      <c r="BC23" s="24">
        <f>MAX(C23:AT23)</f>
        <v>2166</v>
      </c>
      <c r="BD23" s="76">
        <f>RANK(AT23,C23:AT23,0)</f>
        <v>1</v>
      </c>
      <c r="BE23" s="76">
        <f>RANK(AT23,AH23:AT23,0)</f>
        <v>1</v>
      </c>
    </row>
    <row r="24" spans="3:57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141"/>
      <c r="AX24" s="89"/>
      <c r="AY24" s="89"/>
      <c r="BA24" s="78"/>
      <c r="BB24" s="24"/>
      <c r="BC24" s="24"/>
      <c r="BD24" s="76"/>
      <c r="BE24" s="76"/>
    </row>
    <row r="25" spans="2:57" ht="12.75">
      <c r="B25" s="5" t="s">
        <v>56</v>
      </c>
      <c r="C25" s="21">
        <f aca="true" t="shared" si="22" ref="C25:R25">SUM(C21,C23)</f>
        <v>1437</v>
      </c>
      <c r="D25" s="21">
        <f t="shared" si="22"/>
        <v>1199</v>
      </c>
      <c r="E25" s="21">
        <f t="shared" si="22"/>
        <v>1491</v>
      </c>
      <c r="F25" s="21">
        <f t="shared" si="22"/>
        <v>1431</v>
      </c>
      <c r="G25" s="21">
        <f t="shared" si="22"/>
        <v>1709</v>
      </c>
      <c r="H25" s="21">
        <f t="shared" si="22"/>
        <v>1854</v>
      </c>
      <c r="I25" s="21">
        <f t="shared" si="22"/>
        <v>2079</v>
      </c>
      <c r="J25" s="21">
        <f t="shared" si="22"/>
        <v>1843</v>
      </c>
      <c r="K25" s="21">
        <f t="shared" si="22"/>
        <v>2048</v>
      </c>
      <c r="L25" s="21">
        <f t="shared" si="22"/>
        <v>2099</v>
      </c>
      <c r="M25" s="21">
        <f t="shared" si="22"/>
        <v>1805</v>
      </c>
      <c r="N25" s="21">
        <f t="shared" si="22"/>
        <v>1721</v>
      </c>
      <c r="O25" s="21">
        <f t="shared" si="22"/>
        <v>1879</v>
      </c>
      <c r="P25" s="21">
        <f t="shared" si="22"/>
        <v>2042</v>
      </c>
      <c r="Q25" s="21">
        <f t="shared" si="22"/>
        <v>2073</v>
      </c>
      <c r="R25" s="21">
        <f t="shared" si="22"/>
        <v>1672</v>
      </c>
      <c r="S25" s="21">
        <f aca="true" t="shared" si="23" ref="S25:AK25">SUM(S21,S23)</f>
        <v>1869</v>
      </c>
      <c r="T25" s="21">
        <f t="shared" si="23"/>
        <v>1839</v>
      </c>
      <c r="U25" s="21">
        <f t="shared" si="23"/>
        <v>2041</v>
      </c>
      <c r="V25" s="21">
        <f t="shared" si="23"/>
        <v>2179</v>
      </c>
      <c r="W25" s="21">
        <f t="shared" si="23"/>
        <v>1960</v>
      </c>
      <c r="X25" s="21">
        <f t="shared" si="23"/>
        <v>2394</v>
      </c>
      <c r="Y25" s="21">
        <f t="shared" si="23"/>
        <v>2329.5</v>
      </c>
      <c r="Z25" s="21">
        <f t="shared" si="23"/>
        <v>2440.2</v>
      </c>
      <c r="AA25" s="22">
        <f>SUM(AA21,AA23)</f>
        <v>2625.9</v>
      </c>
      <c r="AB25" s="22">
        <f t="shared" si="23"/>
        <v>2595</v>
      </c>
      <c r="AC25" s="22">
        <f t="shared" si="23"/>
        <v>2716</v>
      </c>
      <c r="AD25" s="22">
        <f t="shared" si="23"/>
        <v>2805</v>
      </c>
      <c r="AE25" s="22">
        <f t="shared" si="23"/>
        <v>2933</v>
      </c>
      <c r="AF25" s="22">
        <f t="shared" si="23"/>
        <v>2790</v>
      </c>
      <c r="AG25" s="22">
        <f t="shared" si="23"/>
        <v>2524</v>
      </c>
      <c r="AH25" s="22">
        <f>SUM(AH21,AH23)</f>
        <v>2986</v>
      </c>
      <c r="AI25" s="22">
        <f t="shared" si="23"/>
        <v>2873</v>
      </c>
      <c r="AJ25" s="22">
        <f>SUM(AJ21,AJ23)</f>
        <v>3073</v>
      </c>
      <c r="AK25" s="22">
        <f t="shared" si="23"/>
        <v>3056</v>
      </c>
      <c r="AL25" s="22">
        <f aca="true" t="shared" si="24" ref="AL25:AY25">SUM(AL21,AL23)</f>
        <v>3047</v>
      </c>
      <c r="AM25" s="22">
        <f t="shared" si="24"/>
        <v>3361</v>
      </c>
      <c r="AN25" s="22">
        <f t="shared" si="24"/>
        <v>3279</v>
      </c>
      <c r="AO25" s="22">
        <f t="shared" si="24"/>
        <v>3156</v>
      </c>
      <c r="AP25" s="22">
        <f t="shared" si="24"/>
        <v>3111</v>
      </c>
      <c r="AQ25" s="22">
        <f t="shared" si="24"/>
        <v>3479</v>
      </c>
      <c r="AR25" s="22">
        <f t="shared" si="24"/>
        <v>3861</v>
      </c>
      <c r="AS25" s="22">
        <v>3944</v>
      </c>
      <c r="AT25" s="22">
        <v>4214</v>
      </c>
      <c r="AU25" s="22">
        <v>4297</v>
      </c>
      <c r="AV25" s="22">
        <v>3967</v>
      </c>
      <c r="AW25" s="82">
        <v>4023</v>
      </c>
      <c r="AX25" s="82">
        <f t="shared" si="24"/>
        <v>3968</v>
      </c>
      <c r="AY25" s="82">
        <f t="shared" si="24"/>
        <v>3968</v>
      </c>
      <c r="BA25" s="79">
        <f>AT25/AT$12</f>
        <v>0.9809124767225326</v>
      </c>
      <c r="BB25" s="22">
        <f>MIN(C25:AT25)</f>
        <v>1199</v>
      </c>
      <c r="BC25" s="22">
        <f>MAX(C25:AT25)</f>
        <v>4214</v>
      </c>
      <c r="BD25" s="76">
        <f>RANK(AT25,C25:AT25,0)</f>
        <v>1</v>
      </c>
      <c r="BE25" s="76">
        <f>RANK(AT25,AH25:AT25,0)</f>
        <v>1</v>
      </c>
    </row>
    <row r="26" spans="3:57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141"/>
      <c r="AX26" s="89"/>
      <c r="AY26" s="89"/>
      <c r="BA26" s="78"/>
      <c r="BB26" s="24"/>
      <c r="BC26" s="24"/>
      <c r="BD26" s="76"/>
      <c r="BE26" s="76"/>
    </row>
    <row r="27" spans="2:57" ht="12.75">
      <c r="B27" s="5" t="s">
        <v>57</v>
      </c>
      <c r="C27" s="21">
        <f aca="true" t="shared" si="25" ref="C27:R27">C15-C25</f>
        <v>171</v>
      </c>
      <c r="D27" s="21">
        <f t="shared" si="25"/>
        <v>188</v>
      </c>
      <c r="E27" s="21">
        <f t="shared" si="25"/>
        <v>246</v>
      </c>
      <c r="F27" s="21">
        <f t="shared" si="25"/>
        <v>104</v>
      </c>
      <c r="G27" s="21">
        <f t="shared" si="25"/>
        <v>162</v>
      </c>
      <c r="H27" s="21">
        <f t="shared" si="25"/>
        <v>177</v>
      </c>
      <c r="I27" s="21">
        <f t="shared" si="25"/>
        <v>359</v>
      </c>
      <c r="J27" s="21">
        <f t="shared" si="25"/>
        <v>314</v>
      </c>
      <c r="K27" s="21">
        <f t="shared" si="25"/>
        <v>255</v>
      </c>
      <c r="L27" s="21">
        <f t="shared" si="25"/>
        <v>346</v>
      </c>
      <c r="M27" s="21">
        <f t="shared" si="25"/>
        <v>177</v>
      </c>
      <c r="N27" s="21">
        <f t="shared" si="25"/>
        <v>317</v>
      </c>
      <c r="O27" s="21">
        <f t="shared" si="25"/>
        <v>537</v>
      </c>
      <c r="P27" s="21">
        <f t="shared" si="25"/>
        <v>438</v>
      </c>
      <c r="Q27" s="21">
        <f t="shared" si="25"/>
        <v>304</v>
      </c>
      <c r="R27" s="21">
        <f t="shared" si="25"/>
        <v>185</v>
      </c>
      <c r="S27" s="21">
        <f aca="true" t="shared" si="26" ref="S27:AD27">S15-S25</f>
        <v>243</v>
      </c>
      <c r="T27" s="21">
        <f t="shared" si="26"/>
        <v>334</v>
      </c>
      <c r="U27" s="21">
        <f t="shared" si="26"/>
        <v>283</v>
      </c>
      <c r="V27" s="21">
        <f t="shared" si="26"/>
        <v>296.3539999999998</v>
      </c>
      <c r="W27" s="21">
        <f t="shared" si="26"/>
        <v>212.27199999999993</v>
      </c>
      <c r="X27" s="21">
        <f t="shared" si="26"/>
        <v>338.1410000000001</v>
      </c>
      <c r="Y27" s="21">
        <f t="shared" si="26"/>
        <v>183.7539999999999</v>
      </c>
      <c r="Z27" s="21">
        <f t="shared" si="26"/>
        <v>134.80000000000018</v>
      </c>
      <c r="AA27" s="22">
        <f>AA15-AA25</f>
        <v>202.25</v>
      </c>
      <c r="AB27" s="22">
        <f t="shared" si="26"/>
        <v>352.2640000000001</v>
      </c>
      <c r="AC27" s="22">
        <f t="shared" si="26"/>
        <v>290</v>
      </c>
      <c r="AD27" s="22">
        <f t="shared" si="26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7" ref="AQ27:AY27">AQ15-AQ25</f>
        <v>91.64000000000033</v>
      </c>
      <c r="AR27" s="22">
        <f t="shared" si="27"/>
        <v>191.04390000000012</v>
      </c>
      <c r="AS27" s="22">
        <v>197</v>
      </c>
      <c r="AT27" s="22">
        <v>302</v>
      </c>
      <c r="AU27" s="22">
        <v>438</v>
      </c>
      <c r="AV27" s="22">
        <v>913</v>
      </c>
      <c r="AW27" s="82">
        <v>460</v>
      </c>
      <c r="AX27" s="82">
        <f t="shared" si="27"/>
        <v>-36.62650602409667</v>
      </c>
      <c r="AY27" s="82">
        <f t="shared" si="27"/>
        <v>1039.1999999999998</v>
      </c>
      <c r="BA27" s="79">
        <f>AT27/AT$12</f>
        <v>0.07029795158286778</v>
      </c>
      <c r="BB27" s="22">
        <f>MIN(C27:AT27)</f>
        <v>91.64000000000033</v>
      </c>
      <c r="BC27" s="22">
        <f>MAX(C27:AT27)</f>
        <v>573</v>
      </c>
      <c r="BD27" s="76">
        <f>RANK(AT27,C27:AT27,0)</f>
        <v>13</v>
      </c>
      <c r="BE27" s="76">
        <f>RANK(AT27,AH27:AT27,0)</f>
        <v>3</v>
      </c>
    </row>
    <row r="28" spans="2:57" s="64" customFormat="1" ht="12.75">
      <c r="B28" s="99" t="s">
        <v>58</v>
      </c>
      <c r="C28" s="100">
        <f aca="true" t="shared" si="28" ref="C28:R28">C27-SUM(C29:C30)</f>
        <v>170</v>
      </c>
      <c r="D28" s="100">
        <f t="shared" si="28"/>
        <v>188</v>
      </c>
      <c r="E28" s="100">
        <f t="shared" si="28"/>
        <v>246</v>
      </c>
      <c r="F28" s="100">
        <f t="shared" si="28"/>
        <v>100</v>
      </c>
      <c r="G28" s="100">
        <f t="shared" si="28"/>
        <v>144</v>
      </c>
      <c r="H28" s="100">
        <f t="shared" si="28"/>
        <v>164</v>
      </c>
      <c r="I28" s="100">
        <f t="shared" si="28"/>
        <v>317</v>
      </c>
      <c r="J28" s="100">
        <f t="shared" si="28"/>
        <v>258</v>
      </c>
      <c r="K28" s="100">
        <f t="shared" si="28"/>
        <v>170</v>
      </c>
      <c r="L28" s="100">
        <f t="shared" si="28"/>
        <v>205</v>
      </c>
      <c r="M28" s="100">
        <f t="shared" si="28"/>
        <v>149</v>
      </c>
      <c r="N28" s="100">
        <f t="shared" si="28"/>
        <v>156</v>
      </c>
      <c r="O28" s="100">
        <f t="shared" si="28"/>
        <v>82</v>
      </c>
      <c r="P28" s="100">
        <f t="shared" si="28"/>
        <v>41</v>
      </c>
      <c r="Q28" s="100">
        <f t="shared" si="28"/>
        <v>254</v>
      </c>
      <c r="R28" s="100">
        <f t="shared" si="28"/>
        <v>168</v>
      </c>
      <c r="S28" s="100">
        <f aca="true" t="shared" si="29" ref="S28:AC28">S27-SUM(S29:S30)</f>
        <v>216</v>
      </c>
      <c r="T28" s="100">
        <f t="shared" si="29"/>
        <v>281</v>
      </c>
      <c r="U28" s="100">
        <f t="shared" si="29"/>
        <v>243</v>
      </c>
      <c r="V28" s="100">
        <f t="shared" si="29"/>
        <v>240.35399999999981</v>
      </c>
      <c r="W28" s="100">
        <f t="shared" si="29"/>
        <v>202.27199999999993</v>
      </c>
      <c r="X28" s="100">
        <f t="shared" si="29"/>
        <v>265.1410000000001</v>
      </c>
      <c r="Y28" s="100">
        <f t="shared" si="29"/>
        <v>165.55399999999992</v>
      </c>
      <c r="Z28" s="100">
        <f t="shared" si="29"/>
        <v>113.50000000000018</v>
      </c>
      <c r="AA28" s="100">
        <f t="shared" si="29"/>
        <v>155.25</v>
      </c>
      <c r="AB28" s="100">
        <f t="shared" si="29"/>
        <v>262.2640000000001</v>
      </c>
      <c r="AC28" s="100">
        <f t="shared" si="29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82"/>
      <c r="AX28" s="101"/>
      <c r="AY28" s="101"/>
      <c r="AZ28" s="99"/>
      <c r="BA28" s="102"/>
      <c r="BB28" s="22"/>
      <c r="BC28" s="22"/>
      <c r="BD28" s="103"/>
      <c r="BE28" s="103"/>
    </row>
    <row r="29" spans="2:57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123"/>
      <c r="AX29" s="101"/>
      <c r="AY29" s="101"/>
      <c r="AZ29" s="99"/>
      <c r="BA29" s="102"/>
      <c r="BB29" s="22">
        <f>MIN(C29:AT29)</f>
        <v>0</v>
      </c>
      <c r="BC29" s="22">
        <f>MAX(C29:AT29)</f>
        <v>249</v>
      </c>
      <c r="BD29" s="103">
        <f>RANK(AT29,C29:AT29,0)</f>
        <v>9</v>
      </c>
      <c r="BE29" s="103"/>
    </row>
    <row r="30" spans="2:57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123"/>
      <c r="AX30" s="101"/>
      <c r="AY30" s="101"/>
      <c r="AZ30" s="99"/>
      <c r="BA30" s="102"/>
      <c r="BB30" s="22">
        <f>MIN(C30:AT30)</f>
        <v>0</v>
      </c>
      <c r="BC30" s="22">
        <f>MAX(C30:AT30)</f>
        <v>324</v>
      </c>
      <c r="BD30" s="103">
        <f>RANK(AT30,C30:AT30,0)</f>
        <v>26</v>
      </c>
      <c r="BE30" s="103"/>
    </row>
    <row r="31" spans="2:57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99"/>
      <c r="BA31" s="102"/>
      <c r="BB31" s="106"/>
      <c r="BC31" s="106"/>
      <c r="BD31" s="103"/>
      <c r="BE31" s="103"/>
    </row>
    <row r="32" spans="2:57" s="64" customFormat="1" ht="12.75">
      <c r="B32" s="107" t="s">
        <v>61</v>
      </c>
      <c r="C32" s="108">
        <f aca="true" t="shared" si="30" ref="C32:R32">C27/C25</f>
        <v>0.11899791231732777</v>
      </c>
      <c r="D32" s="108">
        <f t="shared" si="30"/>
        <v>0.15679733110925773</v>
      </c>
      <c r="E32" s="108">
        <f t="shared" si="30"/>
        <v>0.16498993963782696</v>
      </c>
      <c r="F32" s="108">
        <f t="shared" si="30"/>
        <v>0.0726764500349406</v>
      </c>
      <c r="G32" s="108">
        <f t="shared" si="30"/>
        <v>0.09479227618490345</v>
      </c>
      <c r="H32" s="108">
        <f t="shared" si="30"/>
        <v>0.09546925566343042</v>
      </c>
      <c r="I32" s="108">
        <f t="shared" si="30"/>
        <v>0.17267917267917268</v>
      </c>
      <c r="J32" s="108">
        <f t="shared" si="30"/>
        <v>0.17037438958220294</v>
      </c>
      <c r="K32" s="108">
        <f t="shared" si="30"/>
        <v>0.12451171875</v>
      </c>
      <c r="L32" s="108">
        <f t="shared" si="30"/>
        <v>0.16484040019056695</v>
      </c>
      <c r="M32" s="108">
        <f t="shared" si="30"/>
        <v>0.09806094182825485</v>
      </c>
      <c r="N32" s="108">
        <f t="shared" si="30"/>
        <v>0.1841952353282975</v>
      </c>
      <c r="O32" s="108">
        <f t="shared" si="30"/>
        <v>0.2857903139968068</v>
      </c>
      <c r="P32" s="108">
        <f t="shared" si="30"/>
        <v>0.21449559255631734</v>
      </c>
      <c r="Q32" s="108">
        <f t="shared" si="30"/>
        <v>0.14664737095996142</v>
      </c>
      <c r="R32" s="108">
        <f t="shared" si="30"/>
        <v>0.11064593301435406</v>
      </c>
      <c r="S32" s="108">
        <f aca="true" t="shared" si="31" ref="S32:Z32">S27/S25</f>
        <v>0.13001605136436598</v>
      </c>
      <c r="T32" s="108">
        <f t="shared" si="31"/>
        <v>0.18162044589450788</v>
      </c>
      <c r="U32" s="108">
        <f t="shared" si="31"/>
        <v>0.1386575208231259</v>
      </c>
      <c r="V32" s="108">
        <f t="shared" si="31"/>
        <v>0.13600458926112888</v>
      </c>
      <c r="W32" s="108">
        <f t="shared" si="31"/>
        <v>0.1083020408163265</v>
      </c>
      <c r="X32" s="108">
        <f t="shared" si="31"/>
        <v>0.14124519632414373</v>
      </c>
      <c r="Y32" s="108">
        <f t="shared" si="31"/>
        <v>0.07888130500107315</v>
      </c>
      <c r="Z32" s="108">
        <f t="shared" si="31"/>
        <v>0.05524137365789697</v>
      </c>
      <c r="AA32" s="108">
        <f aca="true" t="shared" si="32" ref="AA32:AG32">AA27/AA25</f>
        <v>0.07702121177501046</v>
      </c>
      <c r="AB32" s="108">
        <f t="shared" si="32"/>
        <v>0.13574720616570332</v>
      </c>
      <c r="AC32" s="108">
        <f t="shared" si="32"/>
        <v>0.10677466863033873</v>
      </c>
      <c r="AD32" s="108">
        <f t="shared" si="32"/>
        <v>0.08805704099821747</v>
      </c>
      <c r="AE32" s="108">
        <f t="shared" si="32"/>
        <v>0.07091714967609955</v>
      </c>
      <c r="AF32" s="108">
        <f t="shared" si="32"/>
        <v>0.06379928315412187</v>
      </c>
      <c r="AG32" s="108">
        <f t="shared" si="32"/>
        <v>0.044374009508716325</v>
      </c>
      <c r="AH32" s="108">
        <f aca="true" t="shared" si="33" ref="AH32:AM32">AH27/AH25</f>
        <v>0.08573342263898191</v>
      </c>
      <c r="AI32" s="108">
        <f t="shared" si="33"/>
        <v>0.15628263139575357</v>
      </c>
      <c r="AJ32" s="108">
        <f t="shared" si="33"/>
        <v>0.1864627399934917</v>
      </c>
      <c r="AK32" s="108">
        <f t="shared" si="33"/>
        <v>0.06708115183246073</v>
      </c>
      <c r="AL32" s="108">
        <f t="shared" si="33"/>
        <v>0.04529044962257959</v>
      </c>
      <c r="AM32" s="108">
        <f t="shared" si="33"/>
        <v>0.04479143112169007</v>
      </c>
      <c r="AN32" s="108">
        <f aca="true" t="shared" si="34" ref="AN32:AY32">AN27/AN25</f>
        <v>0.06542970417810318</v>
      </c>
      <c r="AO32" s="108">
        <f t="shared" si="34"/>
        <v>0.053573637515842945</v>
      </c>
      <c r="AP32" s="108">
        <f t="shared" si="34"/>
        <v>0.04532304725168756</v>
      </c>
      <c r="AQ32" s="108">
        <f t="shared" si="34"/>
        <v>0.026340902558206477</v>
      </c>
      <c r="AR32" s="108">
        <f t="shared" si="34"/>
        <v>0.04948041958041961</v>
      </c>
      <c r="AS32" s="108">
        <f t="shared" si="34"/>
        <v>0.04994929006085193</v>
      </c>
      <c r="AT32" s="108">
        <f t="shared" si="34"/>
        <v>0.07166587565258661</v>
      </c>
      <c r="AU32" s="108">
        <f t="shared" si="34"/>
        <v>0.10193158017221317</v>
      </c>
      <c r="AV32" s="108">
        <f t="shared" si="34"/>
        <v>0.23014872699773128</v>
      </c>
      <c r="AW32" s="108">
        <f>AW27/AW25</f>
        <v>0.114342530449913</v>
      </c>
      <c r="AX32" s="108">
        <f t="shared" si="34"/>
        <v>-0.009230470268169524</v>
      </c>
      <c r="AY32" s="108">
        <f t="shared" si="34"/>
        <v>0.26189516129032253</v>
      </c>
      <c r="AZ32" s="99"/>
      <c r="BA32" s="102"/>
      <c r="BB32" s="108">
        <f>MIN(C32:AT32)</f>
        <v>0.026340902558206477</v>
      </c>
      <c r="BC32" s="108">
        <f>MAX(C32:AT32)</f>
        <v>0.2857903139968068</v>
      </c>
      <c r="BD32" s="103">
        <f>RANK(AT32,C32:AT32,0)</f>
        <v>31</v>
      </c>
      <c r="BE32" s="103">
        <f>RANK(AT32,AH32:AT32,0)</f>
        <v>4</v>
      </c>
    </row>
    <row r="33" spans="2:57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102"/>
      <c r="BB33" s="99"/>
      <c r="BC33" s="99"/>
      <c r="BD33" s="103"/>
      <c r="BE33" s="103"/>
    </row>
    <row r="34" spans="2:57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v>8.48</v>
      </c>
      <c r="AW34" s="110">
        <v>9</v>
      </c>
      <c r="AX34" s="111"/>
      <c r="AY34" s="111"/>
      <c r="AZ34" s="99"/>
      <c r="BA34" s="102"/>
      <c r="BB34" s="111">
        <f>MIN(C34:AN34)</f>
        <v>4.38</v>
      </c>
      <c r="BC34" s="111">
        <f>MAX(C34:AN34)</f>
        <v>11.3</v>
      </c>
      <c r="BD34" s="103">
        <f>RANK(AN34,C34:AN34,0)</f>
        <v>1</v>
      </c>
      <c r="BE34" s="103">
        <f>RANK(AN34,AH34:AN34,0)</f>
        <v>1</v>
      </c>
    </row>
    <row r="35" spans="2:55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B35" s="106"/>
      <c r="BC35" s="99"/>
    </row>
    <row r="36" spans="2:52" s="64" customFormat="1" ht="12.75">
      <c r="B36" s="99" t="s">
        <v>64</v>
      </c>
      <c r="C36" s="115">
        <f aca="true" t="shared" si="35" ref="C36:R36">C34/C35</f>
        <v>2.5244444444444443</v>
      </c>
      <c r="D36" s="115">
        <f t="shared" si="35"/>
        <v>2.951111111111111</v>
      </c>
      <c r="E36" s="115"/>
      <c r="F36" s="115">
        <f t="shared" si="35"/>
        <v>2.7239999999999998</v>
      </c>
      <c r="G36" s="115">
        <f t="shared" si="35"/>
        <v>1.68</v>
      </c>
      <c r="H36" s="115">
        <f t="shared" si="35"/>
        <v>1.48</v>
      </c>
      <c r="I36" s="115">
        <f t="shared" si="35"/>
        <v>1.3955555555555557</v>
      </c>
      <c r="J36" s="115">
        <f t="shared" si="35"/>
        <v>1.50796812749004</v>
      </c>
      <c r="K36" s="115">
        <f t="shared" si="35"/>
        <v>1.209163346613546</v>
      </c>
      <c r="L36" s="115">
        <f t="shared" si="35"/>
        <v>1.1374501992031874</v>
      </c>
      <c r="M36" s="115">
        <f t="shared" si="35"/>
        <v>1.559760956175299</v>
      </c>
      <c r="N36" s="115">
        <f t="shared" si="35"/>
        <v>1.1633466135458168</v>
      </c>
      <c r="O36" s="115">
        <f t="shared" si="35"/>
        <v>1.0059760956175299</v>
      </c>
      <c r="P36" s="115">
        <f t="shared" si="35"/>
        <v>1.0482456140350878</v>
      </c>
      <c r="Q36" s="115">
        <f t="shared" si="35"/>
        <v>1.2327044025157234</v>
      </c>
      <c r="R36" s="115">
        <f t="shared" si="35"/>
        <v>1.5555555555555556</v>
      </c>
      <c r="S36" s="115">
        <f aca="true" t="shared" si="36" ref="S36:AC36">S34/S35</f>
        <v>1.2505494505494508</v>
      </c>
      <c r="T36" s="115">
        <f t="shared" si="36"/>
        <v>1.2755555555555556</v>
      </c>
      <c r="U36" s="115">
        <f t="shared" si="36"/>
        <v>1.1341463414634148</v>
      </c>
      <c r="V36" s="115">
        <f t="shared" si="36"/>
        <v>1.1300813008130082</v>
      </c>
      <c r="W36" s="115">
        <f t="shared" si="36"/>
        <v>1.3008130081300815</v>
      </c>
      <c r="X36" s="115">
        <f t="shared" si="36"/>
        <v>1.1138211382113823</v>
      </c>
      <c r="Y36" s="115">
        <f t="shared" si="36"/>
        <v>1.3658536585365852</v>
      </c>
      <c r="Z36" s="115">
        <f t="shared" si="36"/>
        <v>1.4939024390243902</v>
      </c>
      <c r="AA36" s="115">
        <f t="shared" si="36"/>
        <v>1.2300380228136882</v>
      </c>
      <c r="AB36" s="115">
        <f t="shared" si="36"/>
        <v>0.9372623574144486</v>
      </c>
      <c r="AC36" s="115">
        <f t="shared" si="36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</row>
    <row r="37" spans="2:52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/>
      <c r="AV37" s="116"/>
      <c r="AW37" s="117"/>
      <c r="AX37" s="99"/>
      <c r="AY37" s="99"/>
      <c r="AZ37" s="99"/>
    </row>
    <row r="38" spans="2:52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/>
      <c r="AV38" s="116"/>
      <c r="AW38" s="117"/>
      <c r="AX38" s="119"/>
      <c r="AZ38" s="99"/>
    </row>
    <row r="39" spans="2:52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/>
      <c r="AV39" s="116"/>
      <c r="AW39" s="116"/>
      <c r="AX39" s="119"/>
      <c r="AY39" s="99"/>
      <c r="AZ39" s="99"/>
    </row>
    <row r="40" spans="2:52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9"/>
      <c r="AY40" s="99"/>
      <c r="AZ40" s="99"/>
    </row>
    <row r="41" spans="2:52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</row>
    <row r="42" spans="2:53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21"/>
      <c r="AX42" s="106"/>
      <c r="AY42" s="106"/>
      <c r="AZ42" s="99"/>
      <c r="BA42" s="102"/>
    </row>
    <row r="43" spans="2:57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7" ref="E43:AI43">D54</f>
        <v>561</v>
      </c>
      <c r="F43" s="22">
        <f t="shared" si="37"/>
        <v>1251</v>
      </c>
      <c r="G43" s="22">
        <f t="shared" si="37"/>
        <v>771</v>
      </c>
      <c r="H43" s="22">
        <f t="shared" si="37"/>
        <v>729</v>
      </c>
      <c r="I43" s="22">
        <f t="shared" si="37"/>
        <v>776</v>
      </c>
      <c r="J43" s="22">
        <f t="shared" si="37"/>
        <v>1210</v>
      </c>
      <c r="K43" s="22">
        <f t="shared" si="37"/>
        <v>1736</v>
      </c>
      <c r="L43" s="22">
        <f t="shared" si="37"/>
        <v>1103</v>
      </c>
      <c r="M43" s="22">
        <f t="shared" si="37"/>
        <v>1261</v>
      </c>
      <c r="N43" s="22">
        <f t="shared" si="37"/>
        <v>721</v>
      </c>
      <c r="O43" s="22">
        <f t="shared" si="37"/>
        <v>632</v>
      </c>
      <c r="P43" s="22">
        <f t="shared" si="37"/>
        <v>947</v>
      </c>
      <c r="Q43" s="22">
        <f t="shared" si="37"/>
        <v>1725</v>
      </c>
      <c r="R43" s="22">
        <f t="shared" si="37"/>
        <v>2092</v>
      </c>
      <c r="S43" s="22">
        <f t="shared" si="37"/>
        <v>1715</v>
      </c>
      <c r="T43" s="22">
        <f t="shared" si="37"/>
        <v>1305</v>
      </c>
      <c r="U43" s="22">
        <f t="shared" si="37"/>
        <v>1786</v>
      </c>
      <c r="V43" s="22">
        <f t="shared" si="37"/>
        <v>2239</v>
      </c>
      <c r="W43" s="22">
        <f t="shared" si="37"/>
        <v>1555</v>
      </c>
      <c r="X43" s="22">
        <f t="shared" si="37"/>
        <v>1103</v>
      </c>
      <c r="Y43" s="22">
        <f t="shared" si="37"/>
        <v>1137</v>
      </c>
      <c r="Z43" s="22">
        <f t="shared" si="37"/>
        <v>2015</v>
      </c>
      <c r="AA43" s="22">
        <f t="shared" si="37"/>
        <v>1520</v>
      </c>
      <c r="AB43" s="22">
        <f t="shared" si="37"/>
        <v>1382</v>
      </c>
      <c r="AC43" s="22">
        <f t="shared" si="37"/>
        <v>1520</v>
      </c>
      <c r="AD43" s="22">
        <f t="shared" si="37"/>
        <v>1995</v>
      </c>
      <c r="AE43" s="22">
        <v>2767</v>
      </c>
      <c r="AF43" s="22">
        <f t="shared" si="37"/>
        <v>2358</v>
      </c>
      <c r="AG43" s="22">
        <v>1489</v>
      </c>
      <c r="AH43" s="22">
        <f t="shared" si="37"/>
        <v>1076</v>
      </c>
      <c r="AI43" s="22">
        <f t="shared" si="37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38" ref="AM43:AS43">AL54</f>
        <v>2861</v>
      </c>
      <c r="AN43" s="22">
        <f t="shared" si="38"/>
        <v>3406</v>
      </c>
      <c r="AO43" s="22">
        <f t="shared" si="38"/>
        <v>2425</v>
      </c>
      <c r="AP43" s="22">
        <f t="shared" si="38"/>
        <v>2540</v>
      </c>
      <c r="AQ43" s="22">
        <f t="shared" si="38"/>
        <v>1705</v>
      </c>
      <c r="AR43" s="22">
        <f t="shared" si="38"/>
        <v>1165</v>
      </c>
      <c r="AS43" s="22">
        <f t="shared" si="38"/>
        <v>1855</v>
      </c>
      <c r="AT43" s="22">
        <v>1687</v>
      </c>
      <c r="AU43" s="82">
        <f>AT54</f>
        <v>1982</v>
      </c>
      <c r="AV43" s="82"/>
      <c r="AW43" s="82"/>
      <c r="AX43" s="22"/>
      <c r="AY43" s="22"/>
      <c r="AZ43" s="99"/>
      <c r="BA43" s="122"/>
      <c r="BB43" s="16">
        <f>MIN(C43:AS43)</f>
        <v>516</v>
      </c>
      <c r="BC43" s="16">
        <f>MAX(C43:AS43)</f>
        <v>3406</v>
      </c>
      <c r="BD43" s="103">
        <f>RANK(AS43,C43:AS43,0)</f>
        <v>14</v>
      </c>
      <c r="BE43" s="103">
        <f>RANK(AS43,AJ43:AS43,0)</f>
        <v>8</v>
      </c>
    </row>
    <row r="44" spans="2:57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123"/>
      <c r="AX44" s="22"/>
      <c r="AY44" s="22"/>
      <c r="AZ44" s="99"/>
      <c r="BA44" s="122"/>
      <c r="BB44" s="16">
        <f>MIN(C44:AS44)</f>
        <v>7376</v>
      </c>
      <c r="BC44" s="16">
        <f>MAX(C44:AS44)</f>
        <v>21950</v>
      </c>
      <c r="BD44" s="103">
        <f>RANK(AS44,C44:AS44,0)</f>
        <v>1</v>
      </c>
      <c r="BE44" s="103">
        <f>RANK(AS44,AJ44:AS44,0)</f>
        <v>1</v>
      </c>
    </row>
    <row r="45" spans="2:57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123"/>
      <c r="AX45" s="22"/>
      <c r="AY45" s="22"/>
      <c r="AZ45" s="99"/>
      <c r="BA45" s="122"/>
      <c r="BB45" s="16">
        <f>MIN(C45:AS45)</f>
        <v>0</v>
      </c>
      <c r="BC45" s="16">
        <f>MAX(C45:AS45)</f>
        <v>306</v>
      </c>
      <c r="BD45" s="103">
        <f>RANK(AS45,C45:AS45,0)</f>
        <v>2</v>
      </c>
      <c r="BE45" s="103">
        <f>RANK(AS45,AJ45:AS45,0)</f>
        <v>1</v>
      </c>
    </row>
    <row r="46" spans="2:57" s="64" customFormat="1" ht="12.75">
      <c r="B46" s="99" t="s">
        <v>50</v>
      </c>
      <c r="C46" s="22">
        <f aca="true" t="shared" si="39" ref="C46:AH46">SUM(C43:C45)</f>
        <v>9511</v>
      </c>
      <c r="D46" s="22">
        <f t="shared" si="39"/>
        <v>8170</v>
      </c>
      <c r="E46" s="22">
        <f t="shared" si="39"/>
        <v>10191</v>
      </c>
      <c r="F46" s="22">
        <f t="shared" si="39"/>
        <v>9829</v>
      </c>
      <c r="G46" s="22">
        <f t="shared" si="39"/>
        <v>11059</v>
      </c>
      <c r="H46" s="22">
        <f t="shared" si="39"/>
        <v>12052</v>
      </c>
      <c r="I46" s="22">
        <f t="shared" si="39"/>
        <v>12881</v>
      </c>
      <c r="J46" s="22">
        <f t="shared" si="39"/>
        <v>12480</v>
      </c>
      <c r="K46" s="22">
        <f t="shared" si="39"/>
        <v>12715</v>
      </c>
      <c r="L46" s="22">
        <f t="shared" si="39"/>
        <v>13144</v>
      </c>
      <c r="M46" s="22">
        <f t="shared" si="39"/>
        <v>12133</v>
      </c>
      <c r="N46" s="22">
        <f t="shared" si="39"/>
        <v>12209</v>
      </c>
      <c r="O46" s="22">
        <f t="shared" si="39"/>
        <v>12257</v>
      </c>
      <c r="P46" s="22">
        <f t="shared" si="39"/>
        <v>13745</v>
      </c>
      <c r="Q46" s="22">
        <f t="shared" si="39"/>
        <v>14895</v>
      </c>
      <c r="R46" s="22">
        <f t="shared" si="39"/>
        <v>13967</v>
      </c>
      <c r="S46" s="22">
        <f t="shared" si="39"/>
        <v>14741</v>
      </c>
      <c r="T46" s="22">
        <f t="shared" si="39"/>
        <v>14730</v>
      </c>
      <c r="U46" s="22">
        <f t="shared" si="39"/>
        <v>16132</v>
      </c>
      <c r="V46" s="22">
        <f t="shared" si="39"/>
        <v>16027</v>
      </c>
      <c r="W46" s="22">
        <f t="shared" si="39"/>
        <v>15574</v>
      </c>
      <c r="X46" s="22">
        <f t="shared" si="39"/>
        <v>16733</v>
      </c>
      <c r="Y46" s="22">
        <f t="shared" si="39"/>
        <v>16472</v>
      </c>
      <c r="Z46" s="22">
        <v>17821</v>
      </c>
      <c r="AA46" s="22">
        <f t="shared" si="39"/>
        <v>19723</v>
      </c>
      <c r="AB46" s="22">
        <v>19546</v>
      </c>
      <c r="AC46" s="22">
        <v>19427</v>
      </c>
      <c r="AD46" s="22">
        <f t="shared" si="39"/>
        <v>20488</v>
      </c>
      <c r="AE46" s="22">
        <f t="shared" si="39"/>
        <v>21711</v>
      </c>
      <c r="AF46" s="22">
        <v>20843</v>
      </c>
      <c r="AG46" s="22">
        <v>18875</v>
      </c>
      <c r="AH46" s="22">
        <f t="shared" si="39"/>
        <v>20462</v>
      </c>
      <c r="AI46" s="22">
        <v>22122</v>
      </c>
      <c r="AJ46" s="22">
        <f aca="true" t="shared" si="40" ref="AJ46:AU46">SUM(AJ43:AJ45)</f>
        <v>23536</v>
      </c>
      <c r="AK46" s="22">
        <f t="shared" si="40"/>
        <v>23730</v>
      </c>
      <c r="AL46" s="22">
        <f t="shared" si="40"/>
        <v>21319</v>
      </c>
      <c r="AM46" s="22">
        <f t="shared" si="40"/>
        <v>22579</v>
      </c>
      <c r="AN46" s="22">
        <f t="shared" si="40"/>
        <v>22453</v>
      </c>
      <c r="AO46" s="22">
        <f t="shared" si="40"/>
        <v>22314</v>
      </c>
      <c r="AP46" s="22">
        <f t="shared" si="40"/>
        <v>22556</v>
      </c>
      <c r="AQ46" s="22">
        <f t="shared" si="40"/>
        <v>22000</v>
      </c>
      <c r="AR46" s="22">
        <f t="shared" si="40"/>
        <v>22828</v>
      </c>
      <c r="AS46" s="22">
        <f t="shared" si="40"/>
        <v>24092</v>
      </c>
      <c r="AT46" s="22">
        <f t="shared" si="40"/>
        <v>23982</v>
      </c>
      <c r="AU46" s="82">
        <f t="shared" si="40"/>
        <v>24812</v>
      </c>
      <c r="AV46" s="82"/>
      <c r="AW46" s="82"/>
      <c r="AX46" s="22"/>
      <c r="AY46" s="22"/>
      <c r="AZ46" s="99"/>
      <c r="BA46" s="122">
        <f>AS46/AS$12</f>
        <v>6.136525725929699</v>
      </c>
      <c r="BB46" s="22">
        <f>MIN(C46:AS46)</f>
        <v>8170</v>
      </c>
      <c r="BC46" s="22">
        <f>MAX(C46:AS46)</f>
        <v>24092</v>
      </c>
      <c r="BD46" s="103">
        <f>RANK(AS46,C46:AS46,0)</f>
        <v>1</v>
      </c>
      <c r="BE46" s="103">
        <f>RANK(AS46,AJ46:AS46,0)</f>
        <v>1</v>
      </c>
    </row>
    <row r="47" spans="2:57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82"/>
      <c r="AX47" s="22"/>
      <c r="AY47" s="22"/>
      <c r="AZ47" s="99"/>
      <c r="BA47" s="102"/>
      <c r="BB47" s="124"/>
      <c r="BC47" s="124"/>
      <c r="BD47" s="103"/>
      <c r="BE47" s="103"/>
    </row>
    <row r="48" spans="2:57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123"/>
      <c r="AX48" s="22"/>
      <c r="AY48" s="22"/>
      <c r="AZ48" s="99"/>
      <c r="BA48" s="122">
        <f>AS48/AS$12</f>
        <v>5.135506877228732</v>
      </c>
      <c r="BB48" s="22">
        <f>MIN(C48:AS48)</f>
        <v>6581</v>
      </c>
      <c r="BC48" s="22">
        <f>MAX(C48:AS48)</f>
        <v>20162</v>
      </c>
      <c r="BD48" s="103">
        <f>RANK(AS48,C48:AS48,0)</f>
        <v>1</v>
      </c>
      <c r="BE48" s="103">
        <f>RANK(AS48,AJ48:AS48,0)</f>
        <v>1</v>
      </c>
    </row>
    <row r="49" spans="2:57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123"/>
      <c r="AX49" s="22"/>
      <c r="AY49" s="22"/>
      <c r="AZ49" s="99"/>
      <c r="BA49" s="122">
        <f>AS49/AS$12</f>
        <v>0</v>
      </c>
      <c r="BB49" s="22">
        <f>MIN(C49:AS49)</f>
        <v>0</v>
      </c>
      <c r="BC49" s="22">
        <f>MAX(C49:AS49)</f>
        <v>4000</v>
      </c>
      <c r="BD49" s="103">
        <f>RANK(AS49,C49:AS49,0)</f>
        <v>8</v>
      </c>
      <c r="BE49" s="103"/>
    </row>
    <row r="50" spans="2:57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123"/>
      <c r="AX50" s="22"/>
      <c r="AY50" s="22"/>
      <c r="AZ50" s="99"/>
      <c r="BA50" s="122"/>
      <c r="BB50" s="22"/>
      <c r="BC50" s="22"/>
      <c r="BD50" s="103"/>
      <c r="BE50" s="103"/>
    </row>
    <row r="51" spans="2:57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123"/>
      <c r="AX51" s="22"/>
      <c r="AY51" s="22"/>
      <c r="AZ51" s="99"/>
      <c r="BA51" s="122">
        <f>AS51/AS$12</f>
        <v>0.5713194090677535</v>
      </c>
      <c r="BB51" s="22">
        <f>MIN(C51:AS51)</f>
        <v>780</v>
      </c>
      <c r="BC51" s="22">
        <f>MAX(C51:AS51)</f>
        <v>3359</v>
      </c>
      <c r="BD51" s="103">
        <f>RANK(AS51,C51:AS51,0)</f>
        <v>11</v>
      </c>
      <c r="BE51" s="103">
        <f>RANK(AS51,AJ51:AS51,0)</f>
        <v>4</v>
      </c>
    </row>
    <row r="52" spans="2:57" s="64" customFormat="1" ht="12.75">
      <c r="B52" s="99" t="s">
        <v>56</v>
      </c>
      <c r="C52" s="22">
        <f aca="true" t="shared" si="41" ref="C52:AH52">C48+C51</f>
        <v>8717</v>
      </c>
      <c r="D52" s="22">
        <f t="shared" si="41"/>
        <v>7609</v>
      </c>
      <c r="E52" s="22">
        <f t="shared" si="41"/>
        <v>8940</v>
      </c>
      <c r="F52" s="22">
        <f t="shared" si="41"/>
        <v>9062</v>
      </c>
      <c r="G52" s="22">
        <f t="shared" si="41"/>
        <v>10330</v>
      </c>
      <c r="H52" s="22">
        <f t="shared" si="41"/>
        <v>11276</v>
      </c>
      <c r="I52" s="22">
        <f t="shared" si="41"/>
        <v>11671</v>
      </c>
      <c r="J52" s="22">
        <f t="shared" si="41"/>
        <v>10744</v>
      </c>
      <c r="K52" s="22">
        <f t="shared" si="41"/>
        <v>11612</v>
      </c>
      <c r="L52" s="22">
        <f t="shared" si="41"/>
        <v>11883</v>
      </c>
      <c r="M52" s="22">
        <f t="shared" si="41"/>
        <v>11412</v>
      </c>
      <c r="N52" s="22">
        <v>11569</v>
      </c>
      <c r="O52" s="22">
        <f t="shared" si="41"/>
        <v>11310</v>
      </c>
      <c r="P52" s="22">
        <f t="shared" si="41"/>
        <v>12020</v>
      </c>
      <c r="Q52" s="22">
        <f t="shared" si="41"/>
        <v>12803</v>
      </c>
      <c r="R52" s="22">
        <f t="shared" si="41"/>
        <v>12252</v>
      </c>
      <c r="S52" s="22">
        <f t="shared" si="41"/>
        <v>13436</v>
      </c>
      <c r="T52" s="22">
        <f t="shared" si="41"/>
        <v>12944</v>
      </c>
      <c r="U52" s="22">
        <f t="shared" si="41"/>
        <v>13893</v>
      </c>
      <c r="V52" s="22">
        <f t="shared" si="41"/>
        <v>14472</v>
      </c>
      <c r="W52" s="22">
        <v>14471</v>
      </c>
      <c r="X52" s="22">
        <v>15597</v>
      </c>
      <c r="Y52" s="22">
        <f t="shared" si="41"/>
        <v>14457</v>
      </c>
      <c r="Z52" s="22">
        <f t="shared" si="41"/>
        <v>16300</v>
      </c>
      <c r="AA52" s="22">
        <f t="shared" si="41"/>
        <v>18341</v>
      </c>
      <c r="AB52" s="22">
        <f t="shared" si="41"/>
        <v>18027</v>
      </c>
      <c r="AC52" s="22">
        <f t="shared" si="41"/>
        <v>17432</v>
      </c>
      <c r="AD52" s="22">
        <f t="shared" si="41"/>
        <v>17611</v>
      </c>
      <c r="AE52" s="22">
        <v>19353</v>
      </c>
      <c r="AF52" s="22">
        <f t="shared" si="41"/>
        <v>19352</v>
      </c>
      <c r="AG52" s="22">
        <f t="shared" si="41"/>
        <v>17800</v>
      </c>
      <c r="AH52" s="22">
        <f t="shared" si="41"/>
        <v>18763</v>
      </c>
      <c r="AI52" s="22">
        <f aca="true" t="shared" si="42" ref="AI52:AU52">AI48+AI51</f>
        <v>19112</v>
      </c>
      <c r="AJ52" s="22">
        <v>20451</v>
      </c>
      <c r="AK52" s="22">
        <f t="shared" si="42"/>
        <v>21246</v>
      </c>
      <c r="AL52" s="22">
        <f t="shared" si="42"/>
        <v>18458</v>
      </c>
      <c r="AM52" s="22">
        <f t="shared" si="42"/>
        <v>19173</v>
      </c>
      <c r="AN52" s="22">
        <f t="shared" si="42"/>
        <v>20028</v>
      </c>
      <c r="AO52" s="22">
        <f t="shared" si="42"/>
        <v>19774</v>
      </c>
      <c r="AP52" s="22">
        <f t="shared" si="42"/>
        <v>20851</v>
      </c>
      <c r="AQ52" s="22">
        <f t="shared" si="42"/>
        <v>20835</v>
      </c>
      <c r="AR52" s="22">
        <f t="shared" si="42"/>
        <v>20973</v>
      </c>
      <c r="AS52" s="22">
        <f t="shared" si="42"/>
        <v>22405</v>
      </c>
      <c r="AT52" s="22">
        <f t="shared" si="42"/>
        <v>22000</v>
      </c>
      <c r="AU52" s="82">
        <f t="shared" si="42"/>
        <v>22750</v>
      </c>
      <c r="AV52" s="82"/>
      <c r="AW52" s="82"/>
      <c r="AX52" s="22"/>
      <c r="AY52" s="22"/>
      <c r="AZ52" s="99"/>
      <c r="BA52" s="122">
        <f>AS52/AS$12</f>
        <v>5.706826286296485</v>
      </c>
      <c r="BB52" s="22">
        <f>MIN(C52:AS52)</f>
        <v>7609</v>
      </c>
      <c r="BC52" s="22">
        <f>MAX(C52:AS52)</f>
        <v>22405</v>
      </c>
      <c r="BD52" s="103">
        <f>RANK(AS52,C52:AS52,0)</f>
        <v>1</v>
      </c>
      <c r="BE52" s="103">
        <f>RANK(AS52,AJ52:AS52,0)</f>
        <v>1</v>
      </c>
    </row>
    <row r="53" spans="2:57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82"/>
      <c r="AX53" s="22"/>
      <c r="AY53" s="22"/>
      <c r="AZ53" s="99"/>
      <c r="BA53" s="102"/>
      <c r="BB53" s="22"/>
      <c r="BC53" s="22"/>
      <c r="BD53" s="103"/>
      <c r="BE53" s="103"/>
    </row>
    <row r="54" spans="2:57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3" ref="E54:AI54">E46-E52</f>
        <v>1251</v>
      </c>
      <c r="F54" s="22">
        <v>771</v>
      </c>
      <c r="G54" s="22">
        <f t="shared" si="43"/>
        <v>729</v>
      </c>
      <c r="H54" s="22">
        <f t="shared" si="43"/>
        <v>776</v>
      </c>
      <c r="I54" s="22">
        <f t="shared" si="43"/>
        <v>1210</v>
      </c>
      <c r="J54" s="22">
        <f t="shared" si="43"/>
        <v>1736</v>
      </c>
      <c r="K54" s="22">
        <f t="shared" si="43"/>
        <v>1103</v>
      </c>
      <c r="L54" s="22">
        <f t="shared" si="43"/>
        <v>1261</v>
      </c>
      <c r="M54" s="22">
        <f t="shared" si="43"/>
        <v>721</v>
      </c>
      <c r="N54" s="22">
        <v>632</v>
      </c>
      <c r="O54" s="22">
        <f t="shared" si="43"/>
        <v>947</v>
      </c>
      <c r="P54" s="22">
        <f t="shared" si="43"/>
        <v>1725</v>
      </c>
      <c r="Q54" s="22">
        <f t="shared" si="43"/>
        <v>2092</v>
      </c>
      <c r="R54" s="22">
        <f t="shared" si="43"/>
        <v>1715</v>
      </c>
      <c r="S54" s="22">
        <f t="shared" si="43"/>
        <v>1305</v>
      </c>
      <c r="T54" s="22">
        <f t="shared" si="43"/>
        <v>1786</v>
      </c>
      <c r="U54" s="22">
        <f t="shared" si="43"/>
        <v>2239</v>
      </c>
      <c r="V54" s="22">
        <f t="shared" si="43"/>
        <v>1555</v>
      </c>
      <c r="W54" s="22">
        <f t="shared" si="43"/>
        <v>1103</v>
      </c>
      <c r="X54" s="22">
        <v>1137</v>
      </c>
      <c r="Y54" s="22">
        <f t="shared" si="43"/>
        <v>2015</v>
      </c>
      <c r="Z54" s="22">
        <v>1520</v>
      </c>
      <c r="AA54" s="22">
        <f t="shared" si="43"/>
        <v>1382</v>
      </c>
      <c r="AB54" s="22">
        <v>1520</v>
      </c>
      <c r="AC54" s="22">
        <f t="shared" si="43"/>
        <v>1995</v>
      </c>
      <c r="AD54" s="22">
        <f t="shared" si="43"/>
        <v>2877</v>
      </c>
      <c r="AE54" s="22">
        <f t="shared" si="43"/>
        <v>2358</v>
      </c>
      <c r="AF54" s="22">
        <f t="shared" si="43"/>
        <v>1491</v>
      </c>
      <c r="AG54" s="22">
        <v>1076</v>
      </c>
      <c r="AH54" s="22">
        <f t="shared" si="43"/>
        <v>1699</v>
      </c>
      <c r="AI54" s="22">
        <f t="shared" si="43"/>
        <v>3010</v>
      </c>
      <c r="AJ54" s="22">
        <f aca="true" t="shared" si="44" ref="AJ54:AO54">AJ46-AJ52</f>
        <v>3085</v>
      </c>
      <c r="AK54" s="22">
        <v>2485</v>
      </c>
      <c r="AL54" s="22">
        <f t="shared" si="44"/>
        <v>2861</v>
      </c>
      <c r="AM54" s="22">
        <f t="shared" si="44"/>
        <v>3406</v>
      </c>
      <c r="AN54" s="22">
        <f t="shared" si="44"/>
        <v>2425</v>
      </c>
      <c r="AO54" s="22">
        <f t="shared" si="44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82"/>
      <c r="AX54" s="22"/>
      <c r="AY54" s="22"/>
      <c r="AZ54" s="99"/>
      <c r="BA54" s="122">
        <f>AS54/AS$12</f>
        <v>0.42969943963321444</v>
      </c>
      <c r="BB54" s="22">
        <f>MIN(C54:AS54)</f>
        <v>561</v>
      </c>
      <c r="BC54" s="22">
        <f>MAX(C54:AS54)</f>
        <v>3406</v>
      </c>
      <c r="BD54" s="103">
        <f>RANK(AS54,C54:AS54,0)</f>
        <v>21</v>
      </c>
      <c r="BE54" s="103">
        <f>RANK(AS54,AJ54:AS54,0)</f>
        <v>9</v>
      </c>
    </row>
    <row r="55" spans="2:57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99"/>
      <c r="BA55" s="102"/>
      <c r="BB55" s="106"/>
      <c r="BC55" s="106"/>
      <c r="BD55" s="103"/>
      <c r="BE55" s="103"/>
    </row>
    <row r="56" spans="2:57" s="64" customFormat="1" ht="12.75">
      <c r="B56" s="107" t="s">
        <v>61</v>
      </c>
      <c r="C56" s="125">
        <f>IF(C52=0,"n/a",C54/C52)</f>
        <v>0.09108638292990708</v>
      </c>
      <c r="D56" s="125">
        <f aca="true" t="shared" si="45" ref="D56:AY56">IF(D52=0,"n/a",D54/D52)</f>
        <v>0.07372847943225128</v>
      </c>
      <c r="E56" s="125">
        <f t="shared" si="45"/>
        <v>0.13993288590604028</v>
      </c>
      <c r="F56" s="125">
        <f t="shared" si="45"/>
        <v>0.0850805561686162</v>
      </c>
      <c r="G56" s="125">
        <f t="shared" si="45"/>
        <v>0.07057115198451114</v>
      </c>
      <c r="H56" s="125">
        <f t="shared" si="45"/>
        <v>0.06881873004611565</v>
      </c>
      <c r="I56" s="125">
        <f t="shared" si="45"/>
        <v>0.10367577756833177</v>
      </c>
      <c r="J56" s="125">
        <f t="shared" si="45"/>
        <v>0.16157855547282204</v>
      </c>
      <c r="K56" s="125">
        <f t="shared" si="45"/>
        <v>0.09498794350671719</v>
      </c>
      <c r="L56" s="125">
        <f t="shared" si="45"/>
        <v>0.10611798367415635</v>
      </c>
      <c r="M56" s="125">
        <f t="shared" si="45"/>
        <v>0.06317910970907817</v>
      </c>
      <c r="N56" s="125">
        <f t="shared" si="45"/>
        <v>0.05462874924366842</v>
      </c>
      <c r="O56" s="125">
        <f t="shared" si="45"/>
        <v>0.08373121131741822</v>
      </c>
      <c r="P56" s="125">
        <f t="shared" si="45"/>
        <v>0.1435108153078203</v>
      </c>
      <c r="Q56" s="125">
        <f t="shared" si="45"/>
        <v>0.1633992033117238</v>
      </c>
      <c r="R56" s="125">
        <f t="shared" si="45"/>
        <v>0.13997714658831212</v>
      </c>
      <c r="S56" s="125">
        <f t="shared" si="45"/>
        <v>0.097127121167014</v>
      </c>
      <c r="T56" s="125">
        <f t="shared" si="45"/>
        <v>0.13797898640296663</v>
      </c>
      <c r="U56" s="125">
        <f t="shared" si="45"/>
        <v>0.16116029655222056</v>
      </c>
      <c r="V56" s="125">
        <f t="shared" si="45"/>
        <v>0.10744886677722498</v>
      </c>
      <c r="W56" s="125">
        <f t="shared" si="45"/>
        <v>0.0762214083339092</v>
      </c>
      <c r="X56" s="125">
        <f t="shared" si="45"/>
        <v>0.07289863435276014</v>
      </c>
      <c r="Y56" s="125">
        <f t="shared" si="45"/>
        <v>0.1393788476170713</v>
      </c>
      <c r="Z56" s="125">
        <f t="shared" si="45"/>
        <v>0.09325153374233129</v>
      </c>
      <c r="AA56" s="125">
        <f t="shared" si="45"/>
        <v>0.07535030805299602</v>
      </c>
      <c r="AB56" s="125">
        <f t="shared" si="45"/>
        <v>0.08431796749320464</v>
      </c>
      <c r="AC56" s="125">
        <f t="shared" si="45"/>
        <v>0.11444469940339605</v>
      </c>
      <c r="AD56" s="125">
        <f t="shared" si="45"/>
        <v>0.16336380671171427</v>
      </c>
      <c r="AE56" s="125">
        <f t="shared" si="45"/>
        <v>0.12184157494962021</v>
      </c>
      <c r="AF56" s="125">
        <f t="shared" si="45"/>
        <v>0.07704630012401818</v>
      </c>
      <c r="AG56" s="125">
        <f t="shared" si="45"/>
        <v>0.06044943820224719</v>
      </c>
      <c r="AH56" s="125">
        <f t="shared" si="45"/>
        <v>0.09055055161754517</v>
      </c>
      <c r="AI56" s="125">
        <f t="shared" si="45"/>
        <v>0.15749267475931353</v>
      </c>
      <c r="AJ56" s="125">
        <f t="shared" si="45"/>
        <v>0.1508483692728962</v>
      </c>
      <c r="AK56" s="125">
        <f t="shared" si="45"/>
        <v>0.11696319307163701</v>
      </c>
      <c r="AL56" s="125">
        <f t="shared" si="45"/>
        <v>0.155000541770506</v>
      </c>
      <c r="AM56" s="125">
        <f t="shared" si="45"/>
        <v>0.1776456475251656</v>
      </c>
      <c r="AN56" s="125">
        <f t="shared" si="45"/>
        <v>0.12108048731775514</v>
      </c>
      <c r="AO56" s="125">
        <f t="shared" si="45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/>
      <c r="AX56" s="125" t="str">
        <f t="shared" si="45"/>
        <v>n/a</v>
      </c>
      <c r="AY56" s="125" t="str">
        <f t="shared" si="45"/>
        <v>n/a</v>
      </c>
      <c r="AZ56" s="99"/>
      <c r="BA56" s="102"/>
      <c r="BB56" s="108">
        <f>MIN(C56:AS56)</f>
        <v>0.05462874924366842</v>
      </c>
      <c r="BC56" s="108">
        <f>MAX(C56:AS56)</f>
        <v>0.1776456475251656</v>
      </c>
      <c r="BD56" s="103">
        <f>RANK(AS56,C56:AS56,0)</f>
        <v>35</v>
      </c>
      <c r="BE56" s="103">
        <f>RANK(AS56,AJ56:AS56,0)</f>
        <v>9</v>
      </c>
    </row>
    <row r="57" spans="2:57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2"/>
      <c r="BB57" s="99"/>
      <c r="BC57" s="99"/>
      <c r="BD57" s="103"/>
      <c r="BE57" s="103"/>
    </row>
    <row r="58" spans="2:57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111"/>
      <c r="AZ58" s="99"/>
      <c r="BA58" s="102"/>
      <c r="BB58" s="111">
        <f>MIN(C58:AS58)</f>
        <v>29.86</v>
      </c>
      <c r="BC58" s="111">
        <f>MAX(C58:AS58)</f>
        <v>53.2</v>
      </c>
      <c r="BD58" s="103">
        <f>RANK(AS58,C58:AS58,0)</f>
        <v>8</v>
      </c>
      <c r="BE58" s="103">
        <f>RANK(AS58,AJ58:AS58,0)</f>
        <v>8</v>
      </c>
    </row>
    <row r="59" spans="2:52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</row>
    <row r="60" spans="2:52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117"/>
      <c r="AX60" s="99"/>
      <c r="AY60" s="99"/>
      <c r="AZ60" s="99"/>
    </row>
    <row r="61" spans="2:52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117"/>
      <c r="AX61" s="99"/>
      <c r="AY61" s="99"/>
      <c r="AZ61" s="99"/>
    </row>
    <row r="62" spans="2:52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116"/>
      <c r="AX62" s="99"/>
      <c r="AY62" s="99"/>
      <c r="AZ62" s="99"/>
    </row>
    <row r="63" spans="2:52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</row>
    <row r="64" spans="2:53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99"/>
      <c r="BA64" s="102"/>
    </row>
    <row r="65" spans="2:57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6" ref="E65:AK65">D74</f>
        <v>358</v>
      </c>
      <c r="F65" s="22">
        <f t="shared" si="46"/>
        <v>355</v>
      </c>
      <c r="G65" s="22">
        <f t="shared" si="46"/>
        <v>228</v>
      </c>
      <c r="H65" s="22">
        <f t="shared" si="46"/>
        <v>243</v>
      </c>
      <c r="I65" s="22">
        <f t="shared" si="46"/>
        <v>267</v>
      </c>
      <c r="J65" s="22">
        <f t="shared" si="46"/>
        <v>226</v>
      </c>
      <c r="K65" s="22">
        <f t="shared" si="46"/>
        <v>163</v>
      </c>
      <c r="L65" s="22">
        <f t="shared" si="46"/>
        <v>175</v>
      </c>
      <c r="M65" s="22">
        <f t="shared" si="46"/>
        <v>474</v>
      </c>
      <c r="N65" s="22">
        <f t="shared" si="46"/>
        <v>255</v>
      </c>
      <c r="O65" s="22">
        <f t="shared" si="46"/>
        <v>387</v>
      </c>
      <c r="P65" s="22">
        <f t="shared" si="46"/>
        <v>212</v>
      </c>
      <c r="Q65" s="22">
        <f t="shared" si="46"/>
        <v>240</v>
      </c>
      <c r="R65" s="22">
        <f t="shared" si="46"/>
        <v>153</v>
      </c>
      <c r="S65" s="22">
        <f t="shared" si="46"/>
        <v>173</v>
      </c>
      <c r="T65" s="22">
        <f t="shared" si="46"/>
        <v>318</v>
      </c>
      <c r="U65" s="22">
        <f t="shared" si="46"/>
        <v>285</v>
      </c>
      <c r="V65" s="22">
        <f t="shared" si="46"/>
        <v>230</v>
      </c>
      <c r="W65" s="22">
        <f t="shared" si="46"/>
        <v>204</v>
      </c>
      <c r="X65" s="22">
        <f t="shared" si="46"/>
        <v>150</v>
      </c>
      <c r="Y65" s="22">
        <f t="shared" si="46"/>
        <v>223</v>
      </c>
      <c r="Z65" s="22">
        <f t="shared" si="46"/>
        <v>212</v>
      </c>
      <c r="AA65" s="22">
        <f t="shared" si="46"/>
        <v>210</v>
      </c>
      <c r="AB65" s="22">
        <f t="shared" si="46"/>
        <v>218</v>
      </c>
      <c r="AC65" s="22">
        <f t="shared" si="46"/>
        <v>330</v>
      </c>
      <c r="AD65" s="22">
        <f t="shared" si="46"/>
        <v>293</v>
      </c>
      <c r="AE65" s="22">
        <f t="shared" si="46"/>
        <v>383</v>
      </c>
      <c r="AF65" s="22">
        <f t="shared" si="46"/>
        <v>240</v>
      </c>
      <c r="AG65" s="22">
        <f t="shared" si="46"/>
        <v>220</v>
      </c>
      <c r="AH65" s="22">
        <f t="shared" si="46"/>
        <v>211</v>
      </c>
      <c r="AI65" s="22">
        <f t="shared" si="46"/>
        <v>172</v>
      </c>
      <c r="AJ65" s="22">
        <f t="shared" si="46"/>
        <v>314</v>
      </c>
      <c r="AK65" s="22">
        <f t="shared" si="46"/>
        <v>343</v>
      </c>
      <c r="AL65" s="22">
        <v>294</v>
      </c>
      <c r="AM65" s="22">
        <f aca="true" t="shared" si="47" ref="AM65:AR65">AL74</f>
        <v>235</v>
      </c>
      <c r="AN65" s="22">
        <f t="shared" si="47"/>
        <v>302</v>
      </c>
      <c r="AO65" s="22">
        <f t="shared" si="47"/>
        <v>350</v>
      </c>
      <c r="AP65" s="22">
        <f t="shared" si="47"/>
        <v>300</v>
      </c>
      <c r="AQ65" s="22">
        <f t="shared" si="47"/>
        <v>275</v>
      </c>
      <c r="AR65" s="22">
        <f t="shared" si="47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82"/>
      <c r="AX65" s="22"/>
      <c r="AY65" s="22"/>
      <c r="AZ65" s="99"/>
      <c r="BA65" s="122"/>
      <c r="BB65" s="16">
        <f>MIN(C65:AS65)</f>
        <v>150</v>
      </c>
      <c r="BC65" s="16">
        <f>MAX(C65:AS65)</f>
        <v>507</v>
      </c>
      <c r="BD65" s="103">
        <f>RANK(AS65,C65:AS65,0)</f>
        <v>19</v>
      </c>
      <c r="BE65" s="103">
        <f>RANK(AS65,AJ65:AS65,0)</f>
        <v>8</v>
      </c>
    </row>
    <row r="66" spans="2:57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131"/>
      <c r="AX66" s="22"/>
      <c r="AY66" s="22"/>
      <c r="AZ66" s="99"/>
      <c r="BA66" s="122"/>
      <c r="BB66" s="16">
        <f>MIN(C66:AS66)</f>
        <v>16702</v>
      </c>
      <c r="BC66" s="16">
        <f>MAX(C66:AS66)</f>
        <v>45062</v>
      </c>
      <c r="BD66" s="103">
        <f>RANK(AS66,C66:AS66,0)</f>
        <v>2</v>
      </c>
      <c r="BE66" s="103">
        <f>RANK(AS66,AJ66:AS66,0)</f>
        <v>2</v>
      </c>
    </row>
    <row r="67" spans="2:57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131"/>
      <c r="AX67" s="22"/>
      <c r="AY67" s="22"/>
      <c r="AZ67" s="99"/>
      <c r="BA67" s="122"/>
      <c r="BB67" s="16">
        <f>MIN(C67:AS67)</f>
        <v>0</v>
      </c>
      <c r="BC67" s="16">
        <f>MAX(C67:AS67)</f>
        <v>403</v>
      </c>
      <c r="BD67" s="103">
        <f>RANK(AS67,C67:AS67,0)</f>
        <v>1</v>
      </c>
      <c r="BE67" s="103">
        <f>RANK(AS67,AJ67:AS67,0)</f>
        <v>1</v>
      </c>
    </row>
    <row r="68" spans="2:57" s="64" customFormat="1" ht="12.75">
      <c r="B68" s="99" t="s">
        <v>50</v>
      </c>
      <c r="C68" s="22">
        <f aca="true" t="shared" si="48" ref="C68:AU68">SUM(C65:C67)</f>
        <v>19857</v>
      </c>
      <c r="D68" s="22">
        <f t="shared" si="48"/>
        <v>17209</v>
      </c>
      <c r="E68" s="22">
        <f t="shared" si="48"/>
        <v>21112</v>
      </c>
      <c r="F68" s="22">
        <f t="shared" si="48"/>
        <v>18843</v>
      </c>
      <c r="G68" s="22">
        <f t="shared" si="48"/>
        <v>22599</v>
      </c>
      <c r="H68" s="22">
        <f t="shared" si="48"/>
        <v>24597</v>
      </c>
      <c r="I68" s="22">
        <f t="shared" si="48"/>
        <v>27372</v>
      </c>
      <c r="J68" s="22">
        <v>24538</v>
      </c>
      <c r="K68" s="22">
        <f t="shared" si="48"/>
        <v>24797</v>
      </c>
      <c r="L68" s="22">
        <f t="shared" si="48"/>
        <v>26889</v>
      </c>
      <c r="M68" s="22">
        <f t="shared" si="48"/>
        <v>23230</v>
      </c>
      <c r="N68" s="22">
        <f t="shared" si="48"/>
        <v>24784</v>
      </c>
      <c r="O68" s="22">
        <f t="shared" si="48"/>
        <v>25338</v>
      </c>
      <c r="P68" s="22">
        <f t="shared" si="48"/>
        <v>27970</v>
      </c>
      <c r="Q68" s="22">
        <f t="shared" si="48"/>
        <v>28300</v>
      </c>
      <c r="R68" s="22">
        <f t="shared" si="48"/>
        <v>25100</v>
      </c>
      <c r="S68" s="22">
        <f t="shared" si="48"/>
        <v>27900</v>
      </c>
      <c r="T68" s="22">
        <f t="shared" si="48"/>
        <v>28666</v>
      </c>
      <c r="U68" s="22">
        <f t="shared" si="48"/>
        <v>30183</v>
      </c>
      <c r="V68" s="22">
        <f t="shared" si="48"/>
        <v>30687</v>
      </c>
      <c r="W68" s="22">
        <v>30788</v>
      </c>
      <c r="X68" s="22">
        <v>33483</v>
      </c>
      <c r="Y68" s="22">
        <v>32826</v>
      </c>
      <c r="Z68" s="22">
        <f t="shared" si="48"/>
        <v>34524</v>
      </c>
      <c r="AA68" s="22">
        <v>38443</v>
      </c>
      <c r="AB68" s="22">
        <f t="shared" si="48"/>
        <v>38109</v>
      </c>
      <c r="AC68" s="22">
        <f t="shared" si="48"/>
        <v>37970</v>
      </c>
      <c r="AD68" s="22">
        <f t="shared" si="48"/>
        <v>39729</v>
      </c>
      <c r="AE68" s="22">
        <v>40819</v>
      </c>
      <c r="AF68" s="22">
        <f t="shared" si="48"/>
        <v>38619</v>
      </c>
      <c r="AG68" s="22">
        <f t="shared" si="48"/>
        <v>36830</v>
      </c>
      <c r="AH68" s="22">
        <f t="shared" si="48"/>
        <v>41073</v>
      </c>
      <c r="AI68" s="22">
        <f t="shared" si="48"/>
        <v>41557</v>
      </c>
      <c r="AJ68" s="22">
        <f t="shared" si="48"/>
        <v>43524</v>
      </c>
      <c r="AK68" s="22">
        <f t="shared" si="48"/>
        <v>42768</v>
      </c>
      <c r="AL68" s="22">
        <f t="shared" si="48"/>
        <v>39484</v>
      </c>
      <c r="AM68" s="22">
        <f t="shared" si="48"/>
        <v>42102</v>
      </c>
      <c r="AN68" s="22">
        <f t="shared" si="48"/>
        <v>39733</v>
      </c>
      <c r="AO68" s="22">
        <f t="shared" si="48"/>
        <v>41591</v>
      </c>
      <c r="AP68" s="22">
        <f t="shared" si="48"/>
        <v>40420</v>
      </c>
      <c r="AQ68" s="22">
        <f t="shared" si="48"/>
        <v>41343</v>
      </c>
      <c r="AR68" s="22">
        <f t="shared" si="48"/>
        <v>45645</v>
      </c>
      <c r="AS68" s="22">
        <f t="shared" si="48"/>
        <v>45335</v>
      </c>
      <c r="AT68" s="22">
        <f t="shared" si="48"/>
        <v>44975</v>
      </c>
      <c r="AU68" s="82">
        <f t="shared" si="48"/>
        <v>46700</v>
      </c>
      <c r="AV68" s="82"/>
      <c r="AW68" s="82"/>
      <c r="AX68" s="22"/>
      <c r="AY68" s="22"/>
      <c r="AZ68" s="99"/>
      <c r="BA68" s="122">
        <f>AS68/AS$12</f>
        <v>11.547376464595008</v>
      </c>
      <c r="BB68" s="22">
        <f>MIN(C68:AS68)</f>
        <v>17209</v>
      </c>
      <c r="BC68" s="22">
        <f>MAX(C68:AS68)</f>
        <v>45645</v>
      </c>
      <c r="BD68" s="103">
        <f>RANK(AS68,C68:AS68,0)</f>
        <v>2</v>
      </c>
      <c r="BE68" s="103">
        <f>RANK(AS68,AJ68:AS68,0)</f>
        <v>2</v>
      </c>
    </row>
    <row r="69" spans="2:57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82"/>
      <c r="AX69" s="22"/>
      <c r="AY69" s="22"/>
      <c r="AZ69" s="99"/>
      <c r="BA69" s="102"/>
      <c r="BB69" s="124"/>
      <c r="BC69" s="124"/>
      <c r="BD69" s="103"/>
      <c r="BE69" s="103"/>
    </row>
    <row r="70" spans="2:57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131"/>
      <c r="AX70" s="22"/>
      <c r="AY70" s="22"/>
      <c r="AZ70" s="99"/>
      <c r="BA70" s="122">
        <f>AS70/AS$12</f>
        <v>8.43555781966378</v>
      </c>
      <c r="BB70" s="22">
        <f>MIN(C70:AS70)</f>
        <v>12552</v>
      </c>
      <c r="BC70" s="22">
        <f>MAX(C70:AS70)</f>
        <v>34374</v>
      </c>
      <c r="BD70" s="103">
        <f>RANK(AS70,C70:AS70,0)</f>
        <v>5</v>
      </c>
      <c r="BE70" s="103">
        <f>RANK(AS70,AJ70:AS70,0)</f>
        <v>3</v>
      </c>
    </row>
    <row r="71" spans="2:57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131"/>
      <c r="AX71" s="22"/>
      <c r="AY71" s="22"/>
      <c r="AZ71" s="99"/>
      <c r="BA71" s="122">
        <f>AS71/AS$12</f>
        <v>3.0448293428425877</v>
      </c>
      <c r="BB71" s="22">
        <f>MIN(C71:AS71)</f>
        <v>4299</v>
      </c>
      <c r="BC71" s="22">
        <f>MAX(C71:AS71)</f>
        <v>13150</v>
      </c>
      <c r="BD71" s="103">
        <f>RANK(AS71,C71:AS71,0)</f>
        <v>2</v>
      </c>
      <c r="BE71" s="103">
        <f>RANK(AS71,AJ71:AS71,0)</f>
        <v>2</v>
      </c>
    </row>
    <row r="72" spans="2:57" s="64" customFormat="1" ht="12.75">
      <c r="B72" s="99" t="s">
        <v>56</v>
      </c>
      <c r="C72" s="22">
        <f aca="true" t="shared" si="49" ref="C72:AU72">C70+C71</f>
        <v>19350</v>
      </c>
      <c r="D72" s="22">
        <f t="shared" si="49"/>
        <v>16851</v>
      </c>
      <c r="E72" s="22">
        <f t="shared" si="49"/>
        <v>20757</v>
      </c>
      <c r="F72" s="22">
        <f t="shared" si="49"/>
        <v>18615</v>
      </c>
      <c r="G72" s="22">
        <f t="shared" si="49"/>
        <v>22356</v>
      </c>
      <c r="H72" s="22">
        <f t="shared" si="49"/>
        <v>24330</v>
      </c>
      <c r="I72" s="22">
        <f t="shared" si="49"/>
        <v>27146</v>
      </c>
      <c r="J72" s="22">
        <f t="shared" si="49"/>
        <v>24375</v>
      </c>
      <c r="K72" s="22">
        <f t="shared" si="49"/>
        <v>24622</v>
      </c>
      <c r="L72" s="22">
        <f t="shared" si="49"/>
        <v>26415</v>
      </c>
      <c r="M72" s="22">
        <v>22977</v>
      </c>
      <c r="N72" s="22">
        <f t="shared" si="49"/>
        <v>24397</v>
      </c>
      <c r="O72" s="22">
        <f t="shared" si="49"/>
        <v>25126</v>
      </c>
      <c r="P72" s="22">
        <f t="shared" si="49"/>
        <v>27730</v>
      </c>
      <c r="Q72" s="22">
        <f t="shared" si="49"/>
        <v>28147</v>
      </c>
      <c r="R72" s="22">
        <f t="shared" si="49"/>
        <v>24927</v>
      </c>
      <c r="S72" s="22">
        <f t="shared" si="49"/>
        <v>27582</v>
      </c>
      <c r="T72" s="22">
        <f t="shared" si="49"/>
        <v>28381</v>
      </c>
      <c r="U72" s="22">
        <f t="shared" si="49"/>
        <v>29953</v>
      </c>
      <c r="V72" s="22">
        <f t="shared" si="49"/>
        <v>30483</v>
      </c>
      <c r="W72" s="22">
        <v>30638</v>
      </c>
      <c r="X72" s="22">
        <v>33260</v>
      </c>
      <c r="Y72" s="22">
        <f t="shared" si="49"/>
        <v>32613</v>
      </c>
      <c r="Z72" s="22">
        <f t="shared" si="49"/>
        <v>34314</v>
      </c>
      <c r="AA72" s="22">
        <v>38225</v>
      </c>
      <c r="AB72" s="22">
        <f t="shared" si="49"/>
        <v>37779</v>
      </c>
      <c r="AC72" s="22">
        <v>37678</v>
      </c>
      <c r="AD72" s="22">
        <f t="shared" si="49"/>
        <v>39346</v>
      </c>
      <c r="AE72" s="22">
        <v>40579</v>
      </c>
      <c r="AF72" s="22">
        <v>38399</v>
      </c>
      <c r="AG72" s="22">
        <f t="shared" si="49"/>
        <v>36619</v>
      </c>
      <c r="AH72" s="22">
        <f t="shared" si="49"/>
        <v>40901</v>
      </c>
      <c r="AI72" s="22">
        <f t="shared" si="49"/>
        <v>41243</v>
      </c>
      <c r="AJ72" s="22">
        <f t="shared" si="49"/>
        <v>43178</v>
      </c>
      <c r="AK72" s="22">
        <f t="shared" si="49"/>
        <v>42474</v>
      </c>
      <c r="AL72" s="22">
        <f t="shared" si="49"/>
        <v>39249</v>
      </c>
      <c r="AM72" s="22">
        <f t="shared" si="49"/>
        <v>41800</v>
      </c>
      <c r="AN72" s="22">
        <f t="shared" si="49"/>
        <v>39383</v>
      </c>
      <c r="AO72" s="22">
        <f t="shared" si="49"/>
        <v>41291</v>
      </c>
      <c r="AP72" s="22">
        <f t="shared" si="49"/>
        <v>40145</v>
      </c>
      <c r="AQ72" s="22">
        <f t="shared" si="49"/>
        <v>41093</v>
      </c>
      <c r="AR72" s="22">
        <f t="shared" si="49"/>
        <v>45385</v>
      </c>
      <c r="AS72" s="22">
        <f t="shared" si="49"/>
        <v>45072</v>
      </c>
      <c r="AT72" s="22">
        <f t="shared" si="49"/>
        <v>44650</v>
      </c>
      <c r="AU72" s="82">
        <f t="shared" si="49"/>
        <v>46400</v>
      </c>
      <c r="AV72" s="82"/>
      <c r="AW72" s="82"/>
      <c r="AX72" s="22"/>
      <c r="AY72" s="22"/>
      <c r="AZ72" s="99"/>
      <c r="BA72" s="122">
        <f>AS72/AS$12</f>
        <v>11.480387162506368</v>
      </c>
      <c r="BB72" s="22">
        <f>MIN(C72:AS72)</f>
        <v>16851</v>
      </c>
      <c r="BC72" s="22">
        <f>MAX(C72:AS72)</f>
        <v>45385</v>
      </c>
      <c r="BD72" s="103">
        <f>RANK(AS72,C72:AS72,0)</f>
        <v>2</v>
      </c>
      <c r="BE72" s="103">
        <f>RANK(AS72,AJ72:AS72,0)</f>
        <v>2</v>
      </c>
    </row>
    <row r="73" spans="2:57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82"/>
      <c r="AX73" s="22"/>
      <c r="AY73" s="22"/>
      <c r="AZ73" s="99"/>
      <c r="BA73" s="102"/>
      <c r="BB73" s="22"/>
      <c r="BC73" s="22"/>
      <c r="BD73" s="103"/>
      <c r="BE73" s="103"/>
    </row>
    <row r="74" spans="2:57" s="64" customFormat="1" ht="12.75">
      <c r="B74" s="99" t="s">
        <v>57</v>
      </c>
      <c r="C74" s="22">
        <f aca="true" t="shared" si="50" ref="C74:AO74">C68-C72</f>
        <v>507</v>
      </c>
      <c r="D74" s="22">
        <f t="shared" si="50"/>
        <v>358</v>
      </c>
      <c r="E74" s="22">
        <f t="shared" si="50"/>
        <v>355</v>
      </c>
      <c r="F74" s="22">
        <f t="shared" si="50"/>
        <v>228</v>
      </c>
      <c r="G74" s="22">
        <f t="shared" si="50"/>
        <v>243</v>
      </c>
      <c r="H74" s="22">
        <f t="shared" si="50"/>
        <v>267</v>
      </c>
      <c r="I74" s="22">
        <f t="shared" si="50"/>
        <v>226</v>
      </c>
      <c r="J74" s="22">
        <f t="shared" si="50"/>
        <v>163</v>
      </c>
      <c r="K74" s="22">
        <f t="shared" si="50"/>
        <v>175</v>
      </c>
      <c r="L74" s="22">
        <f t="shared" si="50"/>
        <v>474</v>
      </c>
      <c r="M74" s="22">
        <v>255</v>
      </c>
      <c r="N74" s="22">
        <f t="shared" si="50"/>
        <v>387</v>
      </c>
      <c r="O74" s="22">
        <f t="shared" si="50"/>
        <v>212</v>
      </c>
      <c r="P74" s="22">
        <f t="shared" si="50"/>
        <v>240</v>
      </c>
      <c r="Q74" s="22">
        <f t="shared" si="50"/>
        <v>153</v>
      </c>
      <c r="R74" s="22">
        <f t="shared" si="50"/>
        <v>173</v>
      </c>
      <c r="S74" s="22">
        <f t="shared" si="50"/>
        <v>318</v>
      </c>
      <c r="T74" s="22">
        <f t="shared" si="50"/>
        <v>285</v>
      </c>
      <c r="U74" s="22">
        <f t="shared" si="50"/>
        <v>230</v>
      </c>
      <c r="V74" s="22">
        <f t="shared" si="50"/>
        <v>204</v>
      </c>
      <c r="W74" s="22">
        <f t="shared" si="50"/>
        <v>150</v>
      </c>
      <c r="X74" s="22">
        <f t="shared" si="50"/>
        <v>223</v>
      </c>
      <c r="Y74" s="22">
        <v>212</v>
      </c>
      <c r="Z74" s="22">
        <f t="shared" si="50"/>
        <v>210</v>
      </c>
      <c r="AA74" s="22">
        <f t="shared" si="50"/>
        <v>218</v>
      </c>
      <c r="AB74" s="22">
        <f t="shared" si="50"/>
        <v>330</v>
      </c>
      <c r="AC74" s="22">
        <v>293</v>
      </c>
      <c r="AD74" s="22">
        <f t="shared" si="50"/>
        <v>383</v>
      </c>
      <c r="AE74" s="22">
        <f t="shared" si="50"/>
        <v>240</v>
      </c>
      <c r="AF74" s="22">
        <f t="shared" si="50"/>
        <v>220</v>
      </c>
      <c r="AG74" s="22">
        <f t="shared" si="50"/>
        <v>211</v>
      </c>
      <c r="AH74" s="22">
        <f t="shared" si="50"/>
        <v>172</v>
      </c>
      <c r="AI74" s="22">
        <f t="shared" si="50"/>
        <v>314</v>
      </c>
      <c r="AJ74" s="22">
        <v>343</v>
      </c>
      <c r="AK74" s="22">
        <f t="shared" si="50"/>
        <v>294</v>
      </c>
      <c r="AL74" s="22">
        <f t="shared" si="50"/>
        <v>235</v>
      </c>
      <c r="AM74" s="22">
        <v>302</v>
      </c>
      <c r="AN74" s="22">
        <f t="shared" si="50"/>
        <v>350</v>
      </c>
      <c r="AO74" s="22">
        <f t="shared" si="50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82"/>
      <c r="AX74" s="22"/>
      <c r="AY74" s="22"/>
      <c r="AZ74" s="99"/>
      <c r="BA74" s="122">
        <f>AS74/AS$12</f>
        <v>0.06724401426388181</v>
      </c>
      <c r="BB74" s="22">
        <f>MIN(C74:AS74)</f>
        <v>150</v>
      </c>
      <c r="BC74" s="22">
        <f>MAX(C74:AS74)</f>
        <v>507</v>
      </c>
      <c r="BD74" s="103">
        <f>RANK(AS74,C74:AS74,0)</f>
        <v>19</v>
      </c>
      <c r="BE74" s="103">
        <f>RANK(AS74,AJ74:AS74,0)</f>
        <v>7</v>
      </c>
    </row>
    <row r="75" spans="2:57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99"/>
      <c r="BA75" s="102"/>
      <c r="BB75" s="106"/>
      <c r="BC75" s="106"/>
      <c r="BD75" s="103"/>
      <c r="BE75" s="103"/>
    </row>
    <row r="76" spans="2:57" s="64" customFormat="1" ht="12.75">
      <c r="B76" s="107" t="s">
        <v>61</v>
      </c>
      <c r="C76" s="125">
        <f>IF(C72=0,"n/a",C74/C72)</f>
        <v>0.0262015503875969</v>
      </c>
      <c r="D76" s="125">
        <f aca="true" t="shared" si="51" ref="D76:AY76">IF(D72=0,"n/a",D74/D72)</f>
        <v>0.021245029968547862</v>
      </c>
      <c r="E76" s="125">
        <f t="shared" si="51"/>
        <v>0.01710266416148769</v>
      </c>
      <c r="F76" s="125">
        <f t="shared" si="51"/>
        <v>0.012248186946011281</v>
      </c>
      <c r="G76" s="125">
        <f t="shared" si="51"/>
        <v>0.010869565217391304</v>
      </c>
      <c r="H76" s="125">
        <f t="shared" si="51"/>
        <v>0.01097410604192355</v>
      </c>
      <c r="I76" s="125">
        <f t="shared" si="51"/>
        <v>0.008325351801370368</v>
      </c>
      <c r="J76" s="125">
        <f t="shared" si="51"/>
        <v>0.006687179487179487</v>
      </c>
      <c r="K76" s="125">
        <f t="shared" si="51"/>
        <v>0.007107464868816506</v>
      </c>
      <c r="L76" s="125">
        <f t="shared" si="51"/>
        <v>0.01794434980124929</v>
      </c>
      <c r="M76" s="125">
        <f t="shared" si="51"/>
        <v>0.011098054576315446</v>
      </c>
      <c r="N76" s="125">
        <f t="shared" si="51"/>
        <v>0.0158626060581219</v>
      </c>
      <c r="O76" s="125">
        <f t="shared" si="51"/>
        <v>0.008437475125368145</v>
      </c>
      <c r="P76" s="125">
        <f t="shared" si="51"/>
        <v>0.00865488640461594</v>
      </c>
      <c r="Q76" s="125">
        <f t="shared" si="51"/>
        <v>0.005435748037090986</v>
      </c>
      <c r="R76" s="125">
        <f t="shared" si="51"/>
        <v>0.006940265575480403</v>
      </c>
      <c r="S76" s="125">
        <f t="shared" si="51"/>
        <v>0.011529258211877311</v>
      </c>
      <c r="T76" s="125">
        <f t="shared" si="51"/>
        <v>0.0100419294598499</v>
      </c>
      <c r="U76" s="125">
        <f t="shared" si="51"/>
        <v>0.007678696624712049</v>
      </c>
      <c r="V76" s="125">
        <f t="shared" si="51"/>
        <v>0.006692254699340616</v>
      </c>
      <c r="W76" s="125">
        <f t="shared" si="51"/>
        <v>0.00489588093217573</v>
      </c>
      <c r="X76" s="125">
        <f t="shared" si="51"/>
        <v>0.006704750450992183</v>
      </c>
      <c r="Y76" s="125">
        <f t="shared" si="51"/>
        <v>0.006500475270597614</v>
      </c>
      <c r="Z76" s="125">
        <f t="shared" si="51"/>
        <v>0.006119951040391677</v>
      </c>
      <c r="AA76" s="125">
        <f t="shared" si="51"/>
        <v>0.005703073904512753</v>
      </c>
      <c r="AB76" s="125">
        <f t="shared" si="51"/>
        <v>0.00873501151433336</v>
      </c>
      <c r="AC76" s="125">
        <f t="shared" si="51"/>
        <v>0.007776421253782048</v>
      </c>
      <c r="AD76" s="125">
        <f t="shared" si="51"/>
        <v>0.00973415340822447</v>
      </c>
      <c r="AE76" s="125">
        <f t="shared" si="51"/>
        <v>0.005914389216096996</v>
      </c>
      <c r="AF76" s="125">
        <f t="shared" si="51"/>
        <v>0.005729315867600719</v>
      </c>
      <c r="AG76" s="125">
        <f t="shared" si="51"/>
        <v>0.005762036101477375</v>
      </c>
      <c r="AH76" s="125">
        <f t="shared" si="51"/>
        <v>0.004205276154617247</v>
      </c>
      <c r="AI76" s="125">
        <f t="shared" si="51"/>
        <v>0.007613413185267803</v>
      </c>
      <c r="AJ76" s="125">
        <f t="shared" si="51"/>
        <v>0.007943860299226458</v>
      </c>
      <c r="AK76" s="125">
        <f t="shared" si="51"/>
        <v>0.00692188162169798</v>
      </c>
      <c r="AL76" s="125">
        <f t="shared" si="51"/>
        <v>0.005987413692068588</v>
      </c>
      <c r="AM76" s="125">
        <f t="shared" si="51"/>
        <v>0.007224880382775119</v>
      </c>
      <c r="AN76" s="125">
        <f t="shared" si="51"/>
        <v>0.008887083259274306</v>
      </c>
      <c r="AO76" s="125">
        <f t="shared" si="51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/>
      <c r="AX76" s="125" t="str">
        <f t="shared" si="51"/>
        <v>n/a</v>
      </c>
      <c r="AY76" s="125" t="str">
        <f t="shared" si="51"/>
        <v>n/a</v>
      </c>
      <c r="AZ76" s="99"/>
      <c r="BA76" s="102"/>
      <c r="BB76" s="108">
        <f>MIN(C76:AS76)</f>
        <v>0.004205276154617247</v>
      </c>
      <c r="BC76" s="108">
        <f>MAX(C76:AS76)</f>
        <v>0.0262015503875969</v>
      </c>
      <c r="BD76" s="103"/>
      <c r="BE76" s="103"/>
    </row>
    <row r="77" spans="2:57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102"/>
      <c r="BB77" s="99"/>
      <c r="BC77" s="99"/>
      <c r="BD77" s="103"/>
      <c r="BE77" s="103"/>
    </row>
    <row r="78" spans="2:57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111"/>
      <c r="AZ78" s="99"/>
      <c r="BA78" s="102"/>
      <c r="BB78" s="111">
        <f>MIN(C78:AS78)</f>
        <v>311.27</v>
      </c>
      <c r="BC78" s="111">
        <f>MAX(C78:AS78)</f>
        <v>489.94</v>
      </c>
      <c r="BD78" s="103">
        <f>RANK(AS78,C78:AS78,0)</f>
        <v>7</v>
      </c>
      <c r="BE78" s="103">
        <f>RANK(AS78,AJ78:AS78,0)</f>
        <v>7</v>
      </c>
    </row>
    <row r="79" spans="2:52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</row>
    <row r="80" spans="2:52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117"/>
      <c r="AX80" s="99"/>
      <c r="AY80" s="99"/>
      <c r="AZ80" s="99"/>
    </row>
    <row r="81" spans="2:52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117"/>
      <c r="AX81" s="99"/>
      <c r="AY81" s="99"/>
      <c r="AZ81" s="99"/>
    </row>
    <row r="82" spans="2:52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116"/>
      <c r="AX82" s="99"/>
      <c r="AY82" s="99"/>
      <c r="AZ82" s="99"/>
    </row>
    <row r="83" spans="2:52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</row>
    <row r="84" spans="2:52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:BE7 BE16 BE22 BE24 BE26 BE28:BE31 BE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86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0" sqref="B50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39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55">
        <f aca="true" t="shared" si="0" ref="Z3:Z14">$AD$182+($AD$183*B3)</f>
        <v>22.01258584461266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55">
        <f t="shared" si="0"/>
        <v>22.60918485312868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55">
        <f t="shared" si="0"/>
        <v>23.205783861644704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55">
        <f t="shared" si="0"/>
        <v>23.802382870160727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55">
        <f t="shared" si="0"/>
        <v>24.398981878676977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55">
        <f t="shared" si="0"/>
        <v>24.995580887193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55">
        <f t="shared" si="0"/>
        <v>25.592179895709023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55">
        <f t="shared" si="0"/>
        <v>26.188778904225046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55">
        <f t="shared" si="0"/>
        <v>26.78537791274107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55">
        <f t="shared" si="0"/>
        <v>27.381976921257092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55">
        <f t="shared" si="0"/>
        <v>27.978575929773115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55">
        <f t="shared" si="0"/>
        <v>28.575174938289138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55">
        <f aca="true" t="shared" si="2" ref="Z15:Z47">$AD$182+($AD$183*B15)</f>
        <v>29.17177394680516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55">
        <f t="shared" si="2"/>
        <v>29.76837295532141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55">
        <f t="shared" si="2"/>
        <v>30.364971963837434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55">
        <f t="shared" si="2"/>
        <v>30.961570972353456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55">
        <f t="shared" si="2"/>
        <v>31.55816998086948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55">
        <f t="shared" si="2"/>
        <v>32.1547689893855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3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55">
        <f t="shared" si="2"/>
        <v>32.751367997901525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3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55">
        <f t="shared" si="2"/>
        <v>33.34796700641755</v>
      </c>
      <c r="AA22" s="37"/>
    </row>
    <row r="23" spans="2:27" ht="12.75">
      <c r="B23" s="26">
        <f t="shared" si="3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55">
        <f t="shared" si="2"/>
        <v>33.94456601493357</v>
      </c>
      <c r="AA23" s="37"/>
    </row>
    <row r="24" spans="2:40" ht="12.75">
      <c r="B24" s="26">
        <f t="shared" si="3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55">
        <f t="shared" si="2"/>
        <v>34.541165023449594</v>
      </c>
      <c r="AA24" s="37"/>
      <c r="AN24" s="2" t="s">
        <v>101</v>
      </c>
    </row>
    <row r="25" spans="2:29" ht="13.5" thickBot="1">
      <c r="B25" s="26">
        <f t="shared" si="3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55">
        <f t="shared" si="2"/>
        <v>35.13776403196562</v>
      </c>
      <c r="AA25" s="37"/>
      <c r="AC25" s="2" t="s">
        <v>101</v>
      </c>
    </row>
    <row r="26" spans="2:42" ht="13.5" thickBot="1">
      <c r="B26" s="26">
        <f t="shared" si="3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55">
        <f t="shared" si="2"/>
        <v>35.73436304048187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3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55">
        <f t="shared" si="2"/>
        <v>36.33096204899789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3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55">
        <f t="shared" si="2"/>
        <v>36.92756105751391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3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55">
        <f t="shared" si="2"/>
        <v>37.524160066029935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3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55">
        <f t="shared" si="2"/>
        <v>38.12075907454596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3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55">
        <f t="shared" si="2"/>
        <v>38.71735808306198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3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55">
        <f t="shared" si="2"/>
        <v>39.313957091578004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3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55">
        <f t="shared" si="2"/>
        <v>39.91055610009403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55">
        <f t="shared" si="2"/>
        <v>40.50715510861005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55">
        <f t="shared" si="2"/>
        <v>41.1037541171263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55">
        <f t="shared" si="2"/>
        <v>41.70035312564232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55">
        <f t="shared" si="2"/>
        <v>42.296952134158346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2"/>
        <v>42.89355114267437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t="shared" si="2"/>
        <v>43.49015015119039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2"/>
        <v>44.086749159706415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2"/>
        <v>44.68334816822244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2"/>
        <v>45.27994717673846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2"/>
        <v>45.87654618525448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2"/>
        <v>46.473145193770506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 t="shared" si="2"/>
        <v>47.069744202286756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 t="shared" si="2"/>
        <v>47.66634321080278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90.2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4735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5</v>
      </c>
      <c r="N47" s="51">
        <f>'Soybean Annual Balance Sheet'!$AU$21</f>
        <v>2164</v>
      </c>
      <c r="O47" s="51">
        <f>'Soybean Annual Balance Sheet'!$AU$23</f>
        <v>2134</v>
      </c>
      <c r="P47" s="51">
        <f>'Soybean Annual Balance Sheet'!$AU$25</f>
        <v>4297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0.10193158017221317</v>
      </c>
      <c r="V47" s="17"/>
      <c r="W47" s="54">
        <f>'Soybean Annual Balance Sheet'!$AU$34</f>
        <v>9.33</v>
      </c>
      <c r="X47" s="17"/>
      <c r="Y47" s="17"/>
      <c r="Z47" s="55">
        <f t="shared" si="2"/>
        <v>48.2629422193188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6">
        <v>2018</v>
      </c>
      <c r="C48" s="67">
        <v>18</v>
      </c>
      <c r="D48" s="49">
        <f>'Soybean Annual Balance Sheet'!$AV$8</f>
        <v>89.2</v>
      </c>
      <c r="E48" s="49">
        <f>'Soybean Annual Balance Sheet'!$AV$9</f>
        <v>87.6</v>
      </c>
      <c r="F48" s="50">
        <f>'Soybean Annual Balance Sheet'!$AV$10</f>
        <v>50.6</v>
      </c>
      <c r="G48" s="51">
        <f>'Soybean Annual Balance Sheet'!$AV$12</f>
        <v>4428</v>
      </c>
      <c r="H48" s="51">
        <f>'Soybean Annual Balance Sheet'!$AV$13</f>
        <v>438</v>
      </c>
      <c r="I48" s="51">
        <f>'Soybean Annual Balance Sheet'!$AV$14</f>
        <v>14</v>
      </c>
      <c r="J48" s="51">
        <f>'Soybean Annual Balance Sheet'!$AV$15</f>
        <v>4880</v>
      </c>
      <c r="K48" s="51">
        <f>'Soybean Annual Balance Sheet'!$AV$17</f>
        <v>2092</v>
      </c>
      <c r="L48" s="51">
        <f>'Soybean Annual Balance Sheet'!$AV$18</f>
        <v>89</v>
      </c>
      <c r="M48" s="51">
        <f>'Soybean Annual Balance Sheet'!$AV$19</f>
        <v>39</v>
      </c>
      <c r="N48" s="51">
        <f>'Soybean Annual Balance Sheet'!$AV$21</f>
        <v>2220</v>
      </c>
      <c r="O48" s="51">
        <f>'Soybean Annual Balance Sheet'!$AV$23</f>
        <v>1748</v>
      </c>
      <c r="P48" s="51">
        <f>'Soybean Annual Balance Sheet'!$AV$25</f>
        <v>3967</v>
      </c>
      <c r="Q48" s="51">
        <f>'Soybean Annual Balance Sheet'!$AV$27</f>
        <v>913</v>
      </c>
      <c r="R48" s="17"/>
      <c r="S48" s="17"/>
      <c r="T48" s="52"/>
      <c r="U48" s="53">
        <f>'Soybean Annual Balance Sheet'!$AV$32</f>
        <v>0.23014872699773128</v>
      </c>
      <c r="V48" s="17"/>
      <c r="W48" s="54">
        <f>'Soybean Annual Balance Sheet'!$AV$34</f>
        <v>8.48</v>
      </c>
      <c r="X48" s="17"/>
      <c r="Y48" s="17"/>
      <c r="Z48" s="55">
        <f>$AD$182+($AD$183*B48)</f>
        <v>48.859541227834825</v>
      </c>
      <c r="AA48" s="17"/>
      <c r="AC48" s="40">
        <v>21</v>
      </c>
      <c r="AD48" s="40">
        <v>35.630194255769425</v>
      </c>
      <c r="AE48" s="40">
        <v>-3.00384843414205</v>
      </c>
    </row>
    <row r="49" spans="2:31" ht="12.75">
      <c r="B49" s="68">
        <v>2019</v>
      </c>
      <c r="C49" s="69">
        <v>19</v>
      </c>
      <c r="D49" s="57">
        <f>'Soybean Annual Balance Sheet'!$AW$8</f>
        <v>76.5</v>
      </c>
      <c r="E49" s="57">
        <f>'Soybean Annual Balance Sheet'!$AW$9</f>
        <v>75.6</v>
      </c>
      <c r="F49" s="58">
        <f>'Soybean Annual Balance Sheet'!$AW$10</f>
        <v>46.9</v>
      </c>
      <c r="G49" s="59">
        <f>'Soybean Annual Balance Sheet'!$AW$12</f>
        <v>3550</v>
      </c>
      <c r="H49" s="59">
        <f>'Soybean Annual Balance Sheet'!$AW$13</f>
        <v>913</v>
      </c>
      <c r="I49" s="59">
        <f>'Soybean Annual Balance Sheet'!$AW$14</f>
        <v>20</v>
      </c>
      <c r="J49" s="59">
        <f>'Soybean Annual Balance Sheet'!$AW$15</f>
        <v>4483</v>
      </c>
      <c r="K49" s="59">
        <f>'Soybean Annual Balance Sheet'!$AW$17</f>
        <v>2120</v>
      </c>
      <c r="L49" s="59">
        <f>'Soybean Annual Balance Sheet'!$AW$18</f>
        <v>96</v>
      </c>
      <c r="M49" s="59">
        <f>'Soybean Annual Balance Sheet'!$AW$19</f>
        <v>32</v>
      </c>
      <c r="N49" s="59">
        <f>'Soybean Annual Balance Sheet'!$AW$21</f>
        <v>2248</v>
      </c>
      <c r="O49" s="59">
        <f>'Soybean Annual Balance Sheet'!$AW$23</f>
        <v>1775</v>
      </c>
      <c r="P49" s="59">
        <f>'Soybean Annual Balance Sheet'!$AW$25</f>
        <v>4023</v>
      </c>
      <c r="Q49" s="59">
        <f>'Soybean Annual Balance Sheet'!$AW$27</f>
        <v>460</v>
      </c>
      <c r="R49" s="56"/>
      <c r="S49" s="56"/>
      <c r="T49" s="60"/>
      <c r="U49" s="61">
        <f>'Soybean Annual Balance Sheet'!$AW$32</f>
        <v>0.114342530449913</v>
      </c>
      <c r="V49" s="56"/>
      <c r="W49" s="62">
        <f>'Soybean Annual Balance Sheet'!$AW$34</f>
        <v>9</v>
      </c>
      <c r="X49" s="56"/>
      <c r="Y49" s="56"/>
      <c r="Z49" s="63">
        <f>$AD$182+($AD$183*B49)</f>
        <v>49.45614023635085</v>
      </c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  <row r="165" ht="12.75">
      <c r="AC165" s="5" t="s">
        <v>151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50" t="s">
        <v>78</v>
      </c>
      <c r="AD168" s="150"/>
      <c r="AE168"/>
      <c r="AF168"/>
      <c r="AG168"/>
      <c r="AH168"/>
      <c r="AI168"/>
      <c r="AJ168"/>
      <c r="AK168"/>
    </row>
    <row r="169" spans="29:37" ht="15">
      <c r="AC169" s="147" t="s">
        <v>79</v>
      </c>
      <c r="AD169" s="147">
        <v>0.8489059228355376</v>
      </c>
      <c r="AE169"/>
      <c r="AF169"/>
      <c r="AG169"/>
      <c r="AH169"/>
      <c r="AI169"/>
      <c r="AJ169"/>
      <c r="AK169"/>
    </row>
    <row r="170" spans="29:37" ht="15">
      <c r="AC170" s="147" t="s">
        <v>80</v>
      </c>
      <c r="AD170" s="147">
        <v>0.7206412658252556</v>
      </c>
      <c r="AE170"/>
      <c r="AF170"/>
      <c r="AG170"/>
      <c r="AH170"/>
      <c r="AI170"/>
      <c r="AJ170"/>
      <c r="AK170"/>
    </row>
    <row r="171" spans="29:37" ht="15">
      <c r="AC171" s="147" t="s">
        <v>81</v>
      </c>
      <c r="AD171" s="147">
        <v>0.7073384689597916</v>
      </c>
      <c r="AE171"/>
      <c r="AF171"/>
      <c r="AG171"/>
      <c r="AH171"/>
      <c r="AI171"/>
      <c r="AJ171"/>
      <c r="AK171"/>
    </row>
    <row r="172" spans="29:37" ht="15">
      <c r="AC172" s="147" t="s">
        <v>82</v>
      </c>
      <c r="AD172" s="147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48" t="s">
        <v>83</v>
      </c>
      <c r="AD173" s="148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49"/>
      <c r="AD176" s="149" t="s">
        <v>85</v>
      </c>
      <c r="AE176" s="149" t="s">
        <v>86</v>
      </c>
      <c r="AF176" s="149" t="s">
        <v>87</v>
      </c>
      <c r="AG176" s="149" t="s">
        <v>88</v>
      </c>
      <c r="AH176" s="149" t="s">
        <v>89</v>
      </c>
      <c r="AI176"/>
      <c r="AJ176"/>
      <c r="AK176"/>
    </row>
    <row r="177" spans="29:37" ht="15">
      <c r="AC177" s="147" t="s">
        <v>90</v>
      </c>
      <c r="AD177" s="147">
        <v>1</v>
      </c>
      <c r="AE177" s="147">
        <v>360.2015414858779</v>
      </c>
      <c r="AF177" s="147">
        <v>360.2015414858779</v>
      </c>
      <c r="AG177" s="147">
        <v>54.172161923042225</v>
      </c>
      <c r="AH177" s="147">
        <v>3.0510375636850107E-07</v>
      </c>
      <c r="AI177"/>
      <c r="AJ177"/>
      <c r="AK177"/>
    </row>
    <row r="178" spans="29:37" ht="15">
      <c r="AC178" s="147" t="s">
        <v>91</v>
      </c>
      <c r="AD178" s="147">
        <v>21</v>
      </c>
      <c r="AE178" s="147">
        <v>139.6332009409057</v>
      </c>
      <c r="AF178" s="147">
        <v>6.649200044805034</v>
      </c>
      <c r="AG178" s="147"/>
      <c r="AH178" s="147"/>
      <c r="AI178"/>
      <c r="AJ178"/>
      <c r="AK178"/>
    </row>
    <row r="179" spans="29:37" ht="15.75" thickBot="1">
      <c r="AC179" s="148" t="s">
        <v>5</v>
      </c>
      <c r="AD179" s="148">
        <v>22</v>
      </c>
      <c r="AE179" s="148">
        <v>499.8347424267836</v>
      </c>
      <c r="AF179" s="148"/>
      <c r="AG179" s="148"/>
      <c r="AH179" s="148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49"/>
      <c r="AD181" s="149" t="s">
        <v>92</v>
      </c>
      <c r="AE181" s="149" t="s">
        <v>82</v>
      </c>
      <c r="AF181" s="149" t="s">
        <v>93</v>
      </c>
      <c r="AG181" s="149" t="s">
        <v>94</v>
      </c>
      <c r="AH181" s="149" t="s">
        <v>95</v>
      </c>
      <c r="AI181" s="149" t="s">
        <v>96</v>
      </c>
      <c r="AJ181" s="149" t="s">
        <v>97</v>
      </c>
      <c r="AK181" s="149" t="s">
        <v>98</v>
      </c>
    </row>
    <row r="182" spans="29:37" ht="15">
      <c r="AC182" s="147" t="s">
        <v>99</v>
      </c>
      <c r="AD182" s="147">
        <v>-1155.0772579575473</v>
      </c>
      <c r="AE182" s="147">
        <v>162.68375489518698</v>
      </c>
      <c r="AF182" s="147">
        <v>-7.10013890877878</v>
      </c>
      <c r="AG182" s="147">
        <v>5.27742333077658E-07</v>
      </c>
      <c r="AH182" s="147">
        <v>-1493.3966469498628</v>
      </c>
      <c r="AI182" s="147">
        <v>-816.757868965232</v>
      </c>
      <c r="AJ182" s="147">
        <v>-1493.3966469498628</v>
      </c>
      <c r="AK182" s="147">
        <v>-816.757868965232</v>
      </c>
    </row>
    <row r="183" spans="29:37" ht="15.75" thickBot="1">
      <c r="AC183" s="148" t="s">
        <v>100</v>
      </c>
      <c r="AD183" s="148">
        <v>0.5965990085160466</v>
      </c>
      <c r="AE183" s="148">
        <v>0.0810577311272592</v>
      </c>
      <c r="AF183" s="148">
        <v>7.360174041627156</v>
      </c>
      <c r="AG183" s="148">
        <v>3.051037563685022E-07</v>
      </c>
      <c r="AH183" s="148">
        <v>0.4280302286415846</v>
      </c>
      <c r="AI183" s="148">
        <v>0.7651677883905087</v>
      </c>
      <c r="AJ183" s="148">
        <v>0.4280302286415846</v>
      </c>
      <c r="AK183" s="148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 Llewelyn</cp:lastModifiedBy>
  <dcterms:created xsi:type="dcterms:W3CDTF">2004-04-28T19:10:54Z</dcterms:created>
  <dcterms:modified xsi:type="dcterms:W3CDTF">2019-10-12T19:43:27Z</dcterms:modified>
  <cp:category/>
  <cp:version/>
  <cp:contentType/>
  <cp:contentStatus/>
</cp:coreProperties>
</file>