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Econ1-Grain Marketing &amp; Risk Mgmt\Grain Mkt Analysis &amp; Outlook\Grain Mkt Outlook 2007+\Grain Market Outlook Resources - Materials\"/>
    </mc:Choice>
  </mc:AlternateContent>
  <bookViews>
    <workbookView xWindow="12" yWindow="4788" windowWidth="19440" windowHeight="5112" tabRatio="601"/>
  </bookViews>
  <sheets>
    <sheet name="1 US Prod" sheetId="1" r:id="rId1"/>
    <sheet name="2 US Planting Intentions" sheetId="9" r:id="rId2"/>
    <sheet name="3 US Planted Acres " sheetId="10" r:id="rId3"/>
    <sheet name="4 US Yield Est" sheetId="2" r:id="rId4"/>
    <sheet name="5 US Soybean S-D" sheetId="3" r:id="rId5"/>
    <sheet name="6 US Soybean Meal S-D" sheetId="4" r:id="rId6"/>
    <sheet name="7 US Soybean Oil S-D" sheetId="5" r:id="rId7"/>
    <sheet name="8 US Soybean Qrtrly S-D" sheetId="8" r:id="rId8"/>
    <sheet name="8a US Soybean Qrtrly S-D (KSU)" sheetId="12" r:id="rId9"/>
    <sheet name="9 So. America Soybean S-D" sheetId="11" r:id="rId10"/>
    <sheet name="10 Production by Country" sheetId="7" r:id="rId11"/>
    <sheet name="11 Exports by Country" sheetId="15" r:id="rId12"/>
    <sheet name="12 Imports by Country" sheetId="16" r:id="rId13"/>
    <sheet name="13 World &amp; U.S. Soybean S-D" sheetId="6" r:id="rId14"/>
    <sheet name="14 World &amp; U.S. SBM S-D" sheetId="13" r:id="rId15"/>
    <sheet name="15 World &amp; U.S. SoyOil S-D" sheetId="14" r:id="rId16"/>
  </sheets>
  <calcPr calcId="162913"/>
</workbook>
</file>

<file path=xl/calcChain.xml><?xml version="1.0" encoding="utf-8"?>
<calcChain xmlns="http://schemas.openxmlformats.org/spreadsheetml/2006/main">
  <c r="AA50" i="15" l="1"/>
  <c r="Z50" i="15"/>
  <c r="Y50" i="15"/>
  <c r="X50" i="15"/>
  <c r="W50" i="15"/>
  <c r="V50" i="15"/>
  <c r="U50" i="15"/>
  <c r="T50" i="15"/>
  <c r="S50" i="15"/>
  <c r="R50" i="15"/>
  <c r="Q50" i="15"/>
  <c r="P50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AA9" i="15"/>
  <c r="Z9" i="15"/>
  <c r="Y9" i="15"/>
  <c r="X9" i="15"/>
  <c r="W9" i="15"/>
  <c r="V9" i="15"/>
  <c r="U9" i="15"/>
  <c r="T9" i="15"/>
  <c r="S9" i="15"/>
  <c r="R9" i="15"/>
  <c r="Q9" i="15"/>
  <c r="P9" i="15"/>
  <c r="AA8" i="15"/>
  <c r="Z8" i="15"/>
  <c r="Y8" i="15"/>
  <c r="X8" i="15"/>
  <c r="W8" i="15"/>
  <c r="V8" i="15"/>
  <c r="U8" i="15"/>
  <c r="T8" i="15"/>
  <c r="S8" i="15"/>
  <c r="R8" i="15"/>
  <c r="Q8" i="15"/>
  <c r="P8" i="15"/>
  <c r="AA7" i="15"/>
  <c r="Z7" i="15"/>
  <c r="Y7" i="15"/>
  <c r="X7" i="15"/>
  <c r="W7" i="15"/>
  <c r="V7" i="15"/>
  <c r="U7" i="15"/>
  <c r="T7" i="15"/>
  <c r="S7" i="15"/>
  <c r="R7" i="15"/>
  <c r="Q7" i="15"/>
  <c r="P7" i="15"/>
  <c r="AA6" i="15"/>
  <c r="Z6" i="15"/>
  <c r="Y6" i="15"/>
  <c r="X6" i="15"/>
  <c r="W6" i="15"/>
  <c r="V6" i="15"/>
  <c r="U6" i="15"/>
  <c r="T6" i="15"/>
  <c r="S6" i="15"/>
  <c r="R6" i="15"/>
  <c r="Q6" i="15"/>
  <c r="P6" i="15"/>
  <c r="AA5" i="15"/>
  <c r="Z5" i="15"/>
  <c r="Y5" i="15"/>
  <c r="X5" i="15"/>
  <c r="W5" i="15"/>
  <c r="V5" i="15"/>
  <c r="U5" i="15"/>
  <c r="T5" i="15"/>
  <c r="S5" i="15"/>
  <c r="R5" i="15"/>
  <c r="Q5" i="15"/>
  <c r="P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AS26" i="12"/>
  <c r="AS35" i="12" s="1"/>
  <c r="AS36" i="12" s="1"/>
  <c r="AT190" i="12"/>
  <c r="AT189" i="12"/>
  <c r="AT188" i="12"/>
  <c r="AT187" i="12"/>
  <c r="AT186" i="12"/>
  <c r="AT154" i="12"/>
  <c r="AT153" i="12"/>
  <c r="AT152" i="12"/>
  <c r="AT151" i="12"/>
  <c r="AT150" i="12"/>
  <c r="AT120" i="12"/>
  <c r="AT88" i="12"/>
  <c r="AT122" i="12" s="1"/>
  <c r="AT87" i="12"/>
  <c r="AT121" i="12" s="1"/>
  <c r="AT86" i="12"/>
  <c r="AT85" i="12"/>
  <c r="AT119" i="12" s="1"/>
  <c r="AT124" i="12" s="1"/>
  <c r="AK17" i="8"/>
  <c r="AK18" i="8"/>
  <c r="AJ36" i="8"/>
  <c r="AL13" i="5"/>
  <c r="AL14" i="5" s="1"/>
  <c r="AL7" i="5"/>
  <c r="AL18" i="5"/>
  <c r="AL17" i="5"/>
  <c r="AL16" i="5"/>
  <c r="AQ10" i="3"/>
  <c r="AQ11" i="3" s="1"/>
  <c r="AQ6" i="3"/>
  <c r="O70" i="10"/>
  <c r="N70" i="10"/>
  <c r="O69" i="10"/>
  <c r="N69" i="10"/>
  <c r="O68" i="10"/>
  <c r="N68" i="10"/>
  <c r="O67" i="10"/>
  <c r="N67" i="10"/>
  <c r="O66" i="10"/>
  <c r="N66" i="10"/>
  <c r="O65" i="10"/>
  <c r="N65" i="10"/>
  <c r="O64" i="10"/>
  <c r="N64" i="10"/>
  <c r="O63" i="10"/>
  <c r="N63" i="10"/>
  <c r="O60" i="10"/>
  <c r="N60" i="10"/>
  <c r="O59" i="10"/>
  <c r="N59" i="10"/>
  <c r="O58" i="10"/>
  <c r="N58" i="10"/>
  <c r="O57" i="10"/>
  <c r="N57" i="10"/>
  <c r="O56" i="10"/>
  <c r="N56" i="10"/>
  <c r="O55" i="10"/>
  <c r="N55" i="10"/>
  <c r="O54" i="10"/>
  <c r="N54" i="10"/>
  <c r="O53" i="10"/>
  <c r="N53" i="10"/>
  <c r="M70" i="10"/>
  <c r="L70" i="10"/>
  <c r="M69" i="10"/>
  <c r="L69" i="10"/>
  <c r="M68" i="10"/>
  <c r="L68" i="10"/>
  <c r="M67" i="10"/>
  <c r="L67" i="10"/>
  <c r="M66" i="10"/>
  <c r="L66" i="10"/>
  <c r="M65" i="10"/>
  <c r="L65" i="10"/>
  <c r="M64" i="10"/>
  <c r="L64" i="10"/>
  <c r="M63" i="10"/>
  <c r="L63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4" i="10"/>
  <c r="L54" i="10"/>
  <c r="M53" i="10"/>
  <c r="L53" i="10"/>
  <c r="K70" i="10"/>
  <c r="J70" i="10"/>
  <c r="K69" i="10"/>
  <c r="J69" i="10"/>
  <c r="K68" i="10"/>
  <c r="J68" i="10"/>
  <c r="K67" i="10"/>
  <c r="J67" i="10"/>
  <c r="K66" i="10"/>
  <c r="J66" i="10"/>
  <c r="K65" i="10"/>
  <c r="J65" i="10"/>
  <c r="K64" i="10"/>
  <c r="J64" i="10"/>
  <c r="K63" i="10"/>
  <c r="J63" i="10"/>
  <c r="K60" i="10"/>
  <c r="J60" i="10"/>
  <c r="K59" i="10"/>
  <c r="J59" i="10"/>
  <c r="K58" i="10"/>
  <c r="J58" i="10"/>
  <c r="K57" i="10"/>
  <c r="J57" i="10"/>
  <c r="K56" i="10"/>
  <c r="J56" i="10"/>
  <c r="K55" i="10"/>
  <c r="J55" i="10"/>
  <c r="K54" i="10"/>
  <c r="J54" i="10"/>
  <c r="K53" i="10"/>
  <c r="J53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C70" i="10"/>
  <c r="C69" i="10"/>
  <c r="C68" i="10"/>
  <c r="C67" i="10"/>
  <c r="C66" i="10"/>
  <c r="C65" i="10"/>
  <c r="C64" i="10"/>
  <c r="C63" i="10"/>
  <c r="C60" i="10"/>
  <c r="C59" i="10"/>
  <c r="C58" i="10"/>
  <c r="C57" i="10"/>
  <c r="C56" i="10"/>
  <c r="C55" i="10"/>
  <c r="C54" i="10"/>
  <c r="C53" i="10"/>
  <c r="B70" i="10"/>
  <c r="B69" i="10"/>
  <c r="B68" i="10"/>
  <c r="B67" i="10"/>
  <c r="B66" i="10"/>
  <c r="B65" i="10"/>
  <c r="B64" i="10"/>
  <c r="B63" i="10"/>
  <c r="B60" i="10"/>
  <c r="B59" i="10"/>
  <c r="B58" i="10"/>
  <c r="Q6" i="10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5" i="10"/>
  <c r="B57" i="10"/>
  <c r="B56" i="10"/>
  <c r="B55" i="10"/>
  <c r="B54" i="10"/>
  <c r="B53" i="10"/>
  <c r="AT191" i="12" l="1"/>
  <c r="AS19" i="12"/>
  <c r="AS20" i="12" s="1"/>
  <c r="AR67" i="12"/>
  <c r="AR68" i="12" s="1"/>
  <c r="AL16" i="4"/>
  <c r="AL15" i="4"/>
  <c r="AL14" i="4"/>
  <c r="AL12" i="4"/>
  <c r="AQ16" i="3"/>
  <c r="AQ15" i="3"/>
  <c r="AQ14" i="3"/>
  <c r="AQ12" i="3"/>
  <c r="AM23" i="2"/>
  <c r="AM22" i="2"/>
  <c r="AM14" i="2"/>
  <c r="AM13" i="2"/>
  <c r="AM42" i="2" s="1"/>
  <c r="L45" i="9"/>
  <c r="K45" i="9"/>
  <c r="J45" i="9"/>
  <c r="I45" i="9"/>
  <c r="H45" i="9"/>
  <c r="AM44" i="1"/>
  <c r="AM43" i="1"/>
  <c r="AM24" i="1"/>
  <c r="AM23" i="1"/>
  <c r="AM16" i="1"/>
  <c r="AM15" i="1"/>
  <c r="AM33" i="2" l="1"/>
  <c r="AM34" i="2" s="1"/>
  <c r="AM41" i="2"/>
  <c r="AK6" i="13"/>
  <c r="AL6" i="13"/>
  <c r="AM6" i="13"/>
  <c r="AN6" i="13"/>
  <c r="AO6" i="13"/>
  <c r="AR6" i="13"/>
  <c r="AX6" i="13"/>
  <c r="AY6" i="13"/>
  <c r="AZ6" i="13"/>
  <c r="BA6" i="13"/>
  <c r="BB6" i="13"/>
  <c r="BC6" i="13"/>
  <c r="BD6" i="13"/>
  <c r="BE6" i="13"/>
  <c r="BF6" i="13"/>
  <c r="BG6" i="13"/>
  <c r="BH6" i="13"/>
  <c r="M6" i="13"/>
  <c r="N6" i="13"/>
  <c r="M7" i="13"/>
  <c r="N7" i="13"/>
  <c r="M8" i="13"/>
  <c r="N8" i="13"/>
  <c r="M9" i="13"/>
  <c r="N9" i="13"/>
  <c r="M10" i="13"/>
  <c r="N10" i="13"/>
  <c r="M11" i="13"/>
  <c r="N11" i="13"/>
  <c r="M12" i="13"/>
  <c r="N12" i="13"/>
  <c r="M13" i="13"/>
  <c r="N13" i="13"/>
  <c r="M14" i="13"/>
  <c r="N14" i="13"/>
  <c r="M15" i="13"/>
  <c r="N15" i="13"/>
  <c r="M16" i="13"/>
  <c r="N16" i="13"/>
  <c r="M17" i="13"/>
  <c r="N17" i="13"/>
  <c r="M18" i="13"/>
  <c r="N18" i="13"/>
  <c r="M19" i="13"/>
  <c r="N19" i="13"/>
  <c r="M20" i="13"/>
  <c r="N20" i="13"/>
  <c r="M21" i="13"/>
  <c r="N21" i="13"/>
  <c r="M22" i="13"/>
  <c r="N22" i="13"/>
  <c r="M23" i="13"/>
  <c r="N23" i="13"/>
  <c r="M24" i="13"/>
  <c r="N24" i="13"/>
  <c r="M25" i="13"/>
  <c r="N25" i="13"/>
  <c r="M26" i="13"/>
  <c r="N26" i="13"/>
  <c r="M27" i="13"/>
  <c r="N27" i="13"/>
  <c r="M28" i="13"/>
  <c r="N28" i="13"/>
  <c r="M29" i="13"/>
  <c r="N29" i="13"/>
  <c r="M30" i="13"/>
  <c r="N30" i="13"/>
  <c r="M31" i="13"/>
  <c r="N31" i="13"/>
  <c r="M32" i="13"/>
  <c r="N32" i="13"/>
  <c r="M33" i="13"/>
  <c r="N33" i="13"/>
  <c r="M34" i="13"/>
  <c r="N34" i="13"/>
  <c r="M35" i="13"/>
  <c r="N35" i="13"/>
  <c r="M36" i="13"/>
  <c r="N36" i="13"/>
  <c r="M37" i="13"/>
  <c r="N37" i="13"/>
  <c r="M38" i="13"/>
  <c r="N38" i="13"/>
  <c r="M39" i="13"/>
  <c r="N39" i="13"/>
  <c r="M40" i="13"/>
  <c r="N40" i="13"/>
  <c r="M41" i="13"/>
  <c r="N41" i="13"/>
  <c r="M42" i="13"/>
  <c r="N42" i="13"/>
  <c r="M43" i="13"/>
  <c r="N43" i="13"/>
  <c r="M44" i="13"/>
  <c r="N44" i="13"/>
  <c r="M45" i="13"/>
  <c r="N45" i="13"/>
  <c r="M46" i="13"/>
  <c r="N46" i="13"/>
  <c r="BI6" i="13" l="1"/>
  <c r="AR51" i="12"/>
  <c r="M6" i="14" l="1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CE46" i="14"/>
  <c r="CC46" i="14"/>
  <c r="CB46" i="14"/>
  <c r="CA46" i="14"/>
  <c r="BZ46" i="14"/>
  <c r="BY46" i="14"/>
  <c r="BX46" i="14"/>
  <c r="BW46" i="14"/>
  <c r="BV46" i="14"/>
  <c r="BU46" i="14"/>
  <c r="BT46" i="14"/>
  <c r="BS46" i="14"/>
  <c r="BM46" i="14"/>
  <c r="BF46" i="14"/>
  <c r="BE46" i="14"/>
  <c r="BD46" i="14"/>
  <c r="BC46" i="14"/>
  <c r="BB46" i="14"/>
  <c r="BA46" i="14"/>
  <c r="AZ46" i="14"/>
  <c r="AY46" i="14"/>
  <c r="AX46" i="14"/>
  <c r="AW46" i="14"/>
  <c r="AV46" i="14"/>
  <c r="AQ46" i="14"/>
  <c r="AN46" i="14"/>
  <c r="AM46" i="14"/>
  <c r="AL46" i="14"/>
  <c r="AK46" i="14"/>
  <c r="AJ46" i="14"/>
  <c r="T46" i="14"/>
  <c r="Q46" i="14"/>
  <c r="P46" i="14"/>
  <c r="O46" i="14"/>
  <c r="N46" i="14"/>
  <c r="CE45" i="14"/>
  <c r="CC45" i="14"/>
  <c r="CB45" i="14"/>
  <c r="CA45" i="14"/>
  <c r="BZ45" i="14"/>
  <c r="BY45" i="14"/>
  <c r="BX45" i="14"/>
  <c r="BW45" i="14"/>
  <c r="BV45" i="14"/>
  <c r="BU45" i="14"/>
  <c r="BT45" i="14"/>
  <c r="BS45" i="14"/>
  <c r="BM45" i="14"/>
  <c r="BF45" i="14"/>
  <c r="BE45" i="14"/>
  <c r="BD45" i="14"/>
  <c r="BC45" i="14"/>
  <c r="BB45" i="14"/>
  <c r="BA45" i="14"/>
  <c r="AZ45" i="14"/>
  <c r="AY45" i="14"/>
  <c r="AX45" i="14"/>
  <c r="AW45" i="14"/>
  <c r="AV45" i="14"/>
  <c r="AQ45" i="14"/>
  <c r="AN45" i="14"/>
  <c r="AM45" i="14"/>
  <c r="AL45" i="14"/>
  <c r="AK45" i="14"/>
  <c r="AJ45" i="14"/>
  <c r="T45" i="14"/>
  <c r="Q45" i="14"/>
  <c r="P45" i="14"/>
  <c r="O45" i="14"/>
  <c r="N45" i="14"/>
  <c r="CH46" i="13"/>
  <c r="CF46" i="13"/>
  <c r="CE46" i="13"/>
  <c r="CD46" i="13"/>
  <c r="CC46" i="13"/>
  <c r="CB46" i="13"/>
  <c r="CA46" i="13"/>
  <c r="BZ46" i="13"/>
  <c r="BY46" i="13"/>
  <c r="BX46" i="13"/>
  <c r="BW46" i="13"/>
  <c r="BV46" i="13"/>
  <c r="BQ46" i="13"/>
  <c r="BO46" i="13"/>
  <c r="BH46" i="13"/>
  <c r="BG46" i="13"/>
  <c r="BF46" i="13"/>
  <c r="BE46" i="13"/>
  <c r="BD46" i="13"/>
  <c r="BC46" i="13"/>
  <c r="BB46" i="13"/>
  <c r="BA46" i="13"/>
  <c r="AZ46" i="13"/>
  <c r="AY46" i="13"/>
  <c r="AX46" i="13"/>
  <c r="AR46" i="13"/>
  <c r="AO46" i="13"/>
  <c r="AN46" i="13"/>
  <c r="AM46" i="13"/>
  <c r="AL46" i="13"/>
  <c r="AK46" i="13"/>
  <c r="T46" i="13"/>
  <c r="Q46" i="13"/>
  <c r="P46" i="13"/>
  <c r="O46" i="13"/>
  <c r="BQ46" i="6"/>
  <c r="BP46" i="6"/>
  <c r="BO46" i="6"/>
  <c r="BN46" i="6"/>
  <c r="BM46" i="6"/>
  <c r="BL46" i="6"/>
  <c r="BK46" i="6"/>
  <c r="BJ46" i="6"/>
  <c r="BI46" i="6"/>
  <c r="BH46" i="6"/>
  <c r="BG46" i="6"/>
  <c r="BF46" i="6"/>
  <c r="BC46" i="6"/>
  <c r="AM46" i="6"/>
  <c r="AL46" i="6"/>
  <c r="AK46" i="6"/>
  <c r="AJ46" i="6"/>
  <c r="AI46" i="6"/>
  <c r="AH46" i="6"/>
  <c r="AG46" i="6"/>
  <c r="AF46" i="6"/>
  <c r="AE46" i="6"/>
  <c r="AD46" i="6"/>
  <c r="AC46" i="6"/>
  <c r="F46" i="6" s="1"/>
  <c r="AB46" i="6"/>
  <c r="Y46" i="6"/>
  <c r="I46" i="6"/>
  <c r="H46" i="6"/>
  <c r="J46" i="6"/>
  <c r="C46" i="6"/>
  <c r="AA50" i="7"/>
  <c r="Z50" i="7"/>
  <c r="Y50" i="7"/>
  <c r="X50" i="7"/>
  <c r="W50" i="7"/>
  <c r="V50" i="7"/>
  <c r="U50" i="7"/>
  <c r="AI50" i="7" s="1"/>
  <c r="T50" i="7"/>
  <c r="S50" i="7"/>
  <c r="R50" i="7"/>
  <c r="Q50" i="7"/>
  <c r="AA49" i="7"/>
  <c r="Z49" i="7"/>
  <c r="Y49" i="7"/>
  <c r="X49" i="7"/>
  <c r="W49" i="7"/>
  <c r="V49" i="7"/>
  <c r="U49" i="7"/>
  <c r="T49" i="7"/>
  <c r="S49" i="7"/>
  <c r="R49" i="7"/>
  <c r="Q49" i="7"/>
  <c r="AA48" i="7"/>
  <c r="Z48" i="7"/>
  <c r="Y48" i="7"/>
  <c r="X48" i="7"/>
  <c r="W48" i="7"/>
  <c r="V48" i="7"/>
  <c r="U48" i="7"/>
  <c r="T48" i="7"/>
  <c r="S48" i="7"/>
  <c r="R48" i="7"/>
  <c r="Q48" i="7"/>
  <c r="AA47" i="7"/>
  <c r="Z47" i="7"/>
  <c r="Y47" i="7"/>
  <c r="X47" i="7"/>
  <c r="W47" i="7"/>
  <c r="V47" i="7"/>
  <c r="U47" i="7"/>
  <c r="T47" i="7"/>
  <c r="S47" i="7"/>
  <c r="R47" i="7"/>
  <c r="Q47" i="7"/>
  <c r="AA46" i="7"/>
  <c r="Z46" i="7"/>
  <c r="Y46" i="7"/>
  <c r="X46" i="7"/>
  <c r="W46" i="7"/>
  <c r="V46" i="7"/>
  <c r="U46" i="7"/>
  <c r="T46" i="7"/>
  <c r="S46" i="7"/>
  <c r="R46" i="7"/>
  <c r="Q46" i="7"/>
  <c r="AA45" i="7"/>
  <c r="Z45" i="7"/>
  <c r="Y45" i="7"/>
  <c r="X45" i="7"/>
  <c r="W45" i="7"/>
  <c r="V45" i="7"/>
  <c r="U45" i="7"/>
  <c r="T45" i="7"/>
  <c r="S45" i="7"/>
  <c r="R45" i="7"/>
  <c r="Q45" i="7"/>
  <c r="AA44" i="7"/>
  <c r="Z44" i="7"/>
  <c r="Y44" i="7"/>
  <c r="X44" i="7"/>
  <c r="W44" i="7"/>
  <c r="V44" i="7"/>
  <c r="U44" i="7"/>
  <c r="T44" i="7"/>
  <c r="S44" i="7"/>
  <c r="R44" i="7"/>
  <c r="Q44" i="7"/>
  <c r="AA43" i="7"/>
  <c r="Z43" i="7"/>
  <c r="Y43" i="7"/>
  <c r="X43" i="7"/>
  <c r="W43" i="7"/>
  <c r="V43" i="7"/>
  <c r="U43" i="7"/>
  <c r="T43" i="7"/>
  <c r="S43" i="7"/>
  <c r="R43" i="7"/>
  <c r="Q43" i="7"/>
  <c r="AA42" i="7"/>
  <c r="Z42" i="7"/>
  <c r="Y42" i="7"/>
  <c r="X42" i="7"/>
  <c r="W42" i="7"/>
  <c r="V42" i="7"/>
  <c r="U42" i="7"/>
  <c r="T42" i="7"/>
  <c r="S42" i="7"/>
  <c r="R42" i="7"/>
  <c r="Q42" i="7"/>
  <c r="AA41" i="7"/>
  <c r="Z41" i="7"/>
  <c r="Y41" i="7"/>
  <c r="X41" i="7"/>
  <c r="W41" i="7"/>
  <c r="V41" i="7"/>
  <c r="U41" i="7"/>
  <c r="T41" i="7"/>
  <c r="S41" i="7"/>
  <c r="R41" i="7"/>
  <c r="Q41" i="7"/>
  <c r="AA40" i="7"/>
  <c r="Z40" i="7"/>
  <c r="Y40" i="7"/>
  <c r="X40" i="7"/>
  <c r="W40" i="7"/>
  <c r="V40" i="7"/>
  <c r="U40" i="7"/>
  <c r="T40" i="7"/>
  <c r="S40" i="7"/>
  <c r="R40" i="7"/>
  <c r="Q40" i="7"/>
  <c r="AA39" i="7"/>
  <c r="Z39" i="7"/>
  <c r="Y39" i="7"/>
  <c r="X39" i="7"/>
  <c r="W39" i="7"/>
  <c r="V39" i="7"/>
  <c r="U39" i="7"/>
  <c r="T39" i="7"/>
  <c r="S39" i="7"/>
  <c r="R39" i="7"/>
  <c r="Q39" i="7"/>
  <c r="AA38" i="7"/>
  <c r="Z38" i="7"/>
  <c r="Y38" i="7"/>
  <c r="X38" i="7"/>
  <c r="W38" i="7"/>
  <c r="V38" i="7"/>
  <c r="U38" i="7"/>
  <c r="T38" i="7"/>
  <c r="S38" i="7"/>
  <c r="R38" i="7"/>
  <c r="Q38" i="7"/>
  <c r="AA37" i="7"/>
  <c r="Z37" i="7"/>
  <c r="Y37" i="7"/>
  <c r="X37" i="7"/>
  <c r="W37" i="7"/>
  <c r="V37" i="7"/>
  <c r="U37" i="7"/>
  <c r="T37" i="7"/>
  <c r="S37" i="7"/>
  <c r="R37" i="7"/>
  <c r="Q37" i="7"/>
  <c r="AA36" i="7"/>
  <c r="Z36" i="7"/>
  <c r="Y36" i="7"/>
  <c r="X36" i="7"/>
  <c r="W36" i="7"/>
  <c r="V36" i="7"/>
  <c r="U36" i="7"/>
  <c r="T36" i="7"/>
  <c r="S36" i="7"/>
  <c r="R36" i="7"/>
  <c r="Q36" i="7"/>
  <c r="AA35" i="7"/>
  <c r="Z35" i="7"/>
  <c r="Y35" i="7"/>
  <c r="X35" i="7"/>
  <c r="W35" i="7"/>
  <c r="V35" i="7"/>
  <c r="U35" i="7"/>
  <c r="T35" i="7"/>
  <c r="S35" i="7"/>
  <c r="R35" i="7"/>
  <c r="Q35" i="7"/>
  <c r="AA34" i="7"/>
  <c r="Z34" i="7"/>
  <c r="Y34" i="7"/>
  <c r="X34" i="7"/>
  <c r="W34" i="7"/>
  <c r="V34" i="7"/>
  <c r="U34" i="7"/>
  <c r="T34" i="7"/>
  <c r="S34" i="7"/>
  <c r="R34" i="7"/>
  <c r="Q34" i="7"/>
  <c r="AA33" i="7"/>
  <c r="Z33" i="7"/>
  <c r="Y33" i="7"/>
  <c r="X33" i="7"/>
  <c r="W33" i="7"/>
  <c r="V33" i="7"/>
  <c r="U33" i="7"/>
  <c r="T33" i="7"/>
  <c r="S33" i="7"/>
  <c r="R33" i="7"/>
  <c r="Q33" i="7"/>
  <c r="AA32" i="7"/>
  <c r="Z32" i="7"/>
  <c r="Y32" i="7"/>
  <c r="X32" i="7"/>
  <c r="W32" i="7"/>
  <c r="V32" i="7"/>
  <c r="U32" i="7"/>
  <c r="T32" i="7"/>
  <c r="S32" i="7"/>
  <c r="R32" i="7"/>
  <c r="Q32" i="7"/>
  <c r="AA31" i="7"/>
  <c r="Z31" i="7"/>
  <c r="Y31" i="7"/>
  <c r="X31" i="7"/>
  <c r="W31" i="7"/>
  <c r="V31" i="7"/>
  <c r="U31" i="7"/>
  <c r="T31" i="7"/>
  <c r="S31" i="7"/>
  <c r="R31" i="7"/>
  <c r="Q31" i="7"/>
  <c r="AA30" i="7"/>
  <c r="Z30" i="7"/>
  <c r="Y30" i="7"/>
  <c r="X30" i="7"/>
  <c r="W30" i="7"/>
  <c r="V30" i="7"/>
  <c r="U30" i="7"/>
  <c r="T30" i="7"/>
  <c r="S30" i="7"/>
  <c r="R30" i="7"/>
  <c r="Q30" i="7"/>
  <c r="AA29" i="7"/>
  <c r="Z29" i="7"/>
  <c r="Y29" i="7"/>
  <c r="X29" i="7"/>
  <c r="W29" i="7"/>
  <c r="V29" i="7"/>
  <c r="U29" i="7"/>
  <c r="T29" i="7"/>
  <c r="S29" i="7"/>
  <c r="R29" i="7"/>
  <c r="Q29" i="7"/>
  <c r="AA28" i="7"/>
  <c r="Z28" i="7"/>
  <c r="Y28" i="7"/>
  <c r="X28" i="7"/>
  <c r="W28" i="7"/>
  <c r="V28" i="7"/>
  <c r="U28" i="7"/>
  <c r="T28" i="7"/>
  <c r="S28" i="7"/>
  <c r="R28" i="7"/>
  <c r="Q28" i="7"/>
  <c r="AA27" i="7"/>
  <c r="Z27" i="7"/>
  <c r="Y27" i="7"/>
  <c r="X27" i="7"/>
  <c r="W27" i="7"/>
  <c r="V27" i="7"/>
  <c r="U27" i="7"/>
  <c r="T27" i="7"/>
  <c r="S27" i="7"/>
  <c r="R27" i="7"/>
  <c r="Q27" i="7"/>
  <c r="AA26" i="7"/>
  <c r="Z26" i="7"/>
  <c r="Y26" i="7"/>
  <c r="X26" i="7"/>
  <c r="W26" i="7"/>
  <c r="V26" i="7"/>
  <c r="U26" i="7"/>
  <c r="T26" i="7"/>
  <c r="S26" i="7"/>
  <c r="R26" i="7"/>
  <c r="Q26" i="7"/>
  <c r="AA25" i="7"/>
  <c r="Z25" i="7"/>
  <c r="Y25" i="7"/>
  <c r="X25" i="7"/>
  <c r="W25" i="7"/>
  <c r="V25" i="7"/>
  <c r="U25" i="7"/>
  <c r="T25" i="7"/>
  <c r="S25" i="7"/>
  <c r="R25" i="7"/>
  <c r="Q25" i="7"/>
  <c r="AA24" i="7"/>
  <c r="Z24" i="7"/>
  <c r="Y24" i="7"/>
  <c r="X24" i="7"/>
  <c r="W24" i="7"/>
  <c r="V24" i="7"/>
  <c r="U24" i="7"/>
  <c r="T24" i="7"/>
  <c r="S24" i="7"/>
  <c r="R24" i="7"/>
  <c r="Q24" i="7"/>
  <c r="AA23" i="7"/>
  <c r="Z23" i="7"/>
  <c r="Y23" i="7"/>
  <c r="X23" i="7"/>
  <c r="W23" i="7"/>
  <c r="V23" i="7"/>
  <c r="U23" i="7"/>
  <c r="T23" i="7"/>
  <c r="S23" i="7"/>
  <c r="R23" i="7"/>
  <c r="Q23" i="7"/>
  <c r="AA22" i="7"/>
  <c r="Z22" i="7"/>
  <c r="Y22" i="7"/>
  <c r="X22" i="7"/>
  <c r="W22" i="7"/>
  <c r="V22" i="7"/>
  <c r="U22" i="7"/>
  <c r="T22" i="7"/>
  <c r="S22" i="7"/>
  <c r="R22" i="7"/>
  <c r="Q22" i="7"/>
  <c r="AA21" i="7"/>
  <c r="Z21" i="7"/>
  <c r="Y21" i="7"/>
  <c r="X21" i="7"/>
  <c r="W21" i="7"/>
  <c r="V21" i="7"/>
  <c r="U21" i="7"/>
  <c r="T21" i="7"/>
  <c r="S21" i="7"/>
  <c r="R21" i="7"/>
  <c r="Q21" i="7"/>
  <c r="AA20" i="7"/>
  <c r="Z20" i="7"/>
  <c r="Y20" i="7"/>
  <c r="X20" i="7"/>
  <c r="W20" i="7"/>
  <c r="V20" i="7"/>
  <c r="U20" i="7"/>
  <c r="T20" i="7"/>
  <c r="S20" i="7"/>
  <c r="R20" i="7"/>
  <c r="Q20" i="7"/>
  <c r="AA19" i="7"/>
  <c r="Z19" i="7"/>
  <c r="Y19" i="7"/>
  <c r="X19" i="7"/>
  <c r="W19" i="7"/>
  <c r="V19" i="7"/>
  <c r="U19" i="7"/>
  <c r="T19" i="7"/>
  <c r="S19" i="7"/>
  <c r="R19" i="7"/>
  <c r="Q19" i="7"/>
  <c r="AA18" i="7"/>
  <c r="Z18" i="7"/>
  <c r="Y18" i="7"/>
  <c r="X18" i="7"/>
  <c r="W18" i="7"/>
  <c r="V18" i="7"/>
  <c r="U18" i="7"/>
  <c r="T18" i="7"/>
  <c r="S18" i="7"/>
  <c r="R18" i="7"/>
  <c r="Q18" i="7"/>
  <c r="AA17" i="7"/>
  <c r="Z17" i="7"/>
  <c r="Y17" i="7"/>
  <c r="X17" i="7"/>
  <c r="W17" i="7"/>
  <c r="V17" i="7"/>
  <c r="U17" i="7"/>
  <c r="T17" i="7"/>
  <c r="S17" i="7"/>
  <c r="R17" i="7"/>
  <c r="Q17" i="7"/>
  <c r="AA16" i="7"/>
  <c r="Z16" i="7"/>
  <c r="Y16" i="7"/>
  <c r="X16" i="7"/>
  <c r="W16" i="7"/>
  <c r="V16" i="7"/>
  <c r="U16" i="7"/>
  <c r="T16" i="7"/>
  <c r="S16" i="7"/>
  <c r="R16" i="7"/>
  <c r="Q16" i="7"/>
  <c r="AA15" i="7"/>
  <c r="Z15" i="7"/>
  <c r="Y15" i="7"/>
  <c r="X15" i="7"/>
  <c r="W15" i="7"/>
  <c r="V15" i="7"/>
  <c r="U15" i="7"/>
  <c r="T15" i="7"/>
  <c r="S15" i="7"/>
  <c r="R15" i="7"/>
  <c r="Q15" i="7"/>
  <c r="AA14" i="7"/>
  <c r="Z14" i="7"/>
  <c r="Y14" i="7"/>
  <c r="X14" i="7"/>
  <c r="W14" i="7"/>
  <c r="V14" i="7"/>
  <c r="U14" i="7"/>
  <c r="T14" i="7"/>
  <c r="S14" i="7"/>
  <c r="R14" i="7"/>
  <c r="Q14" i="7"/>
  <c r="AA13" i="7"/>
  <c r="Z13" i="7"/>
  <c r="Y13" i="7"/>
  <c r="X13" i="7"/>
  <c r="W13" i="7"/>
  <c r="V13" i="7"/>
  <c r="U13" i="7"/>
  <c r="T13" i="7"/>
  <c r="S13" i="7"/>
  <c r="R13" i="7"/>
  <c r="Q13" i="7"/>
  <c r="AA12" i="7"/>
  <c r="Z12" i="7"/>
  <c r="Y12" i="7"/>
  <c r="X12" i="7"/>
  <c r="W12" i="7"/>
  <c r="V12" i="7"/>
  <c r="U12" i="7"/>
  <c r="T12" i="7"/>
  <c r="S12" i="7"/>
  <c r="R12" i="7"/>
  <c r="Q12" i="7"/>
  <c r="AA11" i="7"/>
  <c r="Z11" i="7"/>
  <c r="Y11" i="7"/>
  <c r="X11" i="7"/>
  <c r="W11" i="7"/>
  <c r="V11" i="7"/>
  <c r="U11" i="7"/>
  <c r="T11" i="7"/>
  <c r="S11" i="7"/>
  <c r="R11" i="7"/>
  <c r="Q11" i="7"/>
  <c r="AA10" i="7"/>
  <c r="Z10" i="7"/>
  <c r="Y10" i="7"/>
  <c r="X10" i="7"/>
  <c r="W10" i="7"/>
  <c r="V10" i="7"/>
  <c r="U10" i="7"/>
  <c r="T10" i="7"/>
  <c r="S10" i="7"/>
  <c r="R10" i="7"/>
  <c r="Q10" i="7"/>
  <c r="AA9" i="7"/>
  <c r="Z9" i="7"/>
  <c r="Y9" i="7"/>
  <c r="X9" i="7"/>
  <c r="W9" i="7"/>
  <c r="V9" i="7"/>
  <c r="U9" i="7"/>
  <c r="T9" i="7"/>
  <c r="S9" i="7"/>
  <c r="R9" i="7"/>
  <c r="Q9" i="7"/>
  <c r="AA8" i="7"/>
  <c r="Z8" i="7"/>
  <c r="Y8" i="7"/>
  <c r="X8" i="7"/>
  <c r="W8" i="7"/>
  <c r="V8" i="7"/>
  <c r="U8" i="7"/>
  <c r="T8" i="7"/>
  <c r="S8" i="7"/>
  <c r="R8" i="7"/>
  <c r="Q8" i="7"/>
  <c r="AA7" i="7"/>
  <c r="Z7" i="7"/>
  <c r="Y7" i="7"/>
  <c r="X7" i="7"/>
  <c r="W7" i="7"/>
  <c r="V7" i="7"/>
  <c r="U7" i="7"/>
  <c r="T7" i="7"/>
  <c r="S7" i="7"/>
  <c r="R7" i="7"/>
  <c r="Q7" i="7"/>
  <c r="AA6" i="7"/>
  <c r="Z6" i="7"/>
  <c r="Y6" i="7"/>
  <c r="X6" i="7"/>
  <c r="W6" i="7"/>
  <c r="V6" i="7"/>
  <c r="U6" i="7"/>
  <c r="T6" i="7"/>
  <c r="S6" i="7"/>
  <c r="R6" i="7"/>
  <c r="Q6" i="7"/>
  <c r="AA5" i="7"/>
  <c r="Z5" i="7"/>
  <c r="Y5" i="7"/>
  <c r="X5" i="7"/>
  <c r="W5" i="7"/>
  <c r="V5" i="7"/>
  <c r="U5" i="7"/>
  <c r="T5" i="7"/>
  <c r="S5" i="7"/>
  <c r="R5" i="7"/>
  <c r="Q5" i="7"/>
  <c r="P50" i="7"/>
  <c r="AD50" i="7" s="1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AN50" i="15"/>
  <c r="AL50" i="15"/>
  <c r="AM49" i="15"/>
  <c r="AL49" i="15"/>
  <c r="AF49" i="15"/>
  <c r="AE49" i="15"/>
  <c r="AO48" i="15"/>
  <c r="AN48" i="15"/>
  <c r="AG48" i="15"/>
  <c r="AF48" i="15"/>
  <c r="AK46" i="15"/>
  <c r="AH46" i="15"/>
  <c r="AG46" i="15"/>
  <c r="AE46" i="15"/>
  <c r="AO45" i="15"/>
  <c r="AG45" i="15"/>
  <c r="AN44" i="15"/>
  <c r="AM44" i="15"/>
  <c r="AL44" i="15"/>
  <c r="AG41" i="15"/>
  <c r="AF41" i="15"/>
  <c r="AE41" i="15"/>
  <c r="AO40" i="15"/>
  <c r="AO38" i="15"/>
  <c r="AM38" i="15"/>
  <c r="AL38" i="15"/>
  <c r="AE38" i="15"/>
  <c r="AN37" i="15"/>
  <c r="AG37" i="15"/>
  <c r="AE36" i="15"/>
  <c r="AO35" i="15"/>
  <c r="AG35" i="15"/>
  <c r="AD33" i="15"/>
  <c r="AN33" i="15"/>
  <c r="AL33" i="15"/>
  <c r="AK33" i="15"/>
  <c r="AF33" i="15"/>
  <c r="AE33" i="15"/>
  <c r="AE32" i="15"/>
  <c r="AN32" i="15"/>
  <c r="AD30" i="15"/>
  <c r="AH30" i="15"/>
  <c r="AG30" i="15"/>
  <c r="AO29" i="15"/>
  <c r="AM28" i="15"/>
  <c r="AF28" i="15"/>
  <c r="AE28" i="15"/>
  <c r="AO27" i="15"/>
  <c r="AD25" i="15"/>
  <c r="AM25" i="15"/>
  <c r="AL25" i="15"/>
  <c r="AE24" i="15"/>
  <c r="AN24" i="15"/>
  <c r="AF24" i="15"/>
  <c r="AK22" i="15"/>
  <c r="AL22" i="15"/>
  <c r="AO21" i="15"/>
  <c r="AG21" i="15"/>
  <c r="AN20" i="15"/>
  <c r="AM20" i="15"/>
  <c r="AL20" i="15"/>
  <c r="AL19" i="15"/>
  <c r="AN19" i="15"/>
  <c r="AE19" i="15"/>
  <c r="AN18" i="15"/>
  <c r="AI18" i="15"/>
  <c r="AH18" i="15"/>
  <c r="AG16" i="15"/>
  <c r="AF16" i="15"/>
  <c r="AI15" i="15"/>
  <c r="AM14" i="15"/>
  <c r="AG14" i="15"/>
  <c r="AF14" i="15"/>
  <c r="AL13" i="15"/>
  <c r="AG13" i="15"/>
  <c r="AM12" i="15"/>
  <c r="AL12" i="15"/>
  <c r="AJ12" i="15"/>
  <c r="AN11" i="15"/>
  <c r="AM11" i="15"/>
  <c r="AL10" i="15"/>
  <c r="AO9" i="15"/>
  <c r="AM8" i="15"/>
  <c r="AN8" i="15"/>
  <c r="AN7" i="15"/>
  <c r="AI6" i="15"/>
  <c r="AN6" i="15"/>
  <c r="AM6" i="15"/>
  <c r="AL6" i="15"/>
  <c r="AO5" i="15"/>
  <c r="AI5" i="15"/>
  <c r="AH5" i="15"/>
  <c r="AG5" i="15"/>
  <c r="AD21" i="15"/>
  <c r="AD20" i="15"/>
  <c r="AD13" i="15"/>
  <c r="AD12" i="15"/>
  <c r="BD31" i="16"/>
  <c r="AU31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K50" i="16"/>
  <c r="BD50" i="16" s="1"/>
  <c r="AI50" i="16"/>
  <c r="AH50" i="16"/>
  <c r="BA50" i="16" s="1"/>
  <c r="AG50" i="16"/>
  <c r="AF50" i="16"/>
  <c r="AE50" i="16"/>
  <c r="AD50" i="16"/>
  <c r="AC50" i="16"/>
  <c r="AB50" i="16"/>
  <c r="AU50" i="16" s="1"/>
  <c r="AA50" i="16"/>
  <c r="Z50" i="16"/>
  <c r="AS50" i="16" s="1"/>
  <c r="Y50" i="16"/>
  <c r="X50" i="16"/>
  <c r="W50" i="16"/>
  <c r="V50" i="16"/>
  <c r="AK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AK48" i="16"/>
  <c r="BD48" i="16" s="1"/>
  <c r="AI48" i="16"/>
  <c r="BB48" i="16" s="1"/>
  <c r="AH48" i="16"/>
  <c r="AG48" i="16"/>
  <c r="AF48" i="16"/>
  <c r="AE48" i="16"/>
  <c r="AX48" i="16" s="1"/>
  <c r="AD48" i="16"/>
  <c r="AC48" i="16"/>
  <c r="AB48" i="16"/>
  <c r="AA48" i="16"/>
  <c r="AT48" i="16" s="1"/>
  <c r="Z48" i="16"/>
  <c r="Y48" i="16"/>
  <c r="X48" i="16"/>
  <c r="AQ48" i="16" s="1"/>
  <c r="W48" i="16"/>
  <c r="AP48" i="16" s="1"/>
  <c r="V48" i="16"/>
  <c r="AK47" i="16"/>
  <c r="AI47" i="16"/>
  <c r="AH47" i="16"/>
  <c r="BA47" i="16" s="1"/>
  <c r="AG47" i="16"/>
  <c r="AF47" i="16"/>
  <c r="AE47" i="16"/>
  <c r="AD47" i="16"/>
  <c r="AW47" i="16" s="1"/>
  <c r="AC47" i="16"/>
  <c r="AB47" i="16"/>
  <c r="AU47" i="16" s="1"/>
  <c r="AA47" i="16"/>
  <c r="Z47" i="16"/>
  <c r="AS47" i="16" s="1"/>
  <c r="Y47" i="16"/>
  <c r="X47" i="16"/>
  <c r="W47" i="16"/>
  <c r="V47" i="16"/>
  <c r="AK46" i="16"/>
  <c r="AN46" i="16" s="1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AK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AK44" i="16"/>
  <c r="BD44" i="16" s="1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AK43" i="16"/>
  <c r="BD43" i="16" s="1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AK42" i="16"/>
  <c r="BD42" i="16" s="1"/>
  <c r="AI42" i="16"/>
  <c r="AH42" i="16"/>
  <c r="AG42" i="16"/>
  <c r="AF42" i="16"/>
  <c r="AE42" i="16"/>
  <c r="AD42" i="16"/>
  <c r="AC42" i="16"/>
  <c r="AB42" i="16"/>
  <c r="AU42" i="16" s="1"/>
  <c r="AA42" i="16"/>
  <c r="AT42" i="16" s="1"/>
  <c r="Z42" i="16"/>
  <c r="Y42" i="16"/>
  <c r="X42" i="16"/>
  <c r="W42" i="16"/>
  <c r="V42" i="16"/>
  <c r="AK41" i="16"/>
  <c r="AI41" i="16"/>
  <c r="AH41" i="16"/>
  <c r="AG41" i="16"/>
  <c r="AF41" i="16"/>
  <c r="AE41" i="16"/>
  <c r="AD41" i="16"/>
  <c r="AC41" i="16"/>
  <c r="AB41" i="16"/>
  <c r="AU41" i="16" s="1"/>
  <c r="AA41" i="16"/>
  <c r="Z41" i="16"/>
  <c r="Y41" i="16"/>
  <c r="X41" i="16"/>
  <c r="W41" i="16"/>
  <c r="V41" i="16"/>
  <c r="AK40" i="16"/>
  <c r="AI40" i="16"/>
  <c r="BB40" i="16" s="1"/>
  <c r="AH40" i="16"/>
  <c r="AG40" i="16"/>
  <c r="AF40" i="16"/>
  <c r="AE40" i="16"/>
  <c r="AX40" i="16" s="1"/>
  <c r="AD40" i="16"/>
  <c r="AW40" i="16" s="1"/>
  <c r="AC40" i="16"/>
  <c r="AB40" i="16"/>
  <c r="AA40" i="16"/>
  <c r="AT40" i="16" s="1"/>
  <c r="Z40" i="16"/>
  <c r="Y40" i="16"/>
  <c r="X40" i="16"/>
  <c r="W40" i="16"/>
  <c r="AP40" i="16" s="1"/>
  <c r="V40" i="16"/>
  <c r="AO40" i="16" s="1"/>
  <c r="AK39" i="16"/>
  <c r="AI39" i="16"/>
  <c r="AH39" i="16"/>
  <c r="BA39" i="16" s="1"/>
  <c r="AG39" i="16"/>
  <c r="AF39" i="16"/>
  <c r="AE39" i="16"/>
  <c r="AD39" i="16"/>
  <c r="AC39" i="16"/>
  <c r="AB39" i="16"/>
  <c r="AU39" i="16" s="1"/>
  <c r="AA39" i="16"/>
  <c r="Z39" i="16"/>
  <c r="AS39" i="16" s="1"/>
  <c r="Y39" i="16"/>
  <c r="X39" i="16"/>
  <c r="W39" i="16"/>
  <c r="V39" i="16"/>
  <c r="AK38" i="16"/>
  <c r="BD38" i="16" s="1"/>
  <c r="AI38" i="16"/>
  <c r="AH38" i="16"/>
  <c r="AG38" i="16"/>
  <c r="AF38" i="16"/>
  <c r="AE38" i="16"/>
  <c r="AD38" i="16"/>
  <c r="AC38" i="16"/>
  <c r="AB38" i="16"/>
  <c r="AU38" i="16" s="1"/>
  <c r="AA38" i="16"/>
  <c r="Z38" i="16"/>
  <c r="Y38" i="16"/>
  <c r="X38" i="16"/>
  <c r="W38" i="16"/>
  <c r="V38" i="16"/>
  <c r="AK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AK36" i="16"/>
  <c r="BD36" i="16" s="1"/>
  <c r="AI36" i="16"/>
  <c r="AH36" i="16"/>
  <c r="AG36" i="16"/>
  <c r="AF36" i="16"/>
  <c r="AE36" i="16"/>
  <c r="AD36" i="16"/>
  <c r="AC36" i="16"/>
  <c r="AB36" i="16"/>
  <c r="AU36" i="16" s="1"/>
  <c r="AA36" i="16"/>
  <c r="Z36" i="16"/>
  <c r="AS36" i="16" s="1"/>
  <c r="Y36" i="16"/>
  <c r="X36" i="16"/>
  <c r="W36" i="16"/>
  <c r="V36" i="16"/>
  <c r="AK35" i="16"/>
  <c r="BD35" i="16" s="1"/>
  <c r="AI35" i="16"/>
  <c r="BB35" i="16" s="1"/>
  <c r="AH35" i="16"/>
  <c r="AG35" i="16"/>
  <c r="AF35" i="16"/>
  <c r="AE35" i="16"/>
  <c r="AD35" i="16"/>
  <c r="AC35" i="16"/>
  <c r="AB35" i="16"/>
  <c r="AU35" i="16" s="1"/>
  <c r="AA35" i="16"/>
  <c r="AT35" i="16" s="1"/>
  <c r="Z35" i="16"/>
  <c r="Y35" i="16"/>
  <c r="X35" i="16"/>
  <c r="W35" i="16"/>
  <c r="V35" i="16"/>
  <c r="AK34" i="16"/>
  <c r="BD34" i="16" s="1"/>
  <c r="AI34" i="16"/>
  <c r="AH34" i="16"/>
  <c r="AG34" i="16"/>
  <c r="AF34" i="16"/>
  <c r="AE34" i="16"/>
  <c r="AD34" i="16"/>
  <c r="AC34" i="16"/>
  <c r="AB34" i="16"/>
  <c r="AU34" i="16" s="1"/>
  <c r="AA34" i="16"/>
  <c r="Z34" i="16"/>
  <c r="AS34" i="16" s="1"/>
  <c r="Y34" i="16"/>
  <c r="X34" i="16"/>
  <c r="W34" i="16"/>
  <c r="V34" i="16"/>
  <c r="AK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AK32" i="16"/>
  <c r="AI32" i="16"/>
  <c r="AH32" i="16"/>
  <c r="AG32" i="16"/>
  <c r="AF32" i="16"/>
  <c r="AE32" i="16"/>
  <c r="AD32" i="16"/>
  <c r="AC32" i="16"/>
  <c r="AB32" i="16"/>
  <c r="AU32" i="16" s="1"/>
  <c r="AA32" i="16"/>
  <c r="Z32" i="16"/>
  <c r="Y32" i="16"/>
  <c r="X32" i="16"/>
  <c r="AQ32" i="16" s="1"/>
  <c r="W32" i="16"/>
  <c r="V32" i="16"/>
  <c r="AK31" i="16"/>
  <c r="AI31" i="16"/>
  <c r="AH31" i="16"/>
  <c r="BA31" i="16" s="1"/>
  <c r="AG31" i="16"/>
  <c r="AF31" i="16"/>
  <c r="AE31" i="16"/>
  <c r="AD31" i="16"/>
  <c r="AW31" i="16" s="1"/>
  <c r="AC31" i="16"/>
  <c r="AV31" i="16" s="1"/>
  <c r="AB31" i="16"/>
  <c r="AA31" i="16"/>
  <c r="Z31" i="16"/>
  <c r="AS31" i="16" s="1"/>
  <c r="Y31" i="16"/>
  <c r="X31" i="16"/>
  <c r="W31" i="16"/>
  <c r="V31" i="16"/>
  <c r="AK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AK29" i="16"/>
  <c r="AI29" i="16"/>
  <c r="AH29" i="16"/>
  <c r="AG29" i="16"/>
  <c r="AF29" i="16"/>
  <c r="AE29" i="16"/>
  <c r="AD29" i="16"/>
  <c r="AC29" i="16"/>
  <c r="AB29" i="16"/>
  <c r="AU29" i="16" s="1"/>
  <c r="AA29" i="16"/>
  <c r="Z29" i="16"/>
  <c r="Y29" i="16"/>
  <c r="X29" i="16"/>
  <c r="W29" i="16"/>
  <c r="V29" i="16"/>
  <c r="AK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AK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AK26" i="16"/>
  <c r="AI26" i="16"/>
  <c r="BB26" i="16" s="1"/>
  <c r="AH26" i="16"/>
  <c r="AG26" i="16"/>
  <c r="AF26" i="16"/>
  <c r="AE26" i="16"/>
  <c r="AD26" i="16"/>
  <c r="AC26" i="16"/>
  <c r="AB26" i="16"/>
  <c r="AU26" i="16" s="1"/>
  <c r="AA26" i="16"/>
  <c r="AT26" i="16" s="1"/>
  <c r="Z26" i="16"/>
  <c r="Y26" i="16"/>
  <c r="X26" i="16"/>
  <c r="W26" i="16"/>
  <c r="V26" i="16"/>
  <c r="AK25" i="16"/>
  <c r="AI25" i="16"/>
  <c r="AH25" i="16"/>
  <c r="AG25" i="16"/>
  <c r="AF25" i="16"/>
  <c r="AE25" i="16"/>
  <c r="AD25" i="16"/>
  <c r="AC25" i="16"/>
  <c r="AB25" i="16"/>
  <c r="AU25" i="16" s="1"/>
  <c r="AA25" i="16"/>
  <c r="Z25" i="16"/>
  <c r="Y25" i="16"/>
  <c r="X25" i="16"/>
  <c r="W25" i="16"/>
  <c r="V25" i="16"/>
  <c r="AK24" i="16"/>
  <c r="BD24" i="16" s="1"/>
  <c r="AI24" i="16"/>
  <c r="BB24" i="16" s="1"/>
  <c r="AH24" i="16"/>
  <c r="AG24" i="16"/>
  <c r="AF24" i="16"/>
  <c r="AE24" i="16"/>
  <c r="AX24" i="16" s="1"/>
  <c r="AD24" i="16"/>
  <c r="AW24" i="16" s="1"/>
  <c r="AC24" i="16"/>
  <c r="AB24" i="16"/>
  <c r="AU24" i="16" s="1"/>
  <c r="AA24" i="16"/>
  <c r="AT24" i="16" s="1"/>
  <c r="Z24" i="16"/>
  <c r="Y24" i="16"/>
  <c r="X24" i="16"/>
  <c r="AQ24" i="16" s="1"/>
  <c r="W24" i="16"/>
  <c r="AP24" i="16" s="1"/>
  <c r="V24" i="16"/>
  <c r="AK23" i="16"/>
  <c r="BD23" i="16" s="1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AK22" i="16"/>
  <c r="BD22" i="16" s="1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AK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AK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AK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AK18" i="16"/>
  <c r="AI18" i="16"/>
  <c r="AH18" i="16"/>
  <c r="AG18" i="16"/>
  <c r="AF18" i="16"/>
  <c r="AE18" i="16"/>
  <c r="AD18" i="16"/>
  <c r="AC18" i="16"/>
  <c r="AB18" i="16"/>
  <c r="AU18" i="16" s="1"/>
  <c r="AA18" i="16"/>
  <c r="Z18" i="16"/>
  <c r="Y18" i="16"/>
  <c r="X18" i="16"/>
  <c r="W18" i="16"/>
  <c r="V18" i="16"/>
  <c r="AK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AK16" i="16"/>
  <c r="AI16" i="16"/>
  <c r="AH16" i="16"/>
  <c r="AG16" i="16"/>
  <c r="AF16" i="16"/>
  <c r="AY16" i="16" s="1"/>
  <c r="AE16" i="16"/>
  <c r="AD16" i="16"/>
  <c r="AC16" i="16"/>
  <c r="AB16" i="16"/>
  <c r="AU16" i="16" s="1"/>
  <c r="AA16" i="16"/>
  <c r="Z16" i="16"/>
  <c r="Y16" i="16"/>
  <c r="X16" i="16"/>
  <c r="AQ16" i="16" s="1"/>
  <c r="W16" i="16"/>
  <c r="V16" i="16"/>
  <c r="AK15" i="16"/>
  <c r="AI15" i="16"/>
  <c r="BB15" i="16" s="1"/>
  <c r="AH15" i="16"/>
  <c r="BA15" i="16" s="1"/>
  <c r="AG15" i="16"/>
  <c r="AF15" i="16"/>
  <c r="AE15" i="16"/>
  <c r="AX15" i="16" s="1"/>
  <c r="AD15" i="16"/>
  <c r="AC15" i="16"/>
  <c r="AB15" i="16"/>
  <c r="AU15" i="16" s="1"/>
  <c r="AA15" i="16"/>
  <c r="AT15" i="16" s="1"/>
  <c r="Z15" i="16"/>
  <c r="AS15" i="16" s="1"/>
  <c r="Y15" i="16"/>
  <c r="X15" i="16"/>
  <c r="W15" i="16"/>
  <c r="AP15" i="16" s="1"/>
  <c r="V15" i="16"/>
  <c r="AK14" i="16"/>
  <c r="BD14" i="16" s="1"/>
  <c r="AI14" i="16"/>
  <c r="AH14" i="16"/>
  <c r="AG14" i="16"/>
  <c r="AF14" i="16"/>
  <c r="AE14" i="16"/>
  <c r="AD14" i="16"/>
  <c r="AC14" i="16"/>
  <c r="AB14" i="16"/>
  <c r="AU14" i="16" s="1"/>
  <c r="AA14" i="16"/>
  <c r="Z14" i="16"/>
  <c r="Y14" i="16"/>
  <c r="X14" i="16"/>
  <c r="W14" i="16"/>
  <c r="V14" i="16"/>
  <c r="AK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AK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AK11" i="16"/>
  <c r="AI11" i="16"/>
  <c r="AH11" i="16"/>
  <c r="AG11" i="16"/>
  <c r="AF11" i="16"/>
  <c r="AE11" i="16"/>
  <c r="AD11" i="16"/>
  <c r="AC11" i="16"/>
  <c r="AB11" i="16"/>
  <c r="AU11" i="16" s="1"/>
  <c r="AA11" i="16"/>
  <c r="Z11" i="16"/>
  <c r="Y11" i="16"/>
  <c r="X11" i="16"/>
  <c r="W11" i="16"/>
  <c r="V11" i="16"/>
  <c r="AK10" i="16"/>
  <c r="BD10" i="16" s="1"/>
  <c r="AI10" i="16"/>
  <c r="BB10" i="16" s="1"/>
  <c r="AH10" i="16"/>
  <c r="AG10" i="16"/>
  <c r="AF10" i="16"/>
  <c r="AE10" i="16"/>
  <c r="AD10" i="16"/>
  <c r="AC10" i="16"/>
  <c r="AB10" i="16"/>
  <c r="AU10" i="16" s="1"/>
  <c r="AA10" i="16"/>
  <c r="AT10" i="16" s="1"/>
  <c r="Z10" i="16"/>
  <c r="Y10" i="16"/>
  <c r="X10" i="16"/>
  <c r="W10" i="16"/>
  <c r="V10" i="16"/>
  <c r="AK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AK8" i="16"/>
  <c r="AI8" i="16"/>
  <c r="BB8" i="16" s="1"/>
  <c r="AH8" i="16"/>
  <c r="AG8" i="16"/>
  <c r="AF8" i="16"/>
  <c r="AY8" i="16" s="1"/>
  <c r="AE8" i="16"/>
  <c r="AX8" i="16" s="1"/>
  <c r="AD8" i="16"/>
  <c r="AW8" i="16" s="1"/>
  <c r="AC8" i="16"/>
  <c r="AB8" i="16"/>
  <c r="AU8" i="16" s="1"/>
  <c r="AA8" i="16"/>
  <c r="AT8" i="16" s="1"/>
  <c r="Z8" i="16"/>
  <c r="Y8" i="16"/>
  <c r="X8" i="16"/>
  <c r="AQ8" i="16" s="1"/>
  <c r="W8" i="16"/>
  <c r="AP8" i="16" s="1"/>
  <c r="V8" i="16"/>
  <c r="AK7" i="16"/>
  <c r="AI7" i="16"/>
  <c r="AH7" i="16"/>
  <c r="AG7" i="16"/>
  <c r="AF7" i="16"/>
  <c r="AE7" i="16"/>
  <c r="AD7" i="16"/>
  <c r="AC7" i="16"/>
  <c r="AB7" i="16"/>
  <c r="AU7" i="16" s="1"/>
  <c r="AA7" i="16"/>
  <c r="Z7" i="16"/>
  <c r="Y7" i="16"/>
  <c r="X7" i="16"/>
  <c r="W7" i="16"/>
  <c r="V7" i="16"/>
  <c r="AK6" i="16"/>
  <c r="AI6" i="16"/>
  <c r="AH6" i="16"/>
  <c r="AG6" i="16"/>
  <c r="AF6" i="16"/>
  <c r="AE6" i="16"/>
  <c r="AD6" i="16"/>
  <c r="AC6" i="16"/>
  <c r="AB6" i="16"/>
  <c r="AU6" i="16" s="1"/>
  <c r="AA6" i="16"/>
  <c r="Z6" i="16"/>
  <c r="Y6" i="16"/>
  <c r="X6" i="16"/>
  <c r="W6" i="16"/>
  <c r="V6" i="16"/>
  <c r="AK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0" i="16"/>
  <c r="AN50" i="16" s="1"/>
  <c r="U49" i="16"/>
  <c r="U48" i="16"/>
  <c r="AN48" i="16" s="1"/>
  <c r="U47" i="16"/>
  <c r="AN47" i="16" s="1"/>
  <c r="U46" i="16"/>
  <c r="U45" i="16"/>
  <c r="U44" i="16"/>
  <c r="U43" i="16"/>
  <c r="U42" i="16"/>
  <c r="U41" i="16"/>
  <c r="U40" i="16"/>
  <c r="AN40" i="16" s="1"/>
  <c r="U39" i="16"/>
  <c r="AN39" i="16" s="1"/>
  <c r="U38" i="16"/>
  <c r="U37" i="16"/>
  <c r="U36" i="16"/>
  <c r="U35" i="16"/>
  <c r="AN35" i="16" s="1"/>
  <c r="U34" i="16"/>
  <c r="U33" i="16"/>
  <c r="U32" i="16"/>
  <c r="U31" i="16"/>
  <c r="AN31" i="16" s="1"/>
  <c r="U30" i="16"/>
  <c r="U29" i="16"/>
  <c r="U28" i="16"/>
  <c r="U27" i="16"/>
  <c r="U26" i="16"/>
  <c r="U25" i="16"/>
  <c r="U24" i="16"/>
  <c r="AN24" i="16" s="1"/>
  <c r="U23" i="16"/>
  <c r="AN23" i="16" s="1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AN8" i="16" s="1"/>
  <c r="U7" i="16"/>
  <c r="AN7" i="16" s="1"/>
  <c r="U6" i="16"/>
  <c r="U5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Q50" i="16"/>
  <c r="AJ50" i="16" s="1"/>
  <c r="Q49" i="16"/>
  <c r="AJ49" i="16" s="1"/>
  <c r="Q48" i="16"/>
  <c r="AJ48" i="16" s="1"/>
  <c r="Q47" i="16"/>
  <c r="AJ47" i="16" s="1"/>
  <c r="Q46" i="16"/>
  <c r="AJ46" i="16" s="1"/>
  <c r="Q45" i="16"/>
  <c r="AJ45" i="16" s="1"/>
  <c r="Q44" i="16"/>
  <c r="AJ44" i="16" s="1"/>
  <c r="Q43" i="16"/>
  <c r="AJ43" i="16" s="1"/>
  <c r="Q42" i="16"/>
  <c r="AJ42" i="16" s="1"/>
  <c r="Q41" i="16"/>
  <c r="AJ41" i="16" s="1"/>
  <c r="Q40" i="16"/>
  <c r="AJ40" i="16" s="1"/>
  <c r="Q39" i="16"/>
  <c r="AJ39" i="16" s="1"/>
  <c r="Q38" i="16"/>
  <c r="AJ38" i="16" s="1"/>
  <c r="Q37" i="16"/>
  <c r="AJ37" i="16" s="1"/>
  <c r="Q36" i="16"/>
  <c r="AJ36" i="16" s="1"/>
  <c r="Q35" i="16"/>
  <c r="AJ35" i="16" s="1"/>
  <c r="Q34" i="16"/>
  <c r="AJ34" i="16" s="1"/>
  <c r="Q33" i="16"/>
  <c r="AJ33" i="16" s="1"/>
  <c r="Q32" i="16"/>
  <c r="AJ32" i="16" s="1"/>
  <c r="Q31" i="16"/>
  <c r="AJ31" i="16" s="1"/>
  <c r="BC31" i="16" s="1"/>
  <c r="Q30" i="16"/>
  <c r="AJ30" i="16" s="1"/>
  <c r="Q29" i="16"/>
  <c r="AJ29" i="16" s="1"/>
  <c r="Q28" i="16"/>
  <c r="AJ28" i="16" s="1"/>
  <c r="Q27" i="16"/>
  <c r="AJ27" i="16" s="1"/>
  <c r="Q26" i="16"/>
  <c r="AJ26" i="16" s="1"/>
  <c r="Q25" i="16"/>
  <c r="AJ25" i="16" s="1"/>
  <c r="Q24" i="16"/>
  <c r="AJ24" i="16" s="1"/>
  <c r="Q23" i="16"/>
  <c r="AJ23" i="16" s="1"/>
  <c r="Q22" i="16"/>
  <c r="AJ22" i="16" s="1"/>
  <c r="Q21" i="16"/>
  <c r="AJ21" i="16" s="1"/>
  <c r="Q20" i="16"/>
  <c r="AJ20" i="16" s="1"/>
  <c r="Q19" i="16"/>
  <c r="AJ19" i="16" s="1"/>
  <c r="Q18" i="16"/>
  <c r="AJ18" i="16" s="1"/>
  <c r="Q17" i="16"/>
  <c r="AJ17" i="16" s="1"/>
  <c r="Q16" i="16"/>
  <c r="AJ16" i="16" s="1"/>
  <c r="Q15" i="16"/>
  <c r="AJ15" i="16" s="1"/>
  <c r="BC15" i="16" s="1"/>
  <c r="Q14" i="16"/>
  <c r="AJ14" i="16" s="1"/>
  <c r="Q13" i="16"/>
  <c r="AJ13" i="16" s="1"/>
  <c r="Q12" i="16"/>
  <c r="AJ12" i="16" s="1"/>
  <c r="Q11" i="16"/>
  <c r="AJ11" i="16" s="1"/>
  <c r="Q10" i="16"/>
  <c r="AJ10" i="16" s="1"/>
  <c r="Q9" i="16"/>
  <c r="AJ9" i="16" s="1"/>
  <c r="Q8" i="16"/>
  <c r="AJ8" i="16" s="1"/>
  <c r="Q7" i="16"/>
  <c r="AJ7" i="16" s="1"/>
  <c r="Q6" i="16"/>
  <c r="AJ6" i="16" s="1"/>
  <c r="Q5" i="16"/>
  <c r="AJ5" i="16" s="1"/>
  <c r="AO50" i="15"/>
  <c r="AG50" i="15"/>
  <c r="AF50" i="15"/>
  <c r="AD50" i="15"/>
  <c r="AO49" i="15"/>
  <c r="AN49" i="15"/>
  <c r="AD49" i="15"/>
  <c r="AH48" i="15"/>
  <c r="AO47" i="15"/>
  <c r="AG47" i="15"/>
  <c r="AI46" i="15"/>
  <c r="AO46" i="15"/>
  <c r="AM46" i="15"/>
  <c r="AL46" i="15"/>
  <c r="AD46" i="15"/>
  <c r="AO44" i="15"/>
  <c r="AG44" i="15"/>
  <c r="AF44" i="15"/>
  <c r="AE44" i="15"/>
  <c r="AO43" i="15"/>
  <c r="AG43" i="15"/>
  <c r="AO42" i="15"/>
  <c r="AM42" i="15"/>
  <c r="AG42" i="15"/>
  <c r="AE42" i="15"/>
  <c r="AO41" i="15"/>
  <c r="AN41" i="15"/>
  <c r="AM41" i="15"/>
  <c r="AL41" i="15"/>
  <c r="AD41" i="15"/>
  <c r="AO39" i="15"/>
  <c r="AG39" i="15"/>
  <c r="AJ38" i="15"/>
  <c r="AG38" i="15"/>
  <c r="AD38" i="15"/>
  <c r="AO37" i="15"/>
  <c r="AO36" i="15"/>
  <c r="AM36" i="15"/>
  <c r="AL36" i="15"/>
  <c r="AG36" i="15"/>
  <c r="AO34" i="15"/>
  <c r="AM34" i="15"/>
  <c r="AL34" i="15"/>
  <c r="AG34" i="15"/>
  <c r="AE34" i="15"/>
  <c r="AD34" i="15"/>
  <c r="AO33" i="15"/>
  <c r="AJ33" i="15"/>
  <c r="AG33" i="15"/>
  <c r="AG32" i="15"/>
  <c r="AF32" i="15"/>
  <c r="AO31" i="15"/>
  <c r="AG31" i="15"/>
  <c r="AJ30" i="15"/>
  <c r="AI30" i="15"/>
  <c r="AO30" i="15"/>
  <c r="AL30" i="15"/>
  <c r="AO28" i="15"/>
  <c r="AN28" i="15"/>
  <c r="AO26" i="15"/>
  <c r="AM26" i="15"/>
  <c r="AL26" i="15"/>
  <c r="AG26" i="15"/>
  <c r="AE26" i="15"/>
  <c r="AD26" i="15"/>
  <c r="AJ25" i="15"/>
  <c r="AG25" i="15"/>
  <c r="AE25" i="15"/>
  <c r="AO23" i="15"/>
  <c r="AG23" i="15"/>
  <c r="AH22" i="15"/>
  <c r="AG22" i="15"/>
  <c r="AD22" i="15"/>
  <c r="AO20" i="15"/>
  <c r="AF20" i="15"/>
  <c r="AE20" i="15"/>
  <c r="AO19" i="15"/>
  <c r="AM19" i="15"/>
  <c r="AO18" i="15"/>
  <c r="AF18" i="15"/>
  <c r="AM18" i="15"/>
  <c r="AL18" i="15"/>
  <c r="AJ18" i="15"/>
  <c r="AG18" i="15"/>
  <c r="AE18" i="15"/>
  <c r="AD18" i="15"/>
  <c r="AN17" i="15"/>
  <c r="AG17" i="15"/>
  <c r="AN16" i="15"/>
  <c r="AO15" i="15"/>
  <c r="AM15" i="15"/>
  <c r="AG15" i="15"/>
  <c r="AO14" i="15"/>
  <c r="AN14" i="15"/>
  <c r="AO12" i="15"/>
  <c r="AI12" i="15"/>
  <c r="AG12" i="15"/>
  <c r="AE12" i="15"/>
  <c r="AM10" i="15"/>
  <c r="AG10" i="15"/>
  <c r="AH8" i="15"/>
  <c r="AG8" i="15"/>
  <c r="AO7" i="15"/>
  <c r="AD6" i="15"/>
  <c r="AJ5" i="15"/>
  <c r="AD5" i="15"/>
  <c r="AN50" i="7"/>
  <c r="AF50" i="7"/>
  <c r="CZ44" i="11"/>
  <c r="CY44" i="11"/>
  <c r="CX44" i="11"/>
  <c r="CW44" i="11"/>
  <c r="CV44" i="11"/>
  <c r="CU44" i="11"/>
  <c r="CT44" i="11"/>
  <c r="CS44" i="11"/>
  <c r="CR44" i="11"/>
  <c r="CQ44" i="11"/>
  <c r="CP44" i="11"/>
  <c r="CO44" i="11"/>
  <c r="CL44" i="11"/>
  <c r="BW44" i="11"/>
  <c r="BV44" i="11"/>
  <c r="BU44" i="11"/>
  <c r="BT44" i="11"/>
  <c r="BR44" i="11"/>
  <c r="BB44" i="11"/>
  <c r="BA44" i="11"/>
  <c r="AZ44" i="11"/>
  <c r="AY44" i="11"/>
  <c r="AX44" i="11"/>
  <c r="AW44" i="11"/>
  <c r="AV44" i="11"/>
  <c r="AU44" i="11"/>
  <c r="AT44" i="11"/>
  <c r="AS44" i="11"/>
  <c r="AR44" i="11"/>
  <c r="AO44" i="11"/>
  <c r="AA44" i="11"/>
  <c r="AR35" i="12"/>
  <c r="AR36" i="12" s="1"/>
  <c r="AS190" i="12"/>
  <c r="AS189" i="12"/>
  <c r="AS188" i="12"/>
  <c r="AS187" i="12"/>
  <c r="AS154" i="12"/>
  <c r="AS153" i="12"/>
  <c r="AS152" i="12"/>
  <c r="AS151" i="12"/>
  <c r="AS150" i="12"/>
  <c r="AS88" i="12"/>
  <c r="AS122" i="12" s="1"/>
  <c r="AS87" i="12"/>
  <c r="AS121" i="12" s="1"/>
  <c r="AS86" i="12"/>
  <c r="AS120" i="12" s="1"/>
  <c r="AK18" i="5"/>
  <c r="AK17" i="5"/>
  <c r="AK16" i="5"/>
  <c r="AK14" i="5"/>
  <c r="AK16" i="4"/>
  <c r="AK15" i="4"/>
  <c r="AK14" i="4"/>
  <c r="AK12" i="4"/>
  <c r="AP16" i="3"/>
  <c r="AP15" i="3"/>
  <c r="AP14" i="3"/>
  <c r="AP12" i="3"/>
  <c r="AU22" i="16" l="1"/>
  <c r="AU46" i="16"/>
  <c r="BC46" i="16"/>
  <c r="AU37" i="16"/>
  <c r="AO6" i="16"/>
  <c r="AW30" i="16"/>
  <c r="AW46" i="16"/>
  <c r="BC8" i="16"/>
  <c r="BC16" i="16"/>
  <c r="BC24" i="16"/>
  <c r="BC32" i="16"/>
  <c r="BC40" i="16"/>
  <c r="BC48" i="16"/>
  <c r="AP6" i="16"/>
  <c r="AX6" i="16"/>
  <c r="AQ7" i="16"/>
  <c r="AY7" i="16"/>
  <c r="AR8" i="16"/>
  <c r="AS9" i="16"/>
  <c r="AQ15" i="16"/>
  <c r="AY15" i="16"/>
  <c r="AS17" i="16"/>
  <c r="AP22" i="16"/>
  <c r="AX22" i="16"/>
  <c r="AQ23" i="16"/>
  <c r="AY23" i="16"/>
  <c r="AR24" i="16"/>
  <c r="AZ24" i="16"/>
  <c r="BA25" i="16"/>
  <c r="AQ31" i="16"/>
  <c r="AY31" i="16"/>
  <c r="BA33" i="16"/>
  <c r="AP38" i="16"/>
  <c r="AX38" i="16"/>
  <c r="AQ39" i="16"/>
  <c r="AR40" i="16"/>
  <c r="AZ40" i="16"/>
  <c r="BB42" i="16"/>
  <c r="AQ47" i="16"/>
  <c r="AY47" i="16"/>
  <c r="AU30" i="16"/>
  <c r="AU5" i="16"/>
  <c r="AU13" i="16"/>
  <c r="AU21" i="16"/>
  <c r="AW6" i="16"/>
  <c r="AO22" i="16"/>
  <c r="AU44" i="16"/>
  <c r="AO46" i="16"/>
  <c r="AQ6" i="16"/>
  <c r="AY6" i="16"/>
  <c r="AS8" i="16"/>
  <c r="BA8" i="16"/>
  <c r="AQ14" i="16"/>
  <c r="AY14" i="16"/>
  <c r="AR15" i="16"/>
  <c r="AZ15" i="16"/>
  <c r="AS16" i="16"/>
  <c r="BA16" i="16"/>
  <c r="AT17" i="16"/>
  <c r="BB17" i="16"/>
  <c r="AQ22" i="16"/>
  <c r="AY22" i="16"/>
  <c r="AS24" i="16"/>
  <c r="AQ30" i="16"/>
  <c r="AY30" i="16"/>
  <c r="AR31" i="16"/>
  <c r="AZ31" i="16"/>
  <c r="AQ38" i="16"/>
  <c r="AY38" i="16"/>
  <c r="AS40" i="16"/>
  <c r="BA40" i="16"/>
  <c r="AQ46" i="16"/>
  <c r="AY46" i="16"/>
  <c r="BC38" i="16"/>
  <c r="AN21" i="16"/>
  <c r="AY5" i="16"/>
  <c r="AU9" i="16"/>
  <c r="AY13" i="16"/>
  <c r="AQ21" i="16"/>
  <c r="AR22" i="16"/>
  <c r="AQ29" i="16"/>
  <c r="AY37" i="16"/>
  <c r="AR46" i="16"/>
  <c r="BA6" i="16"/>
  <c r="BA46" i="16"/>
  <c r="AQ5" i="16"/>
  <c r="AR6" i="16"/>
  <c r="AQ13" i="16"/>
  <c r="AU17" i="16"/>
  <c r="AY21" i="16"/>
  <c r="AZ22" i="16"/>
  <c r="AY29" i="16"/>
  <c r="AU33" i="16"/>
  <c r="AQ37" i="16"/>
  <c r="AR38" i="16"/>
  <c r="AZ38" i="16"/>
  <c r="AZ46" i="16"/>
  <c r="AU49" i="16"/>
  <c r="AV16" i="16"/>
  <c r="AV24" i="16"/>
  <c r="AS29" i="16"/>
  <c r="AO33" i="16"/>
  <c r="AV40" i="16"/>
  <c r="AL50" i="7"/>
  <c r="AO43" i="3"/>
  <c r="AO23" i="3"/>
  <c r="AO22" i="3"/>
  <c r="AO41" i="3"/>
  <c r="AO21" i="3"/>
  <c r="AO40" i="3"/>
  <c r="AO20" i="3"/>
  <c r="AO42" i="3"/>
  <c r="AO39" i="3"/>
  <c r="AO38" i="3"/>
  <c r="AO25" i="3"/>
  <c r="AO24" i="3"/>
  <c r="AN44" i="16"/>
  <c r="AW35" i="16"/>
  <c r="BC19" i="16"/>
  <c r="BC35" i="16"/>
  <c r="AN6" i="16"/>
  <c r="AN22" i="16"/>
  <c r="AN38" i="16"/>
  <c r="AS6" i="16"/>
  <c r="AS22" i="16"/>
  <c r="AO34" i="16"/>
  <c r="AW34" i="16"/>
  <c r="AP35" i="16"/>
  <c r="AX35" i="16"/>
  <c r="AQ36" i="16"/>
  <c r="AY36" i="16"/>
  <c r="AS38" i="16"/>
  <c r="AQ44" i="16"/>
  <c r="AY44" i="16"/>
  <c r="AO50" i="16"/>
  <c r="AW50" i="16"/>
  <c r="AK50" i="7"/>
  <c r="AN36" i="16"/>
  <c r="AV35" i="16"/>
  <c r="BC34" i="16"/>
  <c r="AP36" i="16"/>
  <c r="AV50" i="16"/>
  <c r="BC12" i="16"/>
  <c r="BC28" i="16"/>
  <c r="BC36" i="16"/>
  <c r="BC44" i="16"/>
  <c r="AT6" i="16"/>
  <c r="BB6" i="16"/>
  <c r="AZ7" i="16"/>
  <c r="AP10" i="16"/>
  <c r="AX10" i="16"/>
  <c r="AQ11" i="16"/>
  <c r="AY11" i="16"/>
  <c r="AR12" i="16"/>
  <c r="AO17" i="16"/>
  <c r="AR20" i="16"/>
  <c r="AT22" i="16"/>
  <c r="BB22" i="16"/>
  <c r="AP26" i="16"/>
  <c r="AX26" i="16"/>
  <c r="AQ27" i="16"/>
  <c r="AY27" i="16"/>
  <c r="AQ35" i="16"/>
  <c r="AY35" i="16"/>
  <c r="AR36" i="16"/>
  <c r="AZ36" i="16"/>
  <c r="AT38" i="16"/>
  <c r="BB38" i="16"/>
  <c r="AP42" i="16"/>
  <c r="AX42" i="16"/>
  <c r="AQ43" i="16"/>
  <c r="AY43" i="16"/>
  <c r="AR44" i="16"/>
  <c r="AZ44" i="16"/>
  <c r="AV44" i="16"/>
  <c r="BC50" i="16"/>
  <c r="AZ9" i="16"/>
  <c r="AO35" i="16"/>
  <c r="AQ10" i="16"/>
  <c r="AY10" i="16"/>
  <c r="AP17" i="16"/>
  <c r="AX17" i="16"/>
  <c r="AQ18" i="16"/>
  <c r="AY18" i="16"/>
  <c r="AR19" i="16"/>
  <c r="AQ26" i="16"/>
  <c r="AY26" i="16"/>
  <c r="AQ34" i="16"/>
  <c r="AY34" i="16"/>
  <c r="AR35" i="16"/>
  <c r="AZ35" i="16"/>
  <c r="AQ42" i="16"/>
  <c r="AY42" i="16"/>
  <c r="AY50" i="16"/>
  <c r="AV36" i="16"/>
  <c r="AW36" i="16"/>
  <c r="BC42" i="16"/>
  <c r="AX36" i="16"/>
  <c r="AO43" i="16"/>
  <c r="BC6" i="16"/>
  <c r="BC22" i="16"/>
  <c r="BC30" i="16"/>
  <c r="AN9" i="16"/>
  <c r="AN17" i="16"/>
  <c r="AN25" i="16"/>
  <c r="AN33" i="16"/>
  <c r="AQ9" i="16"/>
  <c r="AY9" i="16"/>
  <c r="AQ17" i="16"/>
  <c r="AY17" i="16"/>
  <c r="AQ25" i="16"/>
  <c r="AY25" i="16"/>
  <c r="AQ33" i="16"/>
  <c r="AY33" i="16"/>
  <c r="AS35" i="16"/>
  <c r="BA35" i="16"/>
  <c r="AT36" i="16"/>
  <c r="BB36" i="16"/>
  <c r="AV38" i="16"/>
  <c r="AQ41" i="16"/>
  <c r="AY41" i="16"/>
  <c r="AV46" i="16"/>
  <c r="AY49" i="16"/>
  <c r="AR50" i="16"/>
  <c r="AZ50" i="16"/>
  <c r="BN46" i="14"/>
  <c r="BJ46" i="13"/>
  <c r="AZ28" i="16"/>
  <c r="BC14" i="16"/>
  <c r="AN37" i="16"/>
  <c r="AN41" i="16"/>
  <c r="AN45" i="16"/>
  <c r="AN49" i="16"/>
  <c r="AS7" i="16"/>
  <c r="AW7" i="16"/>
  <c r="BA7" i="16"/>
  <c r="AW32" i="16"/>
  <c r="BA32" i="16"/>
  <c r="AO41" i="16"/>
  <c r="AW41" i="16"/>
  <c r="AS41" i="16"/>
  <c r="BD41" i="16"/>
  <c r="AQ45" i="16"/>
  <c r="AU45" i="16"/>
  <c r="AY45" i="16"/>
  <c r="AR28" i="16"/>
  <c r="AV28" i="16"/>
  <c r="AN14" i="16"/>
  <c r="AS14" i="16"/>
  <c r="AW14" i="16"/>
  <c r="BA14" i="16"/>
  <c r="AO23" i="16"/>
  <c r="AS23" i="16"/>
  <c r="BA23" i="16"/>
  <c r="BC7" i="16"/>
  <c r="BC11" i="16"/>
  <c r="BC23" i="16"/>
  <c r="BC27" i="16"/>
  <c r="BC39" i="16"/>
  <c r="BC43" i="16"/>
  <c r="BC47" i="16"/>
  <c r="AN18" i="16"/>
  <c r="AN34" i="16"/>
  <c r="AR5" i="16"/>
  <c r="AP7" i="16"/>
  <c r="AT7" i="16"/>
  <c r="AX7" i="16"/>
  <c r="BB7" i="16"/>
  <c r="AQ12" i="16"/>
  <c r="AU12" i="16"/>
  <c r="AY12" i="16"/>
  <c r="AR14" i="16"/>
  <c r="AP16" i="16"/>
  <c r="AT16" i="16"/>
  <c r="AX16" i="16"/>
  <c r="BB16" i="16"/>
  <c r="AR23" i="16"/>
  <c r="AV23" i="16"/>
  <c r="AZ23" i="16"/>
  <c r="AP25" i="16"/>
  <c r="AT25" i="16"/>
  <c r="AX25" i="16"/>
  <c r="BB25" i="16"/>
  <c r="AR27" i="16"/>
  <c r="AV27" i="16"/>
  <c r="AZ27" i="16"/>
  <c r="AP30" i="16"/>
  <c r="AT30" i="16"/>
  <c r="AX30" i="16"/>
  <c r="BB30" i="16"/>
  <c r="AO31" i="16"/>
  <c r="AR32" i="16"/>
  <c r="AV32" i="16"/>
  <c r="AZ32" i="16"/>
  <c r="AP34" i="16"/>
  <c r="AT34" i="16"/>
  <c r="AX34" i="16"/>
  <c r="BB34" i="16"/>
  <c r="BA36" i="16"/>
  <c r="AY40" i="16"/>
  <c r="AR41" i="16"/>
  <c r="AV41" i="16"/>
  <c r="AZ41" i="16"/>
  <c r="AP47" i="16"/>
  <c r="AT47" i="16"/>
  <c r="AX47" i="16"/>
  <c r="BB47" i="16"/>
  <c r="BI45" i="14"/>
  <c r="BA41" i="16"/>
  <c r="AO47" i="16"/>
  <c r="BD47" i="16"/>
  <c r="AG50" i="7"/>
  <c r="BN45" i="14"/>
  <c r="AO50" i="7"/>
  <c r="BC41" i="16"/>
  <c r="AN16" i="16"/>
  <c r="AN32" i="16"/>
  <c r="AR7" i="16"/>
  <c r="AP9" i="16"/>
  <c r="AT9" i="16"/>
  <c r="AX9" i="16"/>
  <c r="BB9" i="16"/>
  <c r="AR11" i="16"/>
  <c r="AP14" i="16"/>
  <c r="AT14" i="16"/>
  <c r="AX14" i="16"/>
  <c r="BB14" i="16"/>
  <c r="AR16" i="16"/>
  <c r="AR21" i="16"/>
  <c r="AP23" i="16"/>
  <c r="AT23" i="16"/>
  <c r="AX23" i="16"/>
  <c r="BB23" i="16"/>
  <c r="AQ28" i="16"/>
  <c r="AU28" i="16"/>
  <c r="AR30" i="16"/>
  <c r="AV30" i="16"/>
  <c r="AZ30" i="16"/>
  <c r="AR34" i="16"/>
  <c r="AV34" i="16"/>
  <c r="AZ34" i="16"/>
  <c r="AP41" i="16"/>
  <c r="AT41" i="16"/>
  <c r="AX41" i="16"/>
  <c r="BB41" i="16"/>
  <c r="AR43" i="16"/>
  <c r="AV43" i="16"/>
  <c r="AZ43" i="16"/>
  <c r="AS46" i="16"/>
  <c r="AR47" i="16"/>
  <c r="AV47" i="16"/>
  <c r="AZ47" i="16"/>
  <c r="AQ50" i="16"/>
  <c r="BD46" i="16"/>
  <c r="BL46" i="13"/>
  <c r="BJ45" i="14"/>
  <c r="AZ18" i="16"/>
  <c r="BA18" i="16"/>
  <c r="BD18" i="16"/>
  <c r="AW18" i="16"/>
  <c r="AV18" i="16"/>
  <c r="BD19" i="16"/>
  <c r="AV19" i="16"/>
  <c r="AZ19" i="16"/>
  <c r="AN19" i="16"/>
  <c r="BA19" i="16"/>
  <c r="AW19" i="16"/>
  <c r="AZ20" i="16"/>
  <c r="AW20" i="16"/>
  <c r="AO20" i="16"/>
  <c r="BD20" i="16"/>
  <c r="BA20" i="16"/>
  <c r="AO18" i="16"/>
  <c r="BD13" i="16"/>
  <c r="AV13" i="16"/>
  <c r="AW13" i="16"/>
  <c r="BA13" i="16"/>
  <c r="AZ13" i="16"/>
  <c r="AO29" i="16"/>
  <c r="AW29" i="16"/>
  <c r="BD29" i="16"/>
  <c r="AO19" i="16"/>
  <c r="AZ10" i="16"/>
  <c r="BA10" i="16"/>
  <c r="AN10" i="16"/>
  <c r="AW10" i="16"/>
  <c r="AV10" i="16"/>
  <c r="AO10" i="16"/>
  <c r="BD11" i="16"/>
  <c r="AV11" i="16"/>
  <c r="AZ11" i="16"/>
  <c r="BA11" i="16"/>
  <c r="AW11" i="16"/>
  <c r="AO11" i="16"/>
  <c r="AN11" i="16"/>
  <c r="AZ12" i="16"/>
  <c r="AW12" i="16"/>
  <c r="BD12" i="16"/>
  <c r="BA12" i="16"/>
  <c r="AV12" i="16"/>
  <c r="AR13" i="16"/>
  <c r="AW26" i="16"/>
  <c r="AN26" i="16"/>
  <c r="BD26" i="16"/>
  <c r="BA26" i="16"/>
  <c r="AU27" i="16"/>
  <c r="AO27" i="16"/>
  <c r="AW27" i="16"/>
  <c r="AS28" i="16"/>
  <c r="AY28" i="16"/>
  <c r="BD28" i="16"/>
  <c r="BA28" i="16"/>
  <c r="AO28" i="16"/>
  <c r="AR29" i="16"/>
  <c r="AV29" i="16"/>
  <c r="AO12" i="16"/>
  <c r="AV20" i="16"/>
  <c r="AS26" i="16"/>
  <c r="BC10" i="16"/>
  <c r="BC18" i="16"/>
  <c r="BC26" i="16"/>
  <c r="AN13" i="16"/>
  <c r="AN29" i="16"/>
  <c r="BD5" i="16"/>
  <c r="AV5" i="16"/>
  <c r="AW5" i="16"/>
  <c r="BA5" i="16"/>
  <c r="AZ5" i="16"/>
  <c r="AO5" i="16"/>
  <c r="AP18" i="16"/>
  <c r="AT18" i="16"/>
  <c r="AX18" i="16"/>
  <c r="BB18" i="16"/>
  <c r="AQ19" i="16"/>
  <c r="AU19" i="16"/>
  <c r="AY19" i="16"/>
  <c r="AQ20" i="16"/>
  <c r="AU20" i="16"/>
  <c r="AY20" i="16"/>
  <c r="BC20" i="16"/>
  <c r="BD21" i="16"/>
  <c r="AV21" i="16"/>
  <c r="AW21" i="16"/>
  <c r="AO21" i="16"/>
  <c r="BA21" i="16"/>
  <c r="AW37" i="16"/>
  <c r="AO37" i="16"/>
  <c r="AS37" i="16"/>
  <c r="AN27" i="16"/>
  <c r="AO13" i="16"/>
  <c r="AZ21" i="16"/>
  <c r="BD27" i="16"/>
  <c r="BD37" i="16"/>
  <c r="AS5" i="16"/>
  <c r="BD9" i="16"/>
  <c r="AV9" i="16"/>
  <c r="BA9" i="16"/>
  <c r="AR10" i="16"/>
  <c r="AS11" i="16"/>
  <c r="AS12" i="16"/>
  <c r="AS13" i="16"/>
  <c r="BD17" i="16"/>
  <c r="AV17" i="16"/>
  <c r="BA17" i="16"/>
  <c r="AR18" i="16"/>
  <c r="AS19" i="16"/>
  <c r="AS20" i="16"/>
  <c r="AS21" i="16"/>
  <c r="AS25" i="16"/>
  <c r="BD25" i="16"/>
  <c r="AR26" i="16"/>
  <c r="AV26" i="16"/>
  <c r="AZ26" i="16"/>
  <c r="AS27" i="16"/>
  <c r="BA27" i="16"/>
  <c r="AW28" i="16"/>
  <c r="BA29" i="16"/>
  <c r="BD33" i="16"/>
  <c r="AS33" i="16"/>
  <c r="BA37" i="16"/>
  <c r="AW39" i="16"/>
  <c r="BD39" i="16"/>
  <c r="AO45" i="16"/>
  <c r="BD45" i="16"/>
  <c r="BD49" i="16"/>
  <c r="AQ49" i="16"/>
  <c r="AO49" i="16"/>
  <c r="AO9" i="16"/>
  <c r="AW17" i="16"/>
  <c r="AO25" i="16"/>
  <c r="AW33" i="16"/>
  <c r="AS45" i="16"/>
  <c r="AW49" i="16"/>
  <c r="BC5" i="16"/>
  <c r="BC9" i="16"/>
  <c r="BC13" i="16"/>
  <c r="BC17" i="16"/>
  <c r="BC21" i="16"/>
  <c r="BC25" i="16"/>
  <c r="BC29" i="16"/>
  <c r="BC33" i="16"/>
  <c r="BC37" i="16"/>
  <c r="BC45" i="16"/>
  <c r="BC49" i="16"/>
  <c r="AN12" i="16"/>
  <c r="AN20" i="16"/>
  <c r="AN28" i="16"/>
  <c r="AP5" i="16"/>
  <c r="AT5" i="16"/>
  <c r="AX5" i="16"/>
  <c r="BB5" i="16"/>
  <c r="AZ6" i="16"/>
  <c r="AV6" i="16"/>
  <c r="BD7" i="16"/>
  <c r="AV7" i="16"/>
  <c r="AO7" i="16"/>
  <c r="AZ8" i="16"/>
  <c r="BD8" i="16"/>
  <c r="AO8" i="16"/>
  <c r="AR9" i="16"/>
  <c r="AS10" i="16"/>
  <c r="AP11" i="16"/>
  <c r="AT11" i="16"/>
  <c r="AX11" i="16"/>
  <c r="BB11" i="16"/>
  <c r="AP12" i="16"/>
  <c r="AT12" i="16"/>
  <c r="AX12" i="16"/>
  <c r="BB12" i="16"/>
  <c r="AP13" i="16"/>
  <c r="AT13" i="16"/>
  <c r="AX13" i="16"/>
  <c r="BB13" i="16"/>
  <c r="AZ14" i="16"/>
  <c r="AV14" i="16"/>
  <c r="BD15" i="16"/>
  <c r="AV15" i="16"/>
  <c r="AN15" i="16"/>
  <c r="AO15" i="16"/>
  <c r="AZ16" i="16"/>
  <c r="BD16" i="16"/>
  <c r="AO16" i="16"/>
  <c r="AR17" i="16"/>
  <c r="AS18" i="16"/>
  <c r="AP19" i="16"/>
  <c r="AT19" i="16"/>
  <c r="AX19" i="16"/>
  <c r="BB19" i="16"/>
  <c r="AP20" i="16"/>
  <c r="AT20" i="16"/>
  <c r="AX20" i="16"/>
  <c r="BB20" i="16"/>
  <c r="AP21" i="16"/>
  <c r="AT21" i="16"/>
  <c r="AX21" i="16"/>
  <c r="BB21" i="16"/>
  <c r="BA22" i="16"/>
  <c r="AV22" i="16"/>
  <c r="AW23" i="16"/>
  <c r="AU23" i="16"/>
  <c r="AY24" i="16"/>
  <c r="BA24" i="16"/>
  <c r="AR25" i="16"/>
  <c r="AV25" i="16"/>
  <c r="AZ25" i="16"/>
  <c r="AO26" i="16"/>
  <c r="AP27" i="16"/>
  <c r="AT27" i="16"/>
  <c r="AX27" i="16"/>
  <c r="BB27" i="16"/>
  <c r="AP28" i="16"/>
  <c r="AT28" i="16"/>
  <c r="AX28" i="16"/>
  <c r="BB28" i="16"/>
  <c r="AP29" i="16"/>
  <c r="AT29" i="16"/>
  <c r="AX29" i="16"/>
  <c r="BB29" i="16"/>
  <c r="AS30" i="16"/>
  <c r="AN30" i="16"/>
  <c r="BD30" i="16"/>
  <c r="BD32" i="16"/>
  <c r="AO32" i="16"/>
  <c r="AS32" i="16"/>
  <c r="AR33" i="16"/>
  <c r="AV33" i="16"/>
  <c r="AZ33" i="16"/>
  <c r="AP37" i="16"/>
  <c r="AT37" i="16"/>
  <c r="AX37" i="16"/>
  <c r="BB37" i="16"/>
  <c r="BA38" i="16"/>
  <c r="AW38" i="16"/>
  <c r="AR39" i="16"/>
  <c r="AV39" i="16"/>
  <c r="AZ39" i="16"/>
  <c r="AW42" i="16"/>
  <c r="AS42" i="16"/>
  <c r="AN42" i="16"/>
  <c r="AU43" i="16"/>
  <c r="AN43" i="16"/>
  <c r="AW43" i="16"/>
  <c r="AS44" i="16"/>
  <c r="BA44" i="16"/>
  <c r="AR45" i="16"/>
  <c r="AV45" i="16"/>
  <c r="AZ45" i="16"/>
  <c r="BA48" i="16"/>
  <c r="AS48" i="16"/>
  <c r="AU48" i="16"/>
  <c r="AR49" i="16"/>
  <c r="AV49" i="16"/>
  <c r="AZ49" i="16"/>
  <c r="BD6" i="16"/>
  <c r="AV8" i="16"/>
  <c r="AW9" i="16"/>
  <c r="AO14" i="16"/>
  <c r="AW15" i="16"/>
  <c r="AW16" i="16"/>
  <c r="AZ17" i="16"/>
  <c r="AW22" i="16"/>
  <c r="AO24" i="16"/>
  <c r="AW25" i="16"/>
  <c r="BA30" i="16"/>
  <c r="AY32" i="16"/>
  <c r="AO39" i="16"/>
  <c r="BA42" i="16"/>
  <c r="AO44" i="16"/>
  <c r="AW45" i="16"/>
  <c r="AY48" i="16"/>
  <c r="AX49" i="16"/>
  <c r="AZ29" i="16"/>
  <c r="AO30" i="16"/>
  <c r="AP31" i="16"/>
  <c r="AT31" i="16"/>
  <c r="AX31" i="16"/>
  <c r="BB31" i="16"/>
  <c r="AP32" i="16"/>
  <c r="AT32" i="16"/>
  <c r="AX32" i="16"/>
  <c r="BB32" i="16"/>
  <c r="AP33" i="16"/>
  <c r="AT33" i="16"/>
  <c r="AX33" i="16"/>
  <c r="BB33" i="16"/>
  <c r="AR37" i="16"/>
  <c r="AV37" i="16"/>
  <c r="AZ37" i="16"/>
  <c r="AO38" i="16"/>
  <c r="AP39" i="16"/>
  <c r="AT39" i="16"/>
  <c r="AX39" i="16"/>
  <c r="BB39" i="16"/>
  <c r="AO42" i="16"/>
  <c r="AP43" i="16"/>
  <c r="AT43" i="16"/>
  <c r="AX43" i="16"/>
  <c r="BB43" i="16"/>
  <c r="AP44" i="16"/>
  <c r="AT44" i="16"/>
  <c r="AX44" i="16"/>
  <c r="BB44" i="16"/>
  <c r="AP45" i="16"/>
  <c r="AT45" i="16"/>
  <c r="AX45" i="16"/>
  <c r="BB45" i="16"/>
  <c r="AO48" i="16"/>
  <c r="AW48" i="16"/>
  <c r="AP49" i="16"/>
  <c r="AT49" i="16"/>
  <c r="BB49" i="16"/>
  <c r="BA34" i="16"/>
  <c r="AO36" i="16"/>
  <c r="BD40" i="16"/>
  <c r="AY39" i="16"/>
  <c r="AQ40" i="16"/>
  <c r="AU40" i="16"/>
  <c r="AR42" i="16"/>
  <c r="AV42" i="16"/>
  <c r="AZ42" i="16"/>
  <c r="AS43" i="16"/>
  <c r="BA43" i="16"/>
  <c r="AW44" i="16"/>
  <c r="BA45" i="16"/>
  <c r="AP46" i="16"/>
  <c r="AT46" i="16"/>
  <c r="AX46" i="16"/>
  <c r="BB46" i="16"/>
  <c r="AR48" i="16"/>
  <c r="AV48" i="16"/>
  <c r="AZ48" i="16"/>
  <c r="AS49" i="16"/>
  <c r="BA49" i="16"/>
  <c r="AP50" i="16"/>
  <c r="AT50" i="16"/>
  <c r="AX50" i="16"/>
  <c r="BB50" i="16"/>
  <c r="DA44" i="11"/>
  <c r="AR52" i="12"/>
  <c r="BI46" i="14"/>
  <c r="BK45" i="14"/>
  <c r="BJ46" i="14"/>
  <c r="BH46" i="14"/>
  <c r="BH45" i="14"/>
  <c r="BG46" i="14"/>
  <c r="BG45" i="14"/>
  <c r="BK46" i="14"/>
  <c r="BP46" i="13"/>
  <c r="BK46" i="13"/>
  <c r="BI46" i="13"/>
  <c r="BM46" i="13"/>
  <c r="AN46" i="6"/>
  <c r="BR46" i="6"/>
  <c r="AN29" i="15"/>
  <c r="AL5" i="15"/>
  <c r="AL21" i="15"/>
  <c r="AM24" i="15"/>
  <c r="AK30" i="15"/>
  <c r="AF37" i="15"/>
  <c r="AM5" i="15"/>
  <c r="AM21" i="15"/>
  <c r="AI22" i="15"/>
  <c r="AO25" i="15"/>
  <c r="AE21" i="15"/>
  <c r="AL8" i="15"/>
  <c r="AM32" i="15"/>
  <c r="AO13" i="15"/>
  <c r="AO22" i="15"/>
  <c r="AO32" i="15"/>
  <c r="AN5" i="15"/>
  <c r="AN21" i="15"/>
  <c r="AJ22" i="15"/>
  <c r="AO24" i="15"/>
  <c r="AM37" i="15"/>
  <c r="AD19" i="15"/>
  <c r="AF21" i="15"/>
  <c r="AF29" i="15"/>
  <c r="AE37" i="15"/>
  <c r="AK38" i="15"/>
  <c r="AD8" i="15"/>
  <c r="AD16" i="15"/>
  <c r="AN5" i="16"/>
  <c r="AG40" i="15"/>
  <c r="AH7" i="15"/>
  <c r="AH9" i="15"/>
  <c r="AJ29" i="15"/>
  <c r="AG7" i="15"/>
  <c r="AH27" i="15"/>
  <c r="AK45" i="15"/>
  <c r="AH40" i="15"/>
  <c r="AK29" i="15"/>
  <c r="AI11" i="15"/>
  <c r="AJ26" i="15"/>
  <c r="AG28" i="15"/>
  <c r="AI42" i="15"/>
  <c r="AK42" i="15"/>
  <c r="AH47" i="15"/>
  <c r="AJ6" i="15"/>
  <c r="AN10" i="15"/>
  <c r="AJ11" i="15"/>
  <c r="AF12" i="15"/>
  <c r="AN12" i="15"/>
  <c r="AH13" i="15"/>
  <c r="AI13" i="15"/>
  <c r="AJ14" i="15"/>
  <c r="AF15" i="15"/>
  <c r="AN15" i="15"/>
  <c r="AM16" i="15"/>
  <c r="AH19" i="15"/>
  <c r="AF19" i="15"/>
  <c r="AH20" i="15"/>
  <c r="AI20" i="15"/>
  <c r="AI21" i="15"/>
  <c r="AF25" i="15"/>
  <c r="AN25" i="15"/>
  <c r="AI26" i="15"/>
  <c r="AH28" i="15"/>
  <c r="AL28" i="15"/>
  <c r="AE30" i="15"/>
  <c r="AM30" i="15"/>
  <c r="AM33" i="15"/>
  <c r="AH34" i="15"/>
  <c r="AJ34" i="15"/>
  <c r="AF36" i="15"/>
  <c r="AN36" i="15"/>
  <c r="AJ37" i="15"/>
  <c r="AH39" i="15"/>
  <c r="AL40" i="15"/>
  <c r="AJ41" i="15"/>
  <c r="AH44" i="15"/>
  <c r="AD45" i="15"/>
  <c r="AL45" i="15"/>
  <c r="AE48" i="15"/>
  <c r="AM48" i="15"/>
  <c r="AE50" i="15"/>
  <c r="AM50" i="15"/>
  <c r="AG27" i="15"/>
  <c r="AG29" i="15"/>
  <c r="AH43" i="15"/>
  <c r="AG9" i="15"/>
  <c r="AG11" i="15"/>
  <c r="AG24" i="15"/>
  <c r="AI7" i="15"/>
  <c r="AI9" i="15"/>
  <c r="AH11" i="15"/>
  <c r="AH14" i="15"/>
  <c r="AE16" i="15"/>
  <c r="AH24" i="15"/>
  <c r="AH32" i="15"/>
  <c r="AL32" i="15"/>
  <c r="AH35" i="15"/>
  <c r="AH42" i="15"/>
  <c r="AJ42" i="15"/>
  <c r="AJ45" i="15"/>
  <c r="AG6" i="15"/>
  <c r="AJ7" i="15"/>
  <c r="AJ9" i="15"/>
  <c r="AI14" i="15"/>
  <c r="AI16" i="15"/>
  <c r="AJ16" i="15"/>
  <c r="AG20" i="15"/>
  <c r="AH21" i="15"/>
  <c r="AH26" i="15"/>
  <c r="AL7" i="15"/>
  <c r="AD9" i="15"/>
  <c r="AL9" i="15"/>
  <c r="AJ13" i="15"/>
  <c r="AI19" i="15"/>
  <c r="AG19" i="15"/>
  <c r="AJ20" i="15"/>
  <c r="AJ21" i="15"/>
  <c r="AD29" i="15"/>
  <c r="AL29" i="15"/>
  <c r="AI34" i="15"/>
  <c r="AK34" i="15"/>
  <c r="AK37" i="15"/>
  <c r="AE40" i="15"/>
  <c r="AM40" i="15"/>
  <c r="AK41" i="15"/>
  <c r="AE45" i="15"/>
  <c r="AM45" i="15"/>
  <c r="AM7" i="15"/>
  <c r="AH10" i="15"/>
  <c r="AL11" i="15"/>
  <c r="AH12" i="15"/>
  <c r="AD14" i="15"/>
  <c r="AL14" i="15"/>
  <c r="AL16" i="15"/>
  <c r="AJ19" i="15"/>
  <c r="AH23" i="15"/>
  <c r="AL24" i="15"/>
  <c r="AK25" i="15"/>
  <c r="AK26" i="15"/>
  <c r="AE29" i="15"/>
  <c r="AM29" i="15"/>
  <c r="AH31" i="15"/>
  <c r="AH36" i="15"/>
  <c r="AD37" i="15"/>
  <c r="AL37" i="15"/>
  <c r="AH38" i="15"/>
  <c r="AI38" i="15"/>
  <c r="AF40" i="15"/>
  <c r="AN40" i="15"/>
  <c r="AD42" i="15"/>
  <c r="AL42" i="15"/>
  <c r="AF45" i="15"/>
  <c r="AN45" i="15"/>
  <c r="AJ46" i="15"/>
  <c r="AJ10" i="15"/>
  <c r="AD11" i="15"/>
  <c r="AD17" i="15"/>
  <c r="AD47" i="15"/>
  <c r="AO10" i="15"/>
  <c r="AD15" i="15"/>
  <c r="AO6" i="15"/>
  <c r="AJ17" i="15"/>
  <c r="AI27" i="15"/>
  <c r="AI35" i="15"/>
  <c r="AI39" i="15"/>
  <c r="AD40" i="15"/>
  <c r="AI43" i="15"/>
  <c r="AD44" i="15"/>
  <c r="AI47" i="15"/>
  <c r="AD48" i="15"/>
  <c r="AG49" i="15"/>
  <c r="AD7" i="15"/>
  <c r="AI8" i="15"/>
  <c r="AM9" i="15"/>
  <c r="AE13" i="15"/>
  <c r="AM13" i="15"/>
  <c r="AO16" i="15"/>
  <c r="AE22" i="15"/>
  <c r="AM22" i="15"/>
  <c r="AJ23" i="15"/>
  <c r="AJ27" i="15"/>
  <c r="AJ31" i="15"/>
  <c r="AJ35" i="15"/>
  <c r="AJ39" i="15"/>
  <c r="AJ43" i="15"/>
  <c r="AJ47" i="15"/>
  <c r="AH49" i="15"/>
  <c r="AH50" i="15"/>
  <c r="AN9" i="15"/>
  <c r="AI10" i="15"/>
  <c r="AF13" i="15"/>
  <c r="AN13" i="15"/>
  <c r="AE14" i="15"/>
  <c r="AJ15" i="15"/>
  <c r="AH16" i="15"/>
  <c r="AL17" i="15"/>
  <c r="AF22" i="15"/>
  <c r="AN22" i="15"/>
  <c r="AK23" i="15"/>
  <c r="AI24" i="15"/>
  <c r="AF26" i="15"/>
  <c r="AN26" i="15"/>
  <c r="AK27" i="15"/>
  <c r="AI28" i="15"/>
  <c r="AF30" i="15"/>
  <c r="AN30" i="15"/>
  <c r="AK31" i="15"/>
  <c r="AI32" i="15"/>
  <c r="AF34" i="15"/>
  <c r="AN34" i="15"/>
  <c r="AK35" i="15"/>
  <c r="AI36" i="15"/>
  <c r="AF38" i="15"/>
  <c r="AN38" i="15"/>
  <c r="AK39" i="15"/>
  <c r="AI40" i="15"/>
  <c r="AF42" i="15"/>
  <c r="AN42" i="15"/>
  <c r="AK43" i="15"/>
  <c r="AI44" i="15"/>
  <c r="AF46" i="15"/>
  <c r="AN46" i="15"/>
  <c r="AK47" i="15"/>
  <c r="AI48" i="15"/>
  <c r="AI49" i="15"/>
  <c r="AI50" i="15"/>
  <c r="AH17" i="15"/>
  <c r="AD23" i="15"/>
  <c r="AD27" i="15"/>
  <c r="AD35" i="15"/>
  <c r="AO8" i="15"/>
  <c r="AI17" i="15"/>
  <c r="AD10" i="15"/>
  <c r="AF17" i="15"/>
  <c r="AI31" i="15"/>
  <c r="AD32" i="15"/>
  <c r="AD36" i="15"/>
  <c r="AH6" i="15"/>
  <c r="AJ8" i="15"/>
  <c r="AO11" i="15"/>
  <c r="AL15" i="15"/>
  <c r="AM17" i="15"/>
  <c r="AE23" i="15"/>
  <c r="AM23" i="15"/>
  <c r="AL23" i="15"/>
  <c r="AJ24" i="15"/>
  <c r="AH25" i="15"/>
  <c r="AE27" i="15"/>
  <c r="AM27" i="15"/>
  <c r="AL27" i="15"/>
  <c r="AJ28" i="15"/>
  <c r="AH29" i="15"/>
  <c r="AE31" i="15"/>
  <c r="AM31" i="15"/>
  <c r="AL31" i="15"/>
  <c r="AJ32" i="15"/>
  <c r="AH33" i="15"/>
  <c r="AE35" i="15"/>
  <c r="AM35" i="15"/>
  <c r="AL35" i="15"/>
  <c r="AJ36" i="15"/>
  <c r="AH37" i="15"/>
  <c r="AE39" i="15"/>
  <c r="AM39" i="15"/>
  <c r="AL39" i="15"/>
  <c r="AJ40" i="15"/>
  <c r="AH41" i="15"/>
  <c r="AE43" i="15"/>
  <c r="AM43" i="15"/>
  <c r="AL43" i="15"/>
  <c r="AJ44" i="15"/>
  <c r="AH45" i="15"/>
  <c r="AE47" i="15"/>
  <c r="AM47" i="15"/>
  <c r="AL47" i="15"/>
  <c r="AJ48" i="15"/>
  <c r="AJ49" i="15"/>
  <c r="AJ50" i="15"/>
  <c r="AO17" i="15"/>
  <c r="AD31" i="15"/>
  <c r="AD39" i="15"/>
  <c r="AD43" i="15"/>
  <c r="AH15" i="15"/>
  <c r="AE17" i="15"/>
  <c r="AE15" i="15"/>
  <c r="AI23" i="15"/>
  <c r="AD24" i="15"/>
  <c r="AD28" i="15"/>
  <c r="AF23" i="15"/>
  <c r="AN23" i="15"/>
  <c r="AK24" i="15"/>
  <c r="AI25" i="15"/>
  <c r="AF27" i="15"/>
  <c r="AN27" i="15"/>
  <c r="AK28" i="15"/>
  <c r="AI29" i="15"/>
  <c r="AF31" i="15"/>
  <c r="AN31" i="15"/>
  <c r="AK32" i="15"/>
  <c r="AI33" i="15"/>
  <c r="AF35" i="15"/>
  <c r="AN35" i="15"/>
  <c r="AK36" i="15"/>
  <c r="AI37" i="15"/>
  <c r="AF39" i="15"/>
  <c r="AN39" i="15"/>
  <c r="AK40" i="15"/>
  <c r="AI41" i="15"/>
  <c r="AF43" i="15"/>
  <c r="AN43" i="15"/>
  <c r="AK44" i="15"/>
  <c r="AI45" i="15"/>
  <c r="AF47" i="15"/>
  <c r="AN47" i="15"/>
  <c r="AL48" i="15"/>
  <c r="AK48" i="15"/>
  <c r="AK49" i="15"/>
  <c r="AK50" i="15"/>
  <c r="AE50" i="7"/>
  <c r="AM50" i="7"/>
  <c r="AH50" i="7"/>
  <c r="AJ50" i="7"/>
  <c r="BC44" i="11"/>
  <c r="AL23" i="2"/>
  <c r="AL22" i="2"/>
  <c r="AL14" i="2"/>
  <c r="AL13" i="2"/>
  <c r="L44" i="9"/>
  <c r="K44" i="9"/>
  <c r="J44" i="9"/>
  <c r="I44" i="9"/>
  <c r="H44" i="9"/>
  <c r="AL24" i="1"/>
  <c r="AL23" i="1"/>
  <c r="AL16" i="1"/>
  <c r="AL15" i="1"/>
  <c r="AL42" i="2" l="1"/>
  <c r="AS85" i="12"/>
  <c r="AS119" i="12" s="1"/>
  <c r="AS124" i="12" s="1"/>
  <c r="AS186" i="12"/>
  <c r="AS191" i="12" s="1"/>
  <c r="AL33" i="2"/>
  <c r="AL34" i="2" s="1"/>
  <c r="AL41" i="2"/>
  <c r="AL43" i="1"/>
  <c r="AL44" i="1" s="1"/>
  <c r="AR19" i="12" l="1"/>
  <c r="AR20" i="12" l="1"/>
  <c r="AQ19" i="12" l="1"/>
  <c r="AQ20" i="12" s="1"/>
  <c r="AQ78" i="12" l="1"/>
  <c r="AQ67" i="12"/>
  <c r="AQ68" i="12" s="1"/>
  <c r="AQ51" i="12"/>
  <c r="AQ52" i="12" s="1"/>
  <c r="AQ63" i="12" l="1"/>
  <c r="CH45" i="13"/>
  <c r="CF45" i="13"/>
  <c r="CE45" i="13"/>
  <c r="CD45" i="13"/>
  <c r="CC45" i="13"/>
  <c r="CB45" i="13"/>
  <c r="CA45" i="13"/>
  <c r="BZ45" i="13"/>
  <c r="BY45" i="13"/>
  <c r="BX45" i="13"/>
  <c r="BW45" i="13"/>
  <c r="BV45" i="13"/>
  <c r="BQ45" i="13"/>
  <c r="BO45" i="13"/>
  <c r="BH45" i="13"/>
  <c r="BG45" i="13"/>
  <c r="BF45" i="13"/>
  <c r="BE45" i="13"/>
  <c r="BD45" i="13"/>
  <c r="BC45" i="13"/>
  <c r="BB45" i="13"/>
  <c r="BA45" i="13"/>
  <c r="AZ45" i="13"/>
  <c r="AY45" i="13"/>
  <c r="AX45" i="13"/>
  <c r="AR45" i="13"/>
  <c r="AO45" i="13"/>
  <c r="AN45" i="13"/>
  <c r="AM45" i="13"/>
  <c r="AL45" i="13"/>
  <c r="AK45" i="13"/>
  <c r="T45" i="13"/>
  <c r="Q45" i="13"/>
  <c r="P45" i="13"/>
  <c r="O45" i="13"/>
  <c r="BM45" i="13" l="1"/>
  <c r="BL45" i="13"/>
  <c r="BP45" i="13"/>
  <c r="BK45" i="13"/>
  <c r="AQ65" i="12"/>
  <c r="AQ64" i="12"/>
  <c r="BJ45" i="13"/>
  <c r="BI45" i="13"/>
  <c r="AO49" i="7"/>
  <c r="C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C45" i="6"/>
  <c r="Y45" i="6"/>
  <c r="I45" i="6"/>
  <c r="AM45" i="6"/>
  <c r="AL45" i="6"/>
  <c r="AK45" i="6"/>
  <c r="AJ45" i="6"/>
  <c r="AI45" i="6"/>
  <c r="AH45" i="6"/>
  <c r="AG45" i="6"/>
  <c r="AF45" i="6"/>
  <c r="AE45" i="6"/>
  <c r="AD45" i="6"/>
  <c r="AC45" i="6"/>
  <c r="F45" i="6" s="1"/>
  <c r="AB45" i="6"/>
  <c r="H45" i="6"/>
  <c r="CZ43" i="11"/>
  <c r="CY43" i="11"/>
  <c r="CX43" i="11"/>
  <c r="CW43" i="11"/>
  <c r="CV43" i="11"/>
  <c r="CU43" i="11"/>
  <c r="CT43" i="11"/>
  <c r="CS43" i="11"/>
  <c r="CR43" i="11"/>
  <c r="CQ43" i="11"/>
  <c r="CP43" i="11"/>
  <c r="CO43" i="11"/>
  <c r="CL43" i="11"/>
  <c r="BW43" i="11"/>
  <c r="BV43" i="11"/>
  <c r="BU43" i="11"/>
  <c r="BT43" i="11"/>
  <c r="BR43" i="11"/>
  <c r="BB43" i="11"/>
  <c r="BA43" i="11"/>
  <c r="AZ43" i="11"/>
  <c r="AY43" i="11"/>
  <c r="AX43" i="11"/>
  <c r="AW43" i="11"/>
  <c r="AV43" i="11"/>
  <c r="AU43" i="11"/>
  <c r="AT43" i="11"/>
  <c r="AS43" i="11"/>
  <c r="AR43" i="11"/>
  <c r="AO43" i="11"/>
  <c r="AA43" i="11"/>
  <c r="BR45" i="6" l="1"/>
  <c r="AG49" i="7"/>
  <c r="J45" i="6"/>
  <c r="AE49" i="7"/>
  <c r="AM49" i="7"/>
  <c r="AF49" i="7"/>
  <c r="AN49" i="7"/>
  <c r="AH49" i="7"/>
  <c r="AJ49" i="7"/>
  <c r="DA43" i="11"/>
  <c r="BC43" i="11"/>
  <c r="AI49" i="7"/>
  <c r="AK49" i="7"/>
  <c r="AD49" i="7"/>
  <c r="AL49" i="7"/>
  <c r="AN45" i="6"/>
  <c r="AJ12" i="4"/>
  <c r="CE44" i="14" l="1"/>
  <c r="CE43" i="14"/>
  <c r="CE42" i="14"/>
  <c r="CE41" i="14"/>
  <c r="CE40" i="14"/>
  <c r="CE39" i="14"/>
  <c r="CE38" i="14"/>
  <c r="CE37" i="14"/>
  <c r="CE36" i="14"/>
  <c r="CE35" i="14"/>
  <c r="CE34" i="14"/>
  <c r="CE33" i="14"/>
  <c r="CE32" i="14"/>
  <c r="CE31" i="14"/>
  <c r="CE30" i="14"/>
  <c r="CE29" i="14"/>
  <c r="CE28" i="14"/>
  <c r="CE27" i="14"/>
  <c r="CE26" i="14"/>
  <c r="CE25" i="14"/>
  <c r="CE24" i="14"/>
  <c r="CE23" i="14"/>
  <c r="CE22" i="14"/>
  <c r="CE21" i="14"/>
  <c r="CE20" i="14"/>
  <c r="CE19" i="14"/>
  <c r="CE18" i="14"/>
  <c r="CE17" i="14"/>
  <c r="CE16" i="14"/>
  <c r="CE15" i="14"/>
  <c r="CE14" i="14"/>
  <c r="CE13" i="14"/>
  <c r="CE12" i="14"/>
  <c r="CE11" i="14"/>
  <c r="CE10" i="14"/>
  <c r="CE9" i="14"/>
  <c r="CE8" i="14"/>
  <c r="CE7" i="14"/>
  <c r="CE6" i="14"/>
  <c r="CC44" i="14"/>
  <c r="CB44" i="14"/>
  <c r="CA44" i="14"/>
  <c r="BZ44" i="14"/>
  <c r="BY44" i="14"/>
  <c r="BX44" i="14"/>
  <c r="BW44" i="14"/>
  <c r="BV44" i="14"/>
  <c r="BU44" i="14"/>
  <c r="BT44" i="14"/>
  <c r="CC43" i="14"/>
  <c r="CB43" i="14"/>
  <c r="CA43" i="14"/>
  <c r="BZ43" i="14"/>
  <c r="BY43" i="14"/>
  <c r="BX43" i="14"/>
  <c r="BW43" i="14"/>
  <c r="BV43" i="14"/>
  <c r="BU43" i="14"/>
  <c r="BT43" i="14"/>
  <c r="CC42" i="14"/>
  <c r="CB42" i="14"/>
  <c r="CA42" i="14"/>
  <c r="BZ42" i="14"/>
  <c r="BY42" i="14"/>
  <c r="BX42" i="14"/>
  <c r="BW42" i="14"/>
  <c r="BV42" i="14"/>
  <c r="BU42" i="14"/>
  <c r="BT42" i="14"/>
  <c r="CC41" i="14"/>
  <c r="CB41" i="14"/>
  <c r="CA41" i="14"/>
  <c r="BZ41" i="14"/>
  <c r="BY41" i="14"/>
  <c r="BX41" i="14"/>
  <c r="BW41" i="14"/>
  <c r="BV41" i="14"/>
  <c r="BU41" i="14"/>
  <c r="BT41" i="14"/>
  <c r="CC40" i="14"/>
  <c r="CB40" i="14"/>
  <c r="CA40" i="14"/>
  <c r="BZ40" i="14"/>
  <c r="BY40" i="14"/>
  <c r="BX40" i="14"/>
  <c r="BW40" i="14"/>
  <c r="BV40" i="14"/>
  <c r="BU40" i="14"/>
  <c r="BT40" i="14"/>
  <c r="CC39" i="14"/>
  <c r="CB39" i="14"/>
  <c r="CA39" i="14"/>
  <c r="BZ39" i="14"/>
  <c r="BY39" i="14"/>
  <c r="BX39" i="14"/>
  <c r="BW39" i="14"/>
  <c r="BV39" i="14"/>
  <c r="BU39" i="14"/>
  <c r="BT39" i="14"/>
  <c r="CC38" i="14"/>
  <c r="CB38" i="14"/>
  <c r="CA38" i="14"/>
  <c r="BZ38" i="14"/>
  <c r="BY38" i="14"/>
  <c r="BX38" i="14"/>
  <c r="BW38" i="14"/>
  <c r="BV38" i="14"/>
  <c r="BU38" i="14"/>
  <c r="BT38" i="14"/>
  <c r="CC37" i="14"/>
  <c r="CB37" i="14"/>
  <c r="CA37" i="14"/>
  <c r="BZ37" i="14"/>
  <c r="BY37" i="14"/>
  <c r="BX37" i="14"/>
  <c r="BW37" i="14"/>
  <c r="BV37" i="14"/>
  <c r="BU37" i="14"/>
  <c r="BT37" i="14"/>
  <c r="CC36" i="14"/>
  <c r="CB36" i="14"/>
  <c r="CA36" i="14"/>
  <c r="BZ36" i="14"/>
  <c r="BY36" i="14"/>
  <c r="BX36" i="14"/>
  <c r="BW36" i="14"/>
  <c r="BV36" i="14"/>
  <c r="BU36" i="14"/>
  <c r="BT36" i="14"/>
  <c r="CC35" i="14"/>
  <c r="CB35" i="14"/>
  <c r="CA35" i="14"/>
  <c r="BZ35" i="14"/>
  <c r="BY35" i="14"/>
  <c r="BX35" i="14"/>
  <c r="BW35" i="14"/>
  <c r="BV35" i="14"/>
  <c r="BU35" i="14"/>
  <c r="BT35" i="14"/>
  <c r="CC34" i="14"/>
  <c r="CB34" i="14"/>
  <c r="CA34" i="14"/>
  <c r="BZ34" i="14"/>
  <c r="BY34" i="14"/>
  <c r="BX34" i="14"/>
  <c r="BW34" i="14"/>
  <c r="BV34" i="14"/>
  <c r="BU34" i="14"/>
  <c r="BT34" i="14"/>
  <c r="CC33" i="14"/>
  <c r="CB33" i="14"/>
  <c r="CA33" i="14"/>
  <c r="BZ33" i="14"/>
  <c r="BY33" i="14"/>
  <c r="BX33" i="14"/>
  <c r="BW33" i="14"/>
  <c r="BV33" i="14"/>
  <c r="BU33" i="14"/>
  <c r="BT33" i="14"/>
  <c r="CC32" i="14"/>
  <c r="CB32" i="14"/>
  <c r="CA32" i="14"/>
  <c r="BZ32" i="14"/>
  <c r="BY32" i="14"/>
  <c r="BX32" i="14"/>
  <c r="BW32" i="14"/>
  <c r="BV32" i="14"/>
  <c r="BU32" i="14"/>
  <c r="BT32" i="14"/>
  <c r="CC31" i="14"/>
  <c r="CB31" i="14"/>
  <c r="CA31" i="14"/>
  <c r="BZ31" i="14"/>
  <c r="BY31" i="14"/>
  <c r="BX31" i="14"/>
  <c r="BW31" i="14"/>
  <c r="BV31" i="14"/>
  <c r="BU31" i="14"/>
  <c r="BT31" i="14"/>
  <c r="CC30" i="14"/>
  <c r="CB30" i="14"/>
  <c r="CA30" i="14"/>
  <c r="BZ30" i="14"/>
  <c r="BY30" i="14"/>
  <c r="BX30" i="14"/>
  <c r="BW30" i="14"/>
  <c r="BV30" i="14"/>
  <c r="BU30" i="14"/>
  <c r="BT30" i="14"/>
  <c r="CC29" i="14"/>
  <c r="CB29" i="14"/>
  <c r="CA29" i="14"/>
  <c r="BZ29" i="14"/>
  <c r="BY29" i="14"/>
  <c r="BX29" i="14"/>
  <c r="BW29" i="14"/>
  <c r="BV29" i="14"/>
  <c r="BU29" i="14"/>
  <c r="BT29" i="14"/>
  <c r="CC28" i="14"/>
  <c r="CB28" i="14"/>
  <c r="CA28" i="14"/>
  <c r="BZ28" i="14"/>
  <c r="BY28" i="14"/>
  <c r="BX28" i="14"/>
  <c r="BW28" i="14"/>
  <c r="BV28" i="14"/>
  <c r="BU28" i="14"/>
  <c r="BT28" i="14"/>
  <c r="CC27" i="14"/>
  <c r="CB27" i="14"/>
  <c r="CA27" i="14"/>
  <c r="BZ27" i="14"/>
  <c r="BY27" i="14"/>
  <c r="BX27" i="14"/>
  <c r="BW27" i="14"/>
  <c r="BV27" i="14"/>
  <c r="BU27" i="14"/>
  <c r="BT27" i="14"/>
  <c r="CC26" i="14"/>
  <c r="CB26" i="14"/>
  <c r="CA26" i="14"/>
  <c r="BZ26" i="14"/>
  <c r="BY26" i="14"/>
  <c r="BX26" i="14"/>
  <c r="BW26" i="14"/>
  <c r="BV26" i="14"/>
  <c r="BU26" i="14"/>
  <c r="BT26" i="14"/>
  <c r="CC25" i="14"/>
  <c r="CB25" i="14"/>
  <c r="CA25" i="14"/>
  <c r="BZ25" i="14"/>
  <c r="BY25" i="14"/>
  <c r="BX25" i="14"/>
  <c r="BW25" i="14"/>
  <c r="BV25" i="14"/>
  <c r="BU25" i="14"/>
  <c r="BT25" i="14"/>
  <c r="CC24" i="14"/>
  <c r="CB24" i="14"/>
  <c r="CA24" i="14"/>
  <c r="BZ24" i="14"/>
  <c r="BY24" i="14"/>
  <c r="BX24" i="14"/>
  <c r="BW24" i="14"/>
  <c r="BV24" i="14"/>
  <c r="BU24" i="14"/>
  <c r="BT24" i="14"/>
  <c r="CC23" i="14"/>
  <c r="CB23" i="14"/>
  <c r="CA23" i="14"/>
  <c r="BZ23" i="14"/>
  <c r="BY23" i="14"/>
  <c r="BX23" i="14"/>
  <c r="BW23" i="14"/>
  <c r="BV23" i="14"/>
  <c r="BU23" i="14"/>
  <c r="BT23" i="14"/>
  <c r="CC22" i="14"/>
  <c r="CB22" i="14"/>
  <c r="CA22" i="14"/>
  <c r="BZ22" i="14"/>
  <c r="BY22" i="14"/>
  <c r="BX22" i="14"/>
  <c r="BW22" i="14"/>
  <c r="BV22" i="14"/>
  <c r="BU22" i="14"/>
  <c r="BT22" i="14"/>
  <c r="CC21" i="14"/>
  <c r="CB21" i="14"/>
  <c r="CA21" i="14"/>
  <c r="BZ21" i="14"/>
  <c r="BY21" i="14"/>
  <c r="BX21" i="14"/>
  <c r="BW21" i="14"/>
  <c r="BV21" i="14"/>
  <c r="BU21" i="14"/>
  <c r="BT21" i="14"/>
  <c r="CC20" i="14"/>
  <c r="CB20" i="14"/>
  <c r="CA20" i="14"/>
  <c r="BZ20" i="14"/>
  <c r="BY20" i="14"/>
  <c r="BX20" i="14"/>
  <c r="BW20" i="14"/>
  <c r="BV20" i="14"/>
  <c r="BU20" i="14"/>
  <c r="BT20" i="14"/>
  <c r="CC19" i="14"/>
  <c r="CB19" i="14"/>
  <c r="CA19" i="14"/>
  <c r="BZ19" i="14"/>
  <c r="BY19" i="14"/>
  <c r="BX19" i="14"/>
  <c r="BW19" i="14"/>
  <c r="BV19" i="14"/>
  <c r="BU19" i="14"/>
  <c r="BT19" i="14"/>
  <c r="CC18" i="14"/>
  <c r="CB18" i="14"/>
  <c r="CA18" i="14"/>
  <c r="BZ18" i="14"/>
  <c r="BY18" i="14"/>
  <c r="BX18" i="14"/>
  <c r="BW18" i="14"/>
  <c r="BV18" i="14"/>
  <c r="BU18" i="14"/>
  <c r="BT18" i="14"/>
  <c r="CC17" i="14"/>
  <c r="CB17" i="14"/>
  <c r="CA17" i="14"/>
  <c r="BZ17" i="14"/>
  <c r="BY17" i="14"/>
  <c r="BX17" i="14"/>
  <c r="BW17" i="14"/>
  <c r="BV17" i="14"/>
  <c r="BU17" i="14"/>
  <c r="BT17" i="14"/>
  <c r="CC16" i="14"/>
  <c r="CB16" i="14"/>
  <c r="CA16" i="14"/>
  <c r="BZ16" i="14"/>
  <c r="BY16" i="14"/>
  <c r="BX16" i="14"/>
  <c r="BW16" i="14"/>
  <c r="BV16" i="14"/>
  <c r="BU16" i="14"/>
  <c r="BT16" i="14"/>
  <c r="CC15" i="14"/>
  <c r="CB15" i="14"/>
  <c r="CA15" i="14"/>
  <c r="BZ15" i="14"/>
  <c r="BY15" i="14"/>
  <c r="BX15" i="14"/>
  <c r="BW15" i="14"/>
  <c r="BV15" i="14"/>
  <c r="BU15" i="14"/>
  <c r="BT15" i="14"/>
  <c r="CC14" i="14"/>
  <c r="CB14" i="14"/>
  <c r="CA14" i="14"/>
  <c r="BZ14" i="14"/>
  <c r="BY14" i="14"/>
  <c r="BX14" i="14"/>
  <c r="BW14" i="14"/>
  <c r="BV14" i="14"/>
  <c r="BU14" i="14"/>
  <c r="BT14" i="14"/>
  <c r="CC13" i="14"/>
  <c r="CB13" i="14"/>
  <c r="CA13" i="14"/>
  <c r="BZ13" i="14"/>
  <c r="BY13" i="14"/>
  <c r="BX13" i="14"/>
  <c r="BW13" i="14"/>
  <c r="BV13" i="14"/>
  <c r="BU13" i="14"/>
  <c r="BT13" i="14"/>
  <c r="CC12" i="14"/>
  <c r="CB12" i="14"/>
  <c r="CA12" i="14"/>
  <c r="BZ12" i="14"/>
  <c r="BY12" i="14"/>
  <c r="BX12" i="14"/>
  <c r="BW12" i="14"/>
  <c r="BV12" i="14"/>
  <c r="BU12" i="14"/>
  <c r="BT12" i="14"/>
  <c r="CC11" i="14"/>
  <c r="CB11" i="14"/>
  <c r="CA11" i="14"/>
  <c r="BZ11" i="14"/>
  <c r="BY11" i="14"/>
  <c r="BX11" i="14"/>
  <c r="BW11" i="14"/>
  <c r="BV11" i="14"/>
  <c r="BU11" i="14"/>
  <c r="BT11" i="14"/>
  <c r="CC10" i="14"/>
  <c r="CB10" i="14"/>
  <c r="CA10" i="14"/>
  <c r="BZ10" i="14"/>
  <c r="BY10" i="14"/>
  <c r="BX10" i="14"/>
  <c r="BW10" i="14"/>
  <c r="BV10" i="14"/>
  <c r="BU10" i="14"/>
  <c r="BT10" i="14"/>
  <c r="CC9" i="14"/>
  <c r="CB9" i="14"/>
  <c r="CA9" i="14"/>
  <c r="BZ9" i="14"/>
  <c r="BY9" i="14"/>
  <c r="BX9" i="14"/>
  <c r="BW9" i="14"/>
  <c r="BV9" i="14"/>
  <c r="BU9" i="14"/>
  <c r="BT9" i="14"/>
  <c r="CC8" i="14"/>
  <c r="CB8" i="14"/>
  <c r="CA8" i="14"/>
  <c r="BZ8" i="14"/>
  <c r="BY8" i="14"/>
  <c r="BX8" i="14"/>
  <c r="BW8" i="14"/>
  <c r="BV8" i="14"/>
  <c r="BU8" i="14"/>
  <c r="BT8" i="14"/>
  <c r="CC7" i="14"/>
  <c r="CB7" i="14"/>
  <c r="CA7" i="14"/>
  <c r="BZ7" i="14"/>
  <c r="BY7" i="14"/>
  <c r="BX7" i="14"/>
  <c r="BW7" i="14"/>
  <c r="BV7" i="14"/>
  <c r="BU7" i="14"/>
  <c r="BT7" i="14"/>
  <c r="CC6" i="14"/>
  <c r="CB6" i="14"/>
  <c r="CA6" i="14"/>
  <c r="BZ6" i="14"/>
  <c r="BY6" i="14"/>
  <c r="BX6" i="14"/>
  <c r="BW6" i="14"/>
  <c r="BV6" i="14"/>
  <c r="BU6" i="14"/>
  <c r="BT6" i="14"/>
  <c r="BS44" i="14"/>
  <c r="BS43" i="14"/>
  <c r="BS42" i="14"/>
  <c r="BS41" i="14"/>
  <c r="BS40" i="14"/>
  <c r="BS39" i="14"/>
  <c r="BS38" i="14"/>
  <c r="BS37" i="14"/>
  <c r="BS36" i="14"/>
  <c r="BS35" i="14"/>
  <c r="BS34" i="14"/>
  <c r="BS33" i="14"/>
  <c r="BS32" i="14"/>
  <c r="BS31" i="14"/>
  <c r="BS30" i="14"/>
  <c r="BS29" i="14"/>
  <c r="BS28" i="14"/>
  <c r="BS27" i="14"/>
  <c r="BS26" i="14"/>
  <c r="BS25" i="14"/>
  <c r="BS24" i="14"/>
  <c r="BS23" i="14"/>
  <c r="BS22" i="14"/>
  <c r="BS21" i="14"/>
  <c r="BS20" i="14"/>
  <c r="BS19" i="14"/>
  <c r="BS18" i="14"/>
  <c r="BS17" i="14"/>
  <c r="BS16" i="14"/>
  <c r="BS15" i="14"/>
  <c r="BS14" i="14"/>
  <c r="BS13" i="14"/>
  <c r="BS12" i="14"/>
  <c r="BS11" i="14"/>
  <c r="BS10" i="14"/>
  <c r="BS9" i="14"/>
  <c r="BS8" i="14"/>
  <c r="BS7" i="14"/>
  <c r="BS6" i="14"/>
  <c r="BT2" i="14"/>
  <c r="BU2" i="14" s="1"/>
  <c r="BV2" i="14" s="1"/>
  <c r="BW2" i="14" s="1"/>
  <c r="BX2" i="14" s="1"/>
  <c r="BY2" i="14" s="1"/>
  <c r="BZ2" i="14" s="1"/>
  <c r="CA2" i="14" s="1"/>
  <c r="CB2" i="14" s="1"/>
  <c r="CC2" i="14" s="1"/>
  <c r="BM44" i="14"/>
  <c r="BM43" i="14"/>
  <c r="BM42" i="14"/>
  <c r="BM41" i="14"/>
  <c r="BM40" i="14"/>
  <c r="BM39" i="14"/>
  <c r="BM38" i="14"/>
  <c r="BM37" i="14"/>
  <c r="BM36" i="14"/>
  <c r="BM35" i="14"/>
  <c r="BM34" i="14"/>
  <c r="BM33" i="14"/>
  <c r="BM32" i="14"/>
  <c r="BM31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F44" i="14"/>
  <c r="BE44" i="14"/>
  <c r="BD44" i="14"/>
  <c r="BC44" i="14"/>
  <c r="BB44" i="14"/>
  <c r="BA44" i="14"/>
  <c r="AZ44" i="14"/>
  <c r="AY44" i="14"/>
  <c r="AX44" i="14"/>
  <c r="AW44" i="14"/>
  <c r="BN44" i="14" s="1"/>
  <c r="BF43" i="14"/>
  <c r="BE43" i="14"/>
  <c r="BD43" i="14"/>
  <c r="BC43" i="14"/>
  <c r="BB43" i="14"/>
  <c r="BA43" i="14"/>
  <c r="AZ43" i="14"/>
  <c r="AY43" i="14"/>
  <c r="AX43" i="14"/>
  <c r="AW43" i="14"/>
  <c r="BF42" i="14"/>
  <c r="BE42" i="14"/>
  <c r="BD42" i="14"/>
  <c r="BC42" i="14"/>
  <c r="BB42" i="14"/>
  <c r="BA42" i="14"/>
  <c r="AZ42" i="14"/>
  <c r="AY42" i="14"/>
  <c r="AX42" i="14"/>
  <c r="AW42" i="14"/>
  <c r="BF41" i="14"/>
  <c r="BE41" i="14"/>
  <c r="BD41" i="14"/>
  <c r="BC41" i="14"/>
  <c r="BB41" i="14"/>
  <c r="BA41" i="14"/>
  <c r="AZ41" i="14"/>
  <c r="AY41" i="14"/>
  <c r="AX41" i="14"/>
  <c r="AW41" i="14"/>
  <c r="BF40" i="14"/>
  <c r="BE40" i="14"/>
  <c r="BD40" i="14"/>
  <c r="BC40" i="14"/>
  <c r="BB40" i="14"/>
  <c r="BA40" i="14"/>
  <c r="AZ40" i="14"/>
  <c r="AY40" i="14"/>
  <c r="AX40" i="14"/>
  <c r="AW40" i="14"/>
  <c r="BF39" i="14"/>
  <c r="BE39" i="14"/>
  <c r="BD39" i="14"/>
  <c r="BC39" i="14"/>
  <c r="BB39" i="14"/>
  <c r="BA39" i="14"/>
  <c r="AZ39" i="14"/>
  <c r="AY39" i="14"/>
  <c r="AX39" i="14"/>
  <c r="AW39" i="14"/>
  <c r="BF38" i="14"/>
  <c r="BE38" i="14"/>
  <c r="BD38" i="14"/>
  <c r="BC38" i="14"/>
  <c r="BB38" i="14"/>
  <c r="BA38" i="14"/>
  <c r="AZ38" i="14"/>
  <c r="AY38" i="14"/>
  <c r="AX38" i="14"/>
  <c r="AW38" i="14"/>
  <c r="BF37" i="14"/>
  <c r="BE37" i="14"/>
  <c r="BD37" i="14"/>
  <c r="BC37" i="14"/>
  <c r="BB37" i="14"/>
  <c r="BA37" i="14"/>
  <c r="AZ37" i="14"/>
  <c r="AY37" i="14"/>
  <c r="AX37" i="14"/>
  <c r="AW37" i="14"/>
  <c r="BF36" i="14"/>
  <c r="BE36" i="14"/>
  <c r="BD36" i="14"/>
  <c r="BC36" i="14"/>
  <c r="BB36" i="14"/>
  <c r="BA36" i="14"/>
  <c r="AZ36" i="14"/>
  <c r="AY36" i="14"/>
  <c r="AX36" i="14"/>
  <c r="AW36" i="14"/>
  <c r="BN36" i="14" s="1"/>
  <c r="BF35" i="14"/>
  <c r="BE35" i="14"/>
  <c r="BD35" i="14"/>
  <c r="BC35" i="14"/>
  <c r="BB35" i="14"/>
  <c r="BA35" i="14"/>
  <c r="AZ35" i="14"/>
  <c r="AY35" i="14"/>
  <c r="AX35" i="14"/>
  <c r="AW35" i="14"/>
  <c r="BF34" i="14"/>
  <c r="BE34" i="14"/>
  <c r="BD34" i="14"/>
  <c r="BC34" i="14"/>
  <c r="BB34" i="14"/>
  <c r="BA34" i="14"/>
  <c r="AZ34" i="14"/>
  <c r="AY34" i="14"/>
  <c r="AX34" i="14"/>
  <c r="AW34" i="14"/>
  <c r="BF33" i="14"/>
  <c r="BE33" i="14"/>
  <c r="BD33" i="14"/>
  <c r="BC33" i="14"/>
  <c r="BB33" i="14"/>
  <c r="BA33" i="14"/>
  <c r="AZ33" i="14"/>
  <c r="AY33" i="14"/>
  <c r="AX33" i="14"/>
  <c r="AW33" i="14"/>
  <c r="BF32" i="14"/>
  <c r="BE32" i="14"/>
  <c r="BD32" i="14"/>
  <c r="BC32" i="14"/>
  <c r="BB32" i="14"/>
  <c r="BA32" i="14"/>
  <c r="AZ32" i="14"/>
  <c r="AY32" i="14"/>
  <c r="AX32" i="14"/>
  <c r="AW32" i="14"/>
  <c r="BF31" i="14"/>
  <c r="BE31" i="14"/>
  <c r="BD31" i="14"/>
  <c r="BC31" i="14"/>
  <c r="BB31" i="14"/>
  <c r="BA31" i="14"/>
  <c r="AZ31" i="14"/>
  <c r="AY31" i="14"/>
  <c r="AX31" i="14"/>
  <c r="AW31" i="14"/>
  <c r="BF30" i="14"/>
  <c r="BE30" i="14"/>
  <c r="BD30" i="14"/>
  <c r="BC30" i="14"/>
  <c r="BB30" i="14"/>
  <c r="BA30" i="14"/>
  <c r="AZ30" i="14"/>
  <c r="AY30" i="14"/>
  <c r="AX30" i="14"/>
  <c r="AW30" i="14"/>
  <c r="BF29" i="14"/>
  <c r="BE29" i="14"/>
  <c r="BD29" i="14"/>
  <c r="BC29" i="14"/>
  <c r="BB29" i="14"/>
  <c r="BA29" i="14"/>
  <c r="AZ29" i="14"/>
  <c r="AY29" i="14"/>
  <c r="AX29" i="14"/>
  <c r="AW29" i="14"/>
  <c r="BF28" i="14"/>
  <c r="BE28" i="14"/>
  <c r="BD28" i="14"/>
  <c r="BC28" i="14"/>
  <c r="BB28" i="14"/>
  <c r="BA28" i="14"/>
  <c r="AZ28" i="14"/>
  <c r="AY28" i="14"/>
  <c r="AX28" i="14"/>
  <c r="AW28" i="14"/>
  <c r="BN28" i="14" s="1"/>
  <c r="BF27" i="14"/>
  <c r="BE27" i="14"/>
  <c r="BD27" i="14"/>
  <c r="BC27" i="14"/>
  <c r="BB27" i="14"/>
  <c r="BA27" i="14"/>
  <c r="AZ27" i="14"/>
  <c r="AY27" i="14"/>
  <c r="AX27" i="14"/>
  <c r="AW27" i="14"/>
  <c r="BF26" i="14"/>
  <c r="BE26" i="14"/>
  <c r="BD26" i="14"/>
  <c r="BC26" i="14"/>
  <c r="BB26" i="14"/>
  <c r="BA26" i="14"/>
  <c r="AZ26" i="14"/>
  <c r="AY26" i="14"/>
  <c r="AX26" i="14"/>
  <c r="AW26" i="14"/>
  <c r="BF25" i="14"/>
  <c r="BE25" i="14"/>
  <c r="BD25" i="14"/>
  <c r="BC25" i="14"/>
  <c r="BB25" i="14"/>
  <c r="BA25" i="14"/>
  <c r="AZ25" i="14"/>
  <c r="AY25" i="14"/>
  <c r="AX25" i="14"/>
  <c r="AW25" i="14"/>
  <c r="BF24" i="14"/>
  <c r="BE24" i="14"/>
  <c r="BD24" i="14"/>
  <c r="BC24" i="14"/>
  <c r="BB24" i="14"/>
  <c r="BA24" i="14"/>
  <c r="AZ24" i="14"/>
  <c r="AY24" i="14"/>
  <c r="AX24" i="14"/>
  <c r="AW24" i="14"/>
  <c r="BF23" i="14"/>
  <c r="BE23" i="14"/>
  <c r="BD23" i="14"/>
  <c r="BC23" i="14"/>
  <c r="BB23" i="14"/>
  <c r="BA23" i="14"/>
  <c r="AZ23" i="14"/>
  <c r="AY23" i="14"/>
  <c r="AX23" i="14"/>
  <c r="AW23" i="14"/>
  <c r="BF22" i="14"/>
  <c r="BE22" i="14"/>
  <c r="BD22" i="14"/>
  <c r="BC22" i="14"/>
  <c r="BB22" i="14"/>
  <c r="BA22" i="14"/>
  <c r="AZ22" i="14"/>
  <c r="AY22" i="14"/>
  <c r="AX22" i="14"/>
  <c r="AW22" i="14"/>
  <c r="BF21" i="14"/>
  <c r="BE21" i="14"/>
  <c r="BD21" i="14"/>
  <c r="BC21" i="14"/>
  <c r="BB21" i="14"/>
  <c r="BA21" i="14"/>
  <c r="AZ21" i="14"/>
  <c r="AY21" i="14"/>
  <c r="AX21" i="14"/>
  <c r="AW21" i="14"/>
  <c r="BF20" i="14"/>
  <c r="BE20" i="14"/>
  <c r="BD20" i="14"/>
  <c r="BC20" i="14"/>
  <c r="BB20" i="14"/>
  <c r="BA20" i="14"/>
  <c r="AZ20" i="14"/>
  <c r="AY20" i="14"/>
  <c r="AX20" i="14"/>
  <c r="AW20" i="14"/>
  <c r="BF19" i="14"/>
  <c r="BE19" i="14"/>
  <c r="BD19" i="14"/>
  <c r="BC19" i="14"/>
  <c r="BB19" i="14"/>
  <c r="BA19" i="14"/>
  <c r="AZ19" i="14"/>
  <c r="AY19" i="14"/>
  <c r="AX19" i="14"/>
  <c r="AW19" i="14"/>
  <c r="BF18" i="14"/>
  <c r="BE18" i="14"/>
  <c r="BD18" i="14"/>
  <c r="BC18" i="14"/>
  <c r="BB18" i="14"/>
  <c r="BA18" i="14"/>
  <c r="AZ18" i="14"/>
  <c r="AY18" i="14"/>
  <c r="AX18" i="14"/>
  <c r="AW18" i="14"/>
  <c r="BF17" i="14"/>
  <c r="BE17" i="14"/>
  <c r="BD17" i="14"/>
  <c r="BC17" i="14"/>
  <c r="BB17" i="14"/>
  <c r="BA17" i="14"/>
  <c r="AZ17" i="14"/>
  <c r="AY17" i="14"/>
  <c r="AX17" i="14"/>
  <c r="AW17" i="14"/>
  <c r="BF16" i="14"/>
  <c r="BE16" i="14"/>
  <c r="BD16" i="14"/>
  <c r="BC16" i="14"/>
  <c r="BB16" i="14"/>
  <c r="BA16" i="14"/>
  <c r="AZ16" i="14"/>
  <c r="AY16" i="14"/>
  <c r="AX16" i="14"/>
  <c r="AW16" i="14"/>
  <c r="BF15" i="14"/>
  <c r="BE15" i="14"/>
  <c r="BD15" i="14"/>
  <c r="BC15" i="14"/>
  <c r="BB15" i="14"/>
  <c r="BA15" i="14"/>
  <c r="AZ15" i="14"/>
  <c r="AY15" i="14"/>
  <c r="AX15" i="14"/>
  <c r="AW15" i="14"/>
  <c r="BF14" i="14"/>
  <c r="BE14" i="14"/>
  <c r="BD14" i="14"/>
  <c r="BC14" i="14"/>
  <c r="BB14" i="14"/>
  <c r="BA14" i="14"/>
  <c r="AZ14" i="14"/>
  <c r="AY14" i="14"/>
  <c r="AX14" i="14"/>
  <c r="AW14" i="14"/>
  <c r="BF13" i="14"/>
  <c r="BE13" i="14"/>
  <c r="BD13" i="14"/>
  <c r="BC13" i="14"/>
  <c r="BB13" i="14"/>
  <c r="BA13" i="14"/>
  <c r="AZ13" i="14"/>
  <c r="AY13" i="14"/>
  <c r="AX13" i="14"/>
  <c r="AW13" i="14"/>
  <c r="BF12" i="14"/>
  <c r="BE12" i="14"/>
  <c r="BD12" i="14"/>
  <c r="BC12" i="14"/>
  <c r="BB12" i="14"/>
  <c r="BA12" i="14"/>
  <c r="AZ12" i="14"/>
  <c r="AY12" i="14"/>
  <c r="AX12" i="14"/>
  <c r="AW12" i="14"/>
  <c r="BF11" i="14"/>
  <c r="BE11" i="14"/>
  <c r="BD11" i="14"/>
  <c r="BC11" i="14"/>
  <c r="BB11" i="14"/>
  <c r="BA11" i="14"/>
  <c r="AZ11" i="14"/>
  <c r="AY11" i="14"/>
  <c r="AX11" i="14"/>
  <c r="AW11" i="14"/>
  <c r="BF10" i="14"/>
  <c r="BE10" i="14"/>
  <c r="BD10" i="14"/>
  <c r="BC10" i="14"/>
  <c r="BB10" i="14"/>
  <c r="BA10" i="14"/>
  <c r="AZ10" i="14"/>
  <c r="AY10" i="14"/>
  <c r="AX10" i="14"/>
  <c r="AW10" i="14"/>
  <c r="BF9" i="14"/>
  <c r="BE9" i="14"/>
  <c r="BD9" i="14"/>
  <c r="BC9" i="14"/>
  <c r="BB9" i="14"/>
  <c r="BA9" i="14"/>
  <c r="AZ9" i="14"/>
  <c r="AY9" i="14"/>
  <c r="AX9" i="14"/>
  <c r="AW9" i="14"/>
  <c r="BF8" i="14"/>
  <c r="BE8" i="14"/>
  <c r="BD8" i="14"/>
  <c r="BC8" i="14"/>
  <c r="BB8" i="14"/>
  <c r="BA8" i="14"/>
  <c r="AZ8" i="14"/>
  <c r="AY8" i="14"/>
  <c r="AX8" i="14"/>
  <c r="AW8" i="14"/>
  <c r="BF7" i="14"/>
  <c r="BE7" i="14"/>
  <c r="BD7" i="14"/>
  <c r="BC7" i="14"/>
  <c r="BB7" i="14"/>
  <c r="BA7" i="14"/>
  <c r="AZ7" i="14"/>
  <c r="AY7" i="14"/>
  <c r="AX7" i="14"/>
  <c r="AW7" i="14"/>
  <c r="BF6" i="14"/>
  <c r="BE6" i="14"/>
  <c r="BD6" i="14"/>
  <c r="BC6" i="14"/>
  <c r="BB6" i="14"/>
  <c r="BA6" i="14"/>
  <c r="AZ6" i="14"/>
  <c r="AY6" i="14"/>
  <c r="AX6" i="14"/>
  <c r="AW6" i="14"/>
  <c r="AV44" i="14"/>
  <c r="AV43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W2" i="14"/>
  <c r="AX2" i="14" s="1"/>
  <c r="AY2" i="14" s="1"/>
  <c r="AZ2" i="14" s="1"/>
  <c r="BA2" i="14" s="1"/>
  <c r="BB2" i="14" s="1"/>
  <c r="BC2" i="14" s="1"/>
  <c r="BD2" i="14" s="1"/>
  <c r="BE2" i="14" s="1"/>
  <c r="BF2" i="14" s="1"/>
  <c r="AQ44" i="14"/>
  <c r="AN44" i="14"/>
  <c r="AM44" i="14"/>
  <c r="AL44" i="14"/>
  <c r="AK44" i="14"/>
  <c r="AJ44" i="14"/>
  <c r="AQ43" i="14"/>
  <c r="AN43" i="14"/>
  <c r="AM43" i="14"/>
  <c r="AL43" i="14"/>
  <c r="AK43" i="14"/>
  <c r="AJ43" i="14"/>
  <c r="AQ42" i="14"/>
  <c r="AN42" i="14"/>
  <c r="AM42" i="14"/>
  <c r="AL42" i="14"/>
  <c r="AK42" i="14"/>
  <c r="AJ42" i="14"/>
  <c r="AQ41" i="14"/>
  <c r="AN41" i="14"/>
  <c r="AM41" i="14"/>
  <c r="AL41" i="14"/>
  <c r="AK41" i="14"/>
  <c r="AJ41" i="14"/>
  <c r="AQ40" i="14"/>
  <c r="AN40" i="14"/>
  <c r="AM40" i="14"/>
  <c r="AL40" i="14"/>
  <c r="AK40" i="14"/>
  <c r="AJ40" i="14"/>
  <c r="AQ39" i="14"/>
  <c r="AN39" i="14"/>
  <c r="AM39" i="14"/>
  <c r="AL39" i="14"/>
  <c r="AK39" i="14"/>
  <c r="AJ39" i="14"/>
  <c r="AQ38" i="14"/>
  <c r="AN38" i="14"/>
  <c r="AM38" i="14"/>
  <c r="AL38" i="14"/>
  <c r="AK38" i="14"/>
  <c r="AJ38" i="14"/>
  <c r="AQ37" i="14"/>
  <c r="AN37" i="14"/>
  <c r="AM37" i="14"/>
  <c r="AL37" i="14"/>
  <c r="AK37" i="14"/>
  <c r="AJ37" i="14"/>
  <c r="AQ36" i="14"/>
  <c r="AN36" i="14"/>
  <c r="AM36" i="14"/>
  <c r="AL36" i="14"/>
  <c r="AK36" i="14"/>
  <c r="AJ36" i="14"/>
  <c r="AQ35" i="14"/>
  <c r="AN35" i="14"/>
  <c r="AM35" i="14"/>
  <c r="AL35" i="14"/>
  <c r="AK35" i="14"/>
  <c r="AJ35" i="14"/>
  <c r="AQ34" i="14"/>
  <c r="AN34" i="14"/>
  <c r="AM34" i="14"/>
  <c r="AL34" i="14"/>
  <c r="AK34" i="14"/>
  <c r="AJ34" i="14"/>
  <c r="AQ33" i="14"/>
  <c r="AN33" i="14"/>
  <c r="AM33" i="14"/>
  <c r="AL33" i="14"/>
  <c r="AK33" i="14"/>
  <c r="AJ33" i="14"/>
  <c r="AQ32" i="14"/>
  <c r="AN32" i="14"/>
  <c r="AM32" i="14"/>
  <c r="AL32" i="14"/>
  <c r="AK32" i="14"/>
  <c r="AJ32" i="14"/>
  <c r="AQ31" i="14"/>
  <c r="AN31" i="14"/>
  <c r="AM31" i="14"/>
  <c r="AL31" i="14"/>
  <c r="AK31" i="14"/>
  <c r="AJ31" i="14"/>
  <c r="AQ30" i="14"/>
  <c r="AN30" i="14"/>
  <c r="AM30" i="14"/>
  <c r="AL30" i="14"/>
  <c r="AK30" i="14"/>
  <c r="AJ30" i="14"/>
  <c r="AQ29" i="14"/>
  <c r="AN29" i="14"/>
  <c r="AM29" i="14"/>
  <c r="AL29" i="14"/>
  <c r="AK29" i="14"/>
  <c r="AJ29" i="14"/>
  <c r="AQ28" i="14"/>
  <c r="AN28" i="14"/>
  <c r="AM28" i="14"/>
  <c r="AL28" i="14"/>
  <c r="AK28" i="14"/>
  <c r="AJ28" i="14"/>
  <c r="AQ27" i="14"/>
  <c r="AN27" i="14"/>
  <c r="AM27" i="14"/>
  <c r="AL27" i="14"/>
  <c r="AK27" i="14"/>
  <c r="AJ27" i="14"/>
  <c r="AQ26" i="14"/>
  <c r="AN26" i="14"/>
  <c r="AM26" i="14"/>
  <c r="AL26" i="14"/>
  <c r="AK26" i="14"/>
  <c r="AJ26" i="14"/>
  <c r="AQ25" i="14"/>
  <c r="AN25" i="14"/>
  <c r="AM25" i="14"/>
  <c r="AL25" i="14"/>
  <c r="AK25" i="14"/>
  <c r="AJ25" i="14"/>
  <c r="AQ24" i="14"/>
  <c r="AN24" i="14"/>
  <c r="AM24" i="14"/>
  <c r="AL24" i="14"/>
  <c r="AK24" i="14"/>
  <c r="AJ24" i="14"/>
  <c r="AQ23" i="14"/>
  <c r="AN23" i="14"/>
  <c r="AM23" i="14"/>
  <c r="AL23" i="14"/>
  <c r="AK23" i="14"/>
  <c r="AJ23" i="14"/>
  <c r="AQ22" i="14"/>
  <c r="AN22" i="14"/>
  <c r="AM22" i="14"/>
  <c r="AL22" i="14"/>
  <c r="AK22" i="14"/>
  <c r="AJ22" i="14"/>
  <c r="AQ21" i="14"/>
  <c r="AN21" i="14"/>
  <c r="AM21" i="14"/>
  <c r="AL21" i="14"/>
  <c r="AK21" i="14"/>
  <c r="AJ21" i="14"/>
  <c r="AQ20" i="14"/>
  <c r="AN20" i="14"/>
  <c r="AM20" i="14"/>
  <c r="AL20" i="14"/>
  <c r="AK20" i="14"/>
  <c r="AJ20" i="14"/>
  <c r="AQ19" i="14"/>
  <c r="AN19" i="14"/>
  <c r="AM19" i="14"/>
  <c r="AL19" i="14"/>
  <c r="AK19" i="14"/>
  <c r="AJ19" i="14"/>
  <c r="AQ18" i="14"/>
  <c r="AN18" i="14"/>
  <c r="AM18" i="14"/>
  <c r="AL18" i="14"/>
  <c r="AK18" i="14"/>
  <c r="AJ18" i="14"/>
  <c r="AQ17" i="14"/>
  <c r="AN17" i="14"/>
  <c r="AM17" i="14"/>
  <c r="AL17" i="14"/>
  <c r="AK17" i="14"/>
  <c r="AJ17" i="14"/>
  <c r="AQ16" i="14"/>
  <c r="AN16" i="14"/>
  <c r="AM16" i="14"/>
  <c r="AL16" i="14"/>
  <c r="AK16" i="14"/>
  <c r="AJ16" i="14"/>
  <c r="AQ15" i="14"/>
  <c r="AN15" i="14"/>
  <c r="AM15" i="14"/>
  <c r="AL15" i="14"/>
  <c r="AK15" i="14"/>
  <c r="AJ15" i="14"/>
  <c r="AQ14" i="14"/>
  <c r="AN14" i="14"/>
  <c r="AM14" i="14"/>
  <c r="AL14" i="14"/>
  <c r="AK14" i="14"/>
  <c r="AJ14" i="14"/>
  <c r="AQ13" i="14"/>
  <c r="AN13" i="14"/>
  <c r="AM13" i="14"/>
  <c r="AL13" i="14"/>
  <c r="AK13" i="14"/>
  <c r="AJ13" i="14"/>
  <c r="AQ12" i="14"/>
  <c r="AN12" i="14"/>
  <c r="AM12" i="14"/>
  <c r="AL12" i="14"/>
  <c r="AK12" i="14"/>
  <c r="AJ12" i="14"/>
  <c r="AQ11" i="14"/>
  <c r="AN11" i="14"/>
  <c r="AM11" i="14"/>
  <c r="AL11" i="14"/>
  <c r="AK11" i="14"/>
  <c r="AJ11" i="14"/>
  <c r="AQ10" i="14"/>
  <c r="AN10" i="14"/>
  <c r="AM10" i="14"/>
  <c r="AL10" i="14"/>
  <c r="AK10" i="14"/>
  <c r="AJ10" i="14"/>
  <c r="AQ9" i="14"/>
  <c r="AN9" i="14"/>
  <c r="AM9" i="14"/>
  <c r="AL9" i="14"/>
  <c r="AK9" i="14"/>
  <c r="AJ9" i="14"/>
  <c r="AQ8" i="14"/>
  <c r="AN8" i="14"/>
  <c r="AM8" i="14"/>
  <c r="AL8" i="14"/>
  <c r="AK8" i="14"/>
  <c r="AJ8" i="14"/>
  <c r="AQ7" i="14"/>
  <c r="AN7" i="14"/>
  <c r="AM7" i="14"/>
  <c r="AL7" i="14"/>
  <c r="AK7" i="14"/>
  <c r="AJ7" i="14"/>
  <c r="AQ6" i="14"/>
  <c r="AN6" i="14"/>
  <c r="AM6" i="14"/>
  <c r="AL6" i="14"/>
  <c r="AK6" i="14"/>
  <c r="AJ6" i="14"/>
  <c r="Z2" i="14"/>
  <c r="AA2" i="14" s="1"/>
  <c r="AB2" i="14" s="1"/>
  <c r="AC2" i="14" s="1"/>
  <c r="AD2" i="14" s="1"/>
  <c r="AE2" i="14" s="1"/>
  <c r="AF2" i="14" s="1"/>
  <c r="AG2" i="14" s="1"/>
  <c r="AH2" i="14" s="1"/>
  <c r="AI2" i="14" s="1"/>
  <c r="CH44" i="13"/>
  <c r="CH43" i="13"/>
  <c r="CH42" i="13"/>
  <c r="CH41" i="13"/>
  <c r="CH40" i="13"/>
  <c r="CH39" i="13"/>
  <c r="CH38" i="13"/>
  <c r="CH37" i="13"/>
  <c r="CH36" i="13"/>
  <c r="CH35" i="13"/>
  <c r="CH34" i="13"/>
  <c r="CH33" i="13"/>
  <c r="CH32" i="13"/>
  <c r="CH31" i="13"/>
  <c r="CH30" i="13"/>
  <c r="CH29" i="13"/>
  <c r="CH28" i="13"/>
  <c r="CH27" i="13"/>
  <c r="CH26" i="13"/>
  <c r="CH25" i="13"/>
  <c r="CH24" i="13"/>
  <c r="CH23" i="13"/>
  <c r="CH22" i="13"/>
  <c r="CH21" i="13"/>
  <c r="CH20" i="13"/>
  <c r="CH19" i="13"/>
  <c r="CH18" i="13"/>
  <c r="CH17" i="13"/>
  <c r="CH16" i="13"/>
  <c r="CH15" i="13"/>
  <c r="CH14" i="13"/>
  <c r="CH13" i="13"/>
  <c r="CH12" i="13"/>
  <c r="CH11" i="13"/>
  <c r="CH10" i="13"/>
  <c r="CH9" i="13"/>
  <c r="CH8" i="13"/>
  <c r="CH7" i="13"/>
  <c r="CH6" i="13"/>
  <c r="CF44" i="13"/>
  <c r="CE44" i="13"/>
  <c r="CD44" i="13"/>
  <c r="CC44" i="13"/>
  <c r="CB44" i="13"/>
  <c r="CA44" i="13"/>
  <c r="BZ44" i="13"/>
  <c r="BY44" i="13"/>
  <c r="BX44" i="13"/>
  <c r="BW44" i="13"/>
  <c r="CF43" i="13"/>
  <c r="CE43" i="13"/>
  <c r="CD43" i="13"/>
  <c r="CC43" i="13"/>
  <c r="CB43" i="13"/>
  <c r="CA43" i="13"/>
  <c r="BZ43" i="13"/>
  <c r="BY43" i="13"/>
  <c r="BX43" i="13"/>
  <c r="BW43" i="13"/>
  <c r="CF42" i="13"/>
  <c r="CE42" i="13"/>
  <c r="CD42" i="13"/>
  <c r="CC42" i="13"/>
  <c r="CB42" i="13"/>
  <c r="CA42" i="13"/>
  <c r="BZ42" i="13"/>
  <c r="BY42" i="13"/>
  <c r="BX42" i="13"/>
  <c r="BW42" i="13"/>
  <c r="CF41" i="13"/>
  <c r="CE41" i="13"/>
  <c r="CD41" i="13"/>
  <c r="CC41" i="13"/>
  <c r="CB41" i="13"/>
  <c r="CA41" i="13"/>
  <c r="BZ41" i="13"/>
  <c r="BY41" i="13"/>
  <c r="BX41" i="13"/>
  <c r="BW41" i="13"/>
  <c r="CF40" i="13"/>
  <c r="CE40" i="13"/>
  <c r="CD40" i="13"/>
  <c r="CC40" i="13"/>
  <c r="CB40" i="13"/>
  <c r="CA40" i="13"/>
  <c r="BZ40" i="13"/>
  <c r="BY40" i="13"/>
  <c r="BX40" i="13"/>
  <c r="BW40" i="13"/>
  <c r="CF39" i="13"/>
  <c r="CE39" i="13"/>
  <c r="CD39" i="13"/>
  <c r="CC39" i="13"/>
  <c r="CB39" i="13"/>
  <c r="CA39" i="13"/>
  <c r="BZ39" i="13"/>
  <c r="BY39" i="13"/>
  <c r="BX39" i="13"/>
  <c r="BW39" i="13"/>
  <c r="CF38" i="13"/>
  <c r="CE38" i="13"/>
  <c r="CD38" i="13"/>
  <c r="CC38" i="13"/>
  <c r="CB38" i="13"/>
  <c r="CA38" i="13"/>
  <c r="BZ38" i="13"/>
  <c r="BY38" i="13"/>
  <c r="BX38" i="13"/>
  <c r="BW38" i="13"/>
  <c r="CF37" i="13"/>
  <c r="CE37" i="13"/>
  <c r="CD37" i="13"/>
  <c r="CC37" i="13"/>
  <c r="CB37" i="13"/>
  <c r="CA37" i="13"/>
  <c r="BZ37" i="13"/>
  <c r="BY37" i="13"/>
  <c r="BX37" i="13"/>
  <c r="BW37" i="13"/>
  <c r="CF36" i="13"/>
  <c r="CE36" i="13"/>
  <c r="CD36" i="13"/>
  <c r="CC36" i="13"/>
  <c r="CB36" i="13"/>
  <c r="CA36" i="13"/>
  <c r="BZ36" i="13"/>
  <c r="BY36" i="13"/>
  <c r="BX36" i="13"/>
  <c r="BW36" i="13"/>
  <c r="CF35" i="13"/>
  <c r="CE35" i="13"/>
  <c r="CD35" i="13"/>
  <c r="CC35" i="13"/>
  <c r="CB35" i="13"/>
  <c r="CA35" i="13"/>
  <c r="BZ35" i="13"/>
  <c r="BY35" i="13"/>
  <c r="BX35" i="13"/>
  <c r="BW35" i="13"/>
  <c r="CF34" i="13"/>
  <c r="CE34" i="13"/>
  <c r="CD34" i="13"/>
  <c r="CC34" i="13"/>
  <c r="CB34" i="13"/>
  <c r="CA34" i="13"/>
  <c r="BZ34" i="13"/>
  <c r="BY34" i="13"/>
  <c r="BX34" i="13"/>
  <c r="BW34" i="13"/>
  <c r="CF33" i="13"/>
  <c r="CE33" i="13"/>
  <c r="CD33" i="13"/>
  <c r="CC33" i="13"/>
  <c r="CB33" i="13"/>
  <c r="CA33" i="13"/>
  <c r="BZ33" i="13"/>
  <c r="BY33" i="13"/>
  <c r="BX33" i="13"/>
  <c r="BW33" i="13"/>
  <c r="CF32" i="13"/>
  <c r="CE32" i="13"/>
  <c r="CD32" i="13"/>
  <c r="CC32" i="13"/>
  <c r="CB32" i="13"/>
  <c r="CA32" i="13"/>
  <c r="BZ32" i="13"/>
  <c r="BY32" i="13"/>
  <c r="BX32" i="13"/>
  <c r="BW32" i="13"/>
  <c r="CF31" i="13"/>
  <c r="CE31" i="13"/>
  <c r="CD31" i="13"/>
  <c r="CC31" i="13"/>
  <c r="CB31" i="13"/>
  <c r="CA31" i="13"/>
  <c r="BZ31" i="13"/>
  <c r="BY31" i="13"/>
  <c r="BX31" i="13"/>
  <c r="BW31" i="13"/>
  <c r="CF30" i="13"/>
  <c r="CE30" i="13"/>
  <c r="CD30" i="13"/>
  <c r="CC30" i="13"/>
  <c r="CB30" i="13"/>
  <c r="CA30" i="13"/>
  <c r="BZ30" i="13"/>
  <c r="BY30" i="13"/>
  <c r="BX30" i="13"/>
  <c r="BW30" i="13"/>
  <c r="CF29" i="13"/>
  <c r="CE29" i="13"/>
  <c r="CD29" i="13"/>
  <c r="CC29" i="13"/>
  <c r="CB29" i="13"/>
  <c r="CA29" i="13"/>
  <c r="BZ29" i="13"/>
  <c r="BY29" i="13"/>
  <c r="BX29" i="13"/>
  <c r="BW29" i="13"/>
  <c r="CF28" i="13"/>
  <c r="CE28" i="13"/>
  <c r="CD28" i="13"/>
  <c r="CC28" i="13"/>
  <c r="CB28" i="13"/>
  <c r="CA28" i="13"/>
  <c r="BZ28" i="13"/>
  <c r="BY28" i="13"/>
  <c r="BX28" i="13"/>
  <c r="BW28" i="13"/>
  <c r="CF27" i="13"/>
  <c r="CE27" i="13"/>
  <c r="CD27" i="13"/>
  <c r="CC27" i="13"/>
  <c r="CB27" i="13"/>
  <c r="CA27" i="13"/>
  <c r="BZ27" i="13"/>
  <c r="BY27" i="13"/>
  <c r="BX27" i="13"/>
  <c r="BW27" i="13"/>
  <c r="CF26" i="13"/>
  <c r="CE26" i="13"/>
  <c r="CD26" i="13"/>
  <c r="CC26" i="13"/>
  <c r="CB26" i="13"/>
  <c r="CA26" i="13"/>
  <c r="BZ26" i="13"/>
  <c r="BY26" i="13"/>
  <c r="BX26" i="13"/>
  <c r="BW26" i="13"/>
  <c r="CF25" i="13"/>
  <c r="CE25" i="13"/>
  <c r="CD25" i="13"/>
  <c r="CC25" i="13"/>
  <c r="CB25" i="13"/>
  <c r="CA25" i="13"/>
  <c r="BZ25" i="13"/>
  <c r="BY25" i="13"/>
  <c r="BX25" i="13"/>
  <c r="BW25" i="13"/>
  <c r="CF24" i="13"/>
  <c r="CE24" i="13"/>
  <c r="CD24" i="13"/>
  <c r="CC24" i="13"/>
  <c r="CB24" i="13"/>
  <c r="CA24" i="13"/>
  <c r="BZ24" i="13"/>
  <c r="BY24" i="13"/>
  <c r="BX24" i="13"/>
  <c r="BW24" i="13"/>
  <c r="CF23" i="13"/>
  <c r="CE23" i="13"/>
  <c r="CD23" i="13"/>
  <c r="CC23" i="13"/>
  <c r="CB23" i="13"/>
  <c r="CA23" i="13"/>
  <c r="BZ23" i="13"/>
  <c r="BY23" i="13"/>
  <c r="BX23" i="13"/>
  <c r="BW23" i="13"/>
  <c r="CF22" i="13"/>
  <c r="CE22" i="13"/>
  <c r="CD22" i="13"/>
  <c r="CC22" i="13"/>
  <c r="CB22" i="13"/>
  <c r="CA22" i="13"/>
  <c r="BZ22" i="13"/>
  <c r="BY22" i="13"/>
  <c r="BX22" i="13"/>
  <c r="BW22" i="13"/>
  <c r="CF21" i="13"/>
  <c r="CE21" i="13"/>
  <c r="CD21" i="13"/>
  <c r="CC21" i="13"/>
  <c r="CB21" i="13"/>
  <c r="CA21" i="13"/>
  <c r="BZ21" i="13"/>
  <c r="BY21" i="13"/>
  <c r="BX21" i="13"/>
  <c r="BW21" i="13"/>
  <c r="CF20" i="13"/>
  <c r="CE20" i="13"/>
  <c r="CD20" i="13"/>
  <c r="CC20" i="13"/>
  <c r="CB20" i="13"/>
  <c r="CA20" i="13"/>
  <c r="BZ20" i="13"/>
  <c r="BY20" i="13"/>
  <c r="BX20" i="13"/>
  <c r="BW20" i="13"/>
  <c r="CF19" i="13"/>
  <c r="CE19" i="13"/>
  <c r="CD19" i="13"/>
  <c r="CC19" i="13"/>
  <c r="CB19" i="13"/>
  <c r="CA19" i="13"/>
  <c r="BZ19" i="13"/>
  <c r="BY19" i="13"/>
  <c r="BX19" i="13"/>
  <c r="BW19" i="13"/>
  <c r="CF18" i="13"/>
  <c r="CE18" i="13"/>
  <c r="CD18" i="13"/>
  <c r="CC18" i="13"/>
  <c r="CB18" i="13"/>
  <c r="CA18" i="13"/>
  <c r="BZ18" i="13"/>
  <c r="BY18" i="13"/>
  <c r="BX18" i="13"/>
  <c r="BW18" i="13"/>
  <c r="CF17" i="13"/>
  <c r="CE17" i="13"/>
  <c r="CD17" i="13"/>
  <c r="CC17" i="13"/>
  <c r="CB17" i="13"/>
  <c r="CA17" i="13"/>
  <c r="BZ17" i="13"/>
  <c r="BY17" i="13"/>
  <c r="BX17" i="13"/>
  <c r="BW17" i="13"/>
  <c r="CF16" i="13"/>
  <c r="CE16" i="13"/>
  <c r="CD16" i="13"/>
  <c r="CC16" i="13"/>
  <c r="CB16" i="13"/>
  <c r="CA16" i="13"/>
  <c r="BZ16" i="13"/>
  <c r="BY16" i="13"/>
  <c r="BX16" i="13"/>
  <c r="BW16" i="13"/>
  <c r="CF15" i="13"/>
  <c r="CE15" i="13"/>
  <c r="CD15" i="13"/>
  <c r="CC15" i="13"/>
  <c r="CB15" i="13"/>
  <c r="CA15" i="13"/>
  <c r="BZ15" i="13"/>
  <c r="BY15" i="13"/>
  <c r="BX15" i="13"/>
  <c r="BW15" i="13"/>
  <c r="CF14" i="13"/>
  <c r="CE14" i="13"/>
  <c r="CD14" i="13"/>
  <c r="CC14" i="13"/>
  <c r="CB14" i="13"/>
  <c r="CA14" i="13"/>
  <c r="BZ14" i="13"/>
  <c r="BY14" i="13"/>
  <c r="BX14" i="13"/>
  <c r="BW14" i="13"/>
  <c r="CF13" i="13"/>
  <c r="CE13" i="13"/>
  <c r="CD13" i="13"/>
  <c r="CC13" i="13"/>
  <c r="CB13" i="13"/>
  <c r="CA13" i="13"/>
  <c r="BZ13" i="13"/>
  <c r="BY13" i="13"/>
  <c r="BX13" i="13"/>
  <c r="BW13" i="13"/>
  <c r="CF12" i="13"/>
  <c r="CE12" i="13"/>
  <c r="CD12" i="13"/>
  <c r="CC12" i="13"/>
  <c r="CB12" i="13"/>
  <c r="CA12" i="13"/>
  <c r="BZ12" i="13"/>
  <c r="BY12" i="13"/>
  <c r="BX12" i="13"/>
  <c r="BW12" i="13"/>
  <c r="CF11" i="13"/>
  <c r="CE11" i="13"/>
  <c r="CD11" i="13"/>
  <c r="CC11" i="13"/>
  <c r="CB11" i="13"/>
  <c r="CA11" i="13"/>
  <c r="BZ11" i="13"/>
  <c r="BY11" i="13"/>
  <c r="BX11" i="13"/>
  <c r="BW11" i="13"/>
  <c r="CF10" i="13"/>
  <c r="CE10" i="13"/>
  <c r="CD10" i="13"/>
  <c r="CC10" i="13"/>
  <c r="CB10" i="13"/>
  <c r="CA10" i="13"/>
  <c r="BZ10" i="13"/>
  <c r="BY10" i="13"/>
  <c r="BX10" i="13"/>
  <c r="BW10" i="13"/>
  <c r="CF9" i="13"/>
  <c r="CE9" i="13"/>
  <c r="CD9" i="13"/>
  <c r="CC9" i="13"/>
  <c r="CB9" i="13"/>
  <c r="CA9" i="13"/>
  <c r="BZ9" i="13"/>
  <c r="BY9" i="13"/>
  <c r="BX9" i="13"/>
  <c r="BW9" i="13"/>
  <c r="CF8" i="13"/>
  <c r="CE8" i="13"/>
  <c r="CD8" i="13"/>
  <c r="CC8" i="13"/>
  <c r="CB8" i="13"/>
  <c r="CA8" i="13"/>
  <c r="BZ8" i="13"/>
  <c r="BY8" i="13"/>
  <c r="BX8" i="13"/>
  <c r="BW8" i="13"/>
  <c r="CF7" i="13"/>
  <c r="CE7" i="13"/>
  <c r="CD7" i="13"/>
  <c r="CC7" i="13"/>
  <c r="CB7" i="13"/>
  <c r="CA7" i="13"/>
  <c r="BZ7" i="13"/>
  <c r="BY7" i="13"/>
  <c r="BX7" i="13"/>
  <c r="BW7" i="13"/>
  <c r="CF6" i="13"/>
  <c r="CE6" i="13"/>
  <c r="CD6" i="13"/>
  <c r="CC6" i="13"/>
  <c r="CB6" i="13"/>
  <c r="CA6" i="13"/>
  <c r="BZ6" i="13"/>
  <c r="BY6" i="13"/>
  <c r="BX6" i="13"/>
  <c r="BW6" i="13"/>
  <c r="BV44" i="13"/>
  <c r="BV43" i="13"/>
  <c r="BV42" i="13"/>
  <c r="BV41" i="13"/>
  <c r="BV40" i="13"/>
  <c r="BV39" i="13"/>
  <c r="BV38" i="13"/>
  <c r="BV37" i="13"/>
  <c r="BV36" i="13"/>
  <c r="BV35" i="13"/>
  <c r="BV34" i="13"/>
  <c r="BV33" i="13"/>
  <c r="BV32" i="13"/>
  <c r="BV31" i="13"/>
  <c r="BV30" i="13"/>
  <c r="BV29" i="13"/>
  <c r="BV28" i="13"/>
  <c r="BV27" i="13"/>
  <c r="BV26" i="13"/>
  <c r="BV25" i="13"/>
  <c r="BV24" i="13"/>
  <c r="BV23" i="13"/>
  <c r="BV22" i="13"/>
  <c r="BV21" i="13"/>
  <c r="BV20" i="13"/>
  <c r="BV19" i="13"/>
  <c r="BV18" i="13"/>
  <c r="BV17" i="13"/>
  <c r="BV16" i="13"/>
  <c r="BV15" i="13"/>
  <c r="BV14" i="13"/>
  <c r="BV13" i="13"/>
  <c r="BV12" i="13"/>
  <c r="BV11" i="13"/>
  <c r="BV10" i="13"/>
  <c r="BV9" i="13"/>
  <c r="BV8" i="13"/>
  <c r="BV7" i="13"/>
  <c r="BV6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O44" i="13"/>
  <c r="BO43" i="13"/>
  <c r="BO42" i="13"/>
  <c r="BO41" i="13"/>
  <c r="BO40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H44" i="13"/>
  <c r="BG44" i="13"/>
  <c r="BF44" i="13"/>
  <c r="BE44" i="13"/>
  <c r="BD44" i="13"/>
  <c r="BC44" i="13"/>
  <c r="BB44" i="13"/>
  <c r="BA44" i="13"/>
  <c r="AZ44" i="13"/>
  <c r="AY44" i="13"/>
  <c r="BP44" i="13" s="1"/>
  <c r="BH43" i="13"/>
  <c r="BG43" i="13"/>
  <c r="BF43" i="13"/>
  <c r="BE43" i="13"/>
  <c r="BD43" i="13"/>
  <c r="BL43" i="13" s="1"/>
  <c r="BC43" i="13"/>
  <c r="BB43" i="13"/>
  <c r="BA43" i="13"/>
  <c r="AZ43" i="13"/>
  <c r="AY43" i="13"/>
  <c r="BH42" i="13"/>
  <c r="BG42" i="13"/>
  <c r="BF42" i="13"/>
  <c r="BE42" i="13"/>
  <c r="BD42" i="13"/>
  <c r="BC42" i="13"/>
  <c r="BB42" i="13"/>
  <c r="BA42" i="13"/>
  <c r="AZ42" i="13"/>
  <c r="AY42" i="13"/>
  <c r="BH41" i="13"/>
  <c r="BG41" i="13"/>
  <c r="BF41" i="13"/>
  <c r="BE41" i="13"/>
  <c r="BD41" i="13"/>
  <c r="BC41" i="13"/>
  <c r="BB41" i="13"/>
  <c r="BA41" i="13"/>
  <c r="AZ41" i="13"/>
  <c r="AY41" i="13"/>
  <c r="BH40" i="13"/>
  <c r="BG40" i="13"/>
  <c r="BF40" i="13"/>
  <c r="BE40" i="13"/>
  <c r="BD40" i="13"/>
  <c r="BC40" i="13"/>
  <c r="BB40" i="13"/>
  <c r="BA40" i="13"/>
  <c r="AZ40" i="13"/>
  <c r="AY40" i="13"/>
  <c r="BH39" i="13"/>
  <c r="BG39" i="13"/>
  <c r="BF39" i="13"/>
  <c r="BE39" i="13"/>
  <c r="BD39" i="13"/>
  <c r="BL39" i="13" s="1"/>
  <c r="BC39" i="13"/>
  <c r="BB39" i="13"/>
  <c r="BA39" i="13"/>
  <c r="AZ39" i="13"/>
  <c r="AY39" i="13"/>
  <c r="BH38" i="13"/>
  <c r="BG38" i="13"/>
  <c r="BF38" i="13"/>
  <c r="BE38" i="13"/>
  <c r="BD38" i="13"/>
  <c r="BC38" i="13"/>
  <c r="BB38" i="13"/>
  <c r="BA38" i="13"/>
  <c r="AZ38" i="13"/>
  <c r="AY38" i="13"/>
  <c r="BH37" i="13"/>
  <c r="BG37" i="13"/>
  <c r="BF37" i="13"/>
  <c r="BE37" i="13"/>
  <c r="BD37" i="13"/>
  <c r="BC37" i="13"/>
  <c r="BB37" i="13"/>
  <c r="BA37" i="13"/>
  <c r="AZ37" i="13"/>
  <c r="AY37" i="13"/>
  <c r="BH36" i="13"/>
  <c r="BG36" i="13"/>
  <c r="BF36" i="13"/>
  <c r="BE36" i="13"/>
  <c r="BD36" i="13"/>
  <c r="BC36" i="13"/>
  <c r="BB36" i="13"/>
  <c r="BA36" i="13"/>
  <c r="AZ36" i="13"/>
  <c r="AY36" i="13"/>
  <c r="BH35" i="13"/>
  <c r="BG35" i="13"/>
  <c r="BF35" i="13"/>
  <c r="BE35" i="13"/>
  <c r="BD35" i="13"/>
  <c r="BL35" i="13" s="1"/>
  <c r="BC35" i="13"/>
  <c r="BB35" i="13"/>
  <c r="BA35" i="13"/>
  <c r="AZ35" i="13"/>
  <c r="AY35" i="13"/>
  <c r="BH34" i="13"/>
  <c r="BG34" i="13"/>
  <c r="BF34" i="13"/>
  <c r="BE34" i="13"/>
  <c r="BD34" i="13"/>
  <c r="BC34" i="13"/>
  <c r="BB34" i="13"/>
  <c r="BA34" i="13"/>
  <c r="AZ34" i="13"/>
  <c r="AY34" i="13"/>
  <c r="BH33" i="13"/>
  <c r="BG33" i="13"/>
  <c r="BF33" i="13"/>
  <c r="BE33" i="13"/>
  <c r="BD33" i="13"/>
  <c r="BC33" i="13"/>
  <c r="BB33" i="13"/>
  <c r="BA33" i="13"/>
  <c r="AZ33" i="13"/>
  <c r="AY33" i="13"/>
  <c r="BH32" i="13"/>
  <c r="BG32" i="13"/>
  <c r="BF32" i="13"/>
  <c r="BE32" i="13"/>
  <c r="BD32" i="13"/>
  <c r="BC32" i="13"/>
  <c r="BB32" i="13"/>
  <c r="BA32" i="13"/>
  <c r="AZ32" i="13"/>
  <c r="AY32" i="13"/>
  <c r="BH31" i="13"/>
  <c r="BG31" i="13"/>
  <c r="BF31" i="13"/>
  <c r="BE31" i="13"/>
  <c r="BD31" i="13"/>
  <c r="BL31" i="13" s="1"/>
  <c r="BC31" i="13"/>
  <c r="BB31" i="13"/>
  <c r="BA31" i="13"/>
  <c r="AZ31" i="13"/>
  <c r="AY31" i="13"/>
  <c r="BH30" i="13"/>
  <c r="BG30" i="13"/>
  <c r="BF30" i="13"/>
  <c r="BE30" i="13"/>
  <c r="BD30" i="13"/>
  <c r="BC30" i="13"/>
  <c r="BB30" i="13"/>
  <c r="BA30" i="13"/>
  <c r="AZ30" i="13"/>
  <c r="AY30" i="13"/>
  <c r="BH29" i="13"/>
  <c r="BG29" i="13"/>
  <c r="BF29" i="13"/>
  <c r="BE29" i="13"/>
  <c r="BD29" i="13"/>
  <c r="BC29" i="13"/>
  <c r="BB29" i="13"/>
  <c r="BA29" i="13"/>
  <c r="AZ29" i="13"/>
  <c r="AY29" i="13"/>
  <c r="BH28" i="13"/>
  <c r="BG28" i="13"/>
  <c r="BF28" i="13"/>
  <c r="BE28" i="13"/>
  <c r="BD28" i="13"/>
  <c r="BC28" i="13"/>
  <c r="BB28" i="13"/>
  <c r="BA28" i="13"/>
  <c r="AZ28" i="13"/>
  <c r="AY28" i="13"/>
  <c r="BP28" i="13" s="1"/>
  <c r="BH27" i="13"/>
  <c r="BG27" i="13"/>
  <c r="BF27" i="13"/>
  <c r="BE27" i="13"/>
  <c r="BD27" i="13"/>
  <c r="BC27" i="13"/>
  <c r="BB27" i="13"/>
  <c r="BA27" i="13"/>
  <c r="AZ27" i="13"/>
  <c r="AY27" i="13"/>
  <c r="BH26" i="13"/>
  <c r="BG26" i="13"/>
  <c r="BF26" i="13"/>
  <c r="BE26" i="13"/>
  <c r="BD26" i="13"/>
  <c r="BC26" i="13"/>
  <c r="BB26" i="13"/>
  <c r="BA26" i="13"/>
  <c r="AZ26" i="13"/>
  <c r="AY26" i="13"/>
  <c r="BH25" i="13"/>
  <c r="BG25" i="13"/>
  <c r="BF25" i="13"/>
  <c r="BE25" i="13"/>
  <c r="BD25" i="13"/>
  <c r="BC25" i="13"/>
  <c r="BB25" i="13"/>
  <c r="BA25" i="13"/>
  <c r="AZ25" i="13"/>
  <c r="AY25" i="13"/>
  <c r="BH24" i="13"/>
  <c r="BG24" i="13"/>
  <c r="BF24" i="13"/>
  <c r="BE24" i="13"/>
  <c r="BD24" i="13"/>
  <c r="BC24" i="13"/>
  <c r="BB24" i="13"/>
  <c r="BA24" i="13"/>
  <c r="AZ24" i="13"/>
  <c r="AY24" i="13"/>
  <c r="BH23" i="13"/>
  <c r="BG23" i="13"/>
  <c r="BF23" i="13"/>
  <c r="BE23" i="13"/>
  <c r="BD23" i="13"/>
  <c r="BL23" i="13" s="1"/>
  <c r="BC23" i="13"/>
  <c r="BB23" i="13"/>
  <c r="BA23" i="13"/>
  <c r="AZ23" i="13"/>
  <c r="AY23" i="13"/>
  <c r="BH22" i="13"/>
  <c r="BG22" i="13"/>
  <c r="BF22" i="13"/>
  <c r="BE22" i="13"/>
  <c r="BD22" i="13"/>
  <c r="BC22" i="13"/>
  <c r="BB22" i="13"/>
  <c r="BA22" i="13"/>
  <c r="AZ22" i="13"/>
  <c r="AY22" i="13"/>
  <c r="BH21" i="13"/>
  <c r="BG21" i="13"/>
  <c r="BF21" i="13"/>
  <c r="BE21" i="13"/>
  <c r="BD21" i="13"/>
  <c r="BC21" i="13"/>
  <c r="BB21" i="13"/>
  <c r="BA21" i="13"/>
  <c r="AZ21" i="13"/>
  <c r="AY21" i="13"/>
  <c r="BH20" i="13"/>
  <c r="BG20" i="13"/>
  <c r="BF20" i="13"/>
  <c r="BE20" i="13"/>
  <c r="BD20" i="13"/>
  <c r="BC20" i="13"/>
  <c r="BB20" i="13"/>
  <c r="BA20" i="13"/>
  <c r="AZ20" i="13"/>
  <c r="AY20" i="13"/>
  <c r="BH19" i="13"/>
  <c r="BG19" i="13"/>
  <c r="BF19" i="13"/>
  <c r="BE19" i="13"/>
  <c r="BD19" i="13"/>
  <c r="BL19" i="13" s="1"/>
  <c r="BC19" i="13"/>
  <c r="BB19" i="13"/>
  <c r="BA19" i="13"/>
  <c r="AZ19" i="13"/>
  <c r="AY19" i="13"/>
  <c r="BH18" i="13"/>
  <c r="BG18" i="13"/>
  <c r="BF18" i="13"/>
  <c r="BE18" i="13"/>
  <c r="BD18" i="13"/>
  <c r="BC18" i="13"/>
  <c r="BB18" i="13"/>
  <c r="BA18" i="13"/>
  <c r="AZ18" i="13"/>
  <c r="AY18" i="13"/>
  <c r="BH17" i="13"/>
  <c r="BG17" i="13"/>
  <c r="BF17" i="13"/>
  <c r="BE17" i="13"/>
  <c r="BD17" i="13"/>
  <c r="BC17" i="13"/>
  <c r="BB17" i="13"/>
  <c r="BA17" i="13"/>
  <c r="AZ17" i="13"/>
  <c r="AY17" i="13"/>
  <c r="BH16" i="13"/>
  <c r="BG16" i="13"/>
  <c r="BF16" i="13"/>
  <c r="BE16" i="13"/>
  <c r="BD16" i="13"/>
  <c r="BC16" i="13"/>
  <c r="BB16" i="13"/>
  <c r="BA16" i="13"/>
  <c r="AZ16" i="13"/>
  <c r="AY16" i="13"/>
  <c r="BH15" i="13"/>
  <c r="BG15" i="13"/>
  <c r="BF15" i="13"/>
  <c r="BE15" i="13"/>
  <c r="BD15" i="13"/>
  <c r="BL15" i="13" s="1"/>
  <c r="BC15" i="13"/>
  <c r="BB15" i="13"/>
  <c r="BA15" i="13"/>
  <c r="AZ15" i="13"/>
  <c r="AY15" i="13"/>
  <c r="BH14" i="13"/>
  <c r="BG14" i="13"/>
  <c r="BF14" i="13"/>
  <c r="BE14" i="13"/>
  <c r="BD14" i="13"/>
  <c r="BC14" i="13"/>
  <c r="BB14" i="13"/>
  <c r="BA14" i="13"/>
  <c r="AZ14" i="13"/>
  <c r="AY14" i="13"/>
  <c r="BH13" i="13"/>
  <c r="BG13" i="13"/>
  <c r="BF13" i="13"/>
  <c r="BE13" i="13"/>
  <c r="BD13" i="13"/>
  <c r="BC13" i="13"/>
  <c r="BB13" i="13"/>
  <c r="BA13" i="13"/>
  <c r="AZ13" i="13"/>
  <c r="AY13" i="13"/>
  <c r="BH12" i="13"/>
  <c r="BG12" i="13"/>
  <c r="BF12" i="13"/>
  <c r="BE12" i="13"/>
  <c r="BD12" i="13"/>
  <c r="BC12" i="13"/>
  <c r="BB12" i="13"/>
  <c r="BA12" i="13"/>
  <c r="AZ12" i="13"/>
  <c r="AY12" i="13"/>
  <c r="BP12" i="13" s="1"/>
  <c r="BH11" i="13"/>
  <c r="BG11" i="13"/>
  <c r="BF11" i="13"/>
  <c r="BE11" i="13"/>
  <c r="BD11" i="13"/>
  <c r="BL11" i="13" s="1"/>
  <c r="BC11" i="13"/>
  <c r="BB11" i="13"/>
  <c r="BA11" i="13"/>
  <c r="AZ11" i="13"/>
  <c r="AY11" i="13"/>
  <c r="BH10" i="13"/>
  <c r="BG10" i="13"/>
  <c r="BF10" i="13"/>
  <c r="BE10" i="13"/>
  <c r="BD10" i="13"/>
  <c r="BC10" i="13"/>
  <c r="BB10" i="13"/>
  <c r="BA10" i="13"/>
  <c r="AZ10" i="13"/>
  <c r="AY10" i="13"/>
  <c r="BH9" i="13"/>
  <c r="BG9" i="13"/>
  <c r="BF9" i="13"/>
  <c r="BE9" i="13"/>
  <c r="BD9" i="13"/>
  <c r="BC9" i="13"/>
  <c r="BB9" i="13"/>
  <c r="BA9" i="13"/>
  <c r="AZ9" i="13"/>
  <c r="AY9" i="13"/>
  <c r="BH8" i="13"/>
  <c r="BG8" i="13"/>
  <c r="BF8" i="13"/>
  <c r="BE8" i="13"/>
  <c r="BD8" i="13"/>
  <c r="BC8" i="13"/>
  <c r="BB8" i="13"/>
  <c r="BA8" i="13"/>
  <c r="AZ8" i="13"/>
  <c r="AY8" i="13"/>
  <c r="BH7" i="13"/>
  <c r="BG7" i="13"/>
  <c r="BF7" i="13"/>
  <c r="BE7" i="13"/>
  <c r="BD7" i="13"/>
  <c r="BL7" i="13" s="1"/>
  <c r="BC7" i="13"/>
  <c r="BB7" i="13"/>
  <c r="BA7" i="13"/>
  <c r="AZ7" i="13"/>
  <c r="AY7" i="13"/>
  <c r="AX44" i="13"/>
  <c r="AX43" i="13"/>
  <c r="AX42" i="13"/>
  <c r="AX41" i="13"/>
  <c r="AX40" i="13"/>
  <c r="AX39" i="13"/>
  <c r="AX38" i="13"/>
  <c r="AX37" i="13"/>
  <c r="AX36" i="13"/>
  <c r="AX35" i="13"/>
  <c r="AX34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AR44" i="13"/>
  <c r="AO44" i="13"/>
  <c r="AN44" i="13"/>
  <c r="AM44" i="13"/>
  <c r="AL44" i="13"/>
  <c r="AK44" i="13"/>
  <c r="AR43" i="13"/>
  <c r="AO43" i="13"/>
  <c r="AN43" i="13"/>
  <c r="AM43" i="13"/>
  <c r="AL43" i="13"/>
  <c r="AK43" i="13"/>
  <c r="AR42" i="13"/>
  <c r="AO42" i="13"/>
  <c r="AN42" i="13"/>
  <c r="AM42" i="13"/>
  <c r="AL42" i="13"/>
  <c r="AK42" i="13"/>
  <c r="AR41" i="13"/>
  <c r="AO41" i="13"/>
  <c r="AN41" i="13"/>
  <c r="AM41" i="13"/>
  <c r="AL41" i="13"/>
  <c r="AK41" i="13"/>
  <c r="AR40" i="13"/>
  <c r="AO40" i="13"/>
  <c r="AN40" i="13"/>
  <c r="AM40" i="13"/>
  <c r="AL40" i="13"/>
  <c r="AK40" i="13"/>
  <c r="AR39" i="13"/>
  <c r="AO39" i="13"/>
  <c r="AN39" i="13"/>
  <c r="AM39" i="13"/>
  <c r="AL39" i="13"/>
  <c r="AK39" i="13"/>
  <c r="AR38" i="13"/>
  <c r="AO38" i="13"/>
  <c r="AN38" i="13"/>
  <c r="AM38" i="13"/>
  <c r="AL38" i="13"/>
  <c r="AK38" i="13"/>
  <c r="AR37" i="13"/>
  <c r="AO37" i="13"/>
  <c r="AN37" i="13"/>
  <c r="AM37" i="13"/>
  <c r="AL37" i="13"/>
  <c r="AK37" i="13"/>
  <c r="AR36" i="13"/>
  <c r="AO36" i="13"/>
  <c r="AN36" i="13"/>
  <c r="AM36" i="13"/>
  <c r="AL36" i="13"/>
  <c r="AK36" i="13"/>
  <c r="AR35" i="13"/>
  <c r="AO35" i="13"/>
  <c r="AN35" i="13"/>
  <c r="AM35" i="13"/>
  <c r="AL35" i="13"/>
  <c r="AK35" i="13"/>
  <c r="AR34" i="13"/>
  <c r="AO34" i="13"/>
  <c r="AN34" i="13"/>
  <c r="AM34" i="13"/>
  <c r="AL34" i="13"/>
  <c r="AK34" i="13"/>
  <c r="AR33" i="13"/>
  <c r="AO33" i="13"/>
  <c r="AN33" i="13"/>
  <c r="AM33" i="13"/>
  <c r="AL33" i="13"/>
  <c r="AK33" i="13"/>
  <c r="AR32" i="13"/>
  <c r="AO32" i="13"/>
  <c r="AN32" i="13"/>
  <c r="AM32" i="13"/>
  <c r="AL32" i="13"/>
  <c r="AK32" i="13"/>
  <c r="AR31" i="13"/>
  <c r="AO31" i="13"/>
  <c r="AN31" i="13"/>
  <c r="AM31" i="13"/>
  <c r="AL31" i="13"/>
  <c r="AK31" i="13"/>
  <c r="AR30" i="13"/>
  <c r="AO30" i="13"/>
  <c r="AN30" i="13"/>
  <c r="AM30" i="13"/>
  <c r="AL30" i="13"/>
  <c r="AK30" i="13"/>
  <c r="AR29" i="13"/>
  <c r="AO29" i="13"/>
  <c r="AN29" i="13"/>
  <c r="AM29" i="13"/>
  <c r="AL29" i="13"/>
  <c r="AK29" i="13"/>
  <c r="AR28" i="13"/>
  <c r="AO28" i="13"/>
  <c r="AN28" i="13"/>
  <c r="AM28" i="13"/>
  <c r="AL28" i="13"/>
  <c r="AK28" i="13"/>
  <c r="AR27" i="13"/>
  <c r="AO27" i="13"/>
  <c r="AN27" i="13"/>
  <c r="AM27" i="13"/>
  <c r="AL27" i="13"/>
  <c r="AK27" i="13"/>
  <c r="AR26" i="13"/>
  <c r="AO26" i="13"/>
  <c r="AN26" i="13"/>
  <c r="AM26" i="13"/>
  <c r="AL26" i="13"/>
  <c r="AK26" i="13"/>
  <c r="AR25" i="13"/>
  <c r="AO25" i="13"/>
  <c r="AN25" i="13"/>
  <c r="AM25" i="13"/>
  <c r="AL25" i="13"/>
  <c r="AK25" i="13"/>
  <c r="AR24" i="13"/>
  <c r="AO24" i="13"/>
  <c r="AN24" i="13"/>
  <c r="AM24" i="13"/>
  <c r="AL24" i="13"/>
  <c r="AK24" i="13"/>
  <c r="AR23" i="13"/>
  <c r="AO23" i="13"/>
  <c r="AN23" i="13"/>
  <c r="AM23" i="13"/>
  <c r="AL23" i="13"/>
  <c r="AK23" i="13"/>
  <c r="AR22" i="13"/>
  <c r="AO22" i="13"/>
  <c r="AN22" i="13"/>
  <c r="AM22" i="13"/>
  <c r="AL22" i="13"/>
  <c r="AK22" i="13"/>
  <c r="AR21" i="13"/>
  <c r="AO21" i="13"/>
  <c r="AN21" i="13"/>
  <c r="AM21" i="13"/>
  <c r="AL21" i="13"/>
  <c r="AK21" i="13"/>
  <c r="AR20" i="13"/>
  <c r="AO20" i="13"/>
  <c r="AN20" i="13"/>
  <c r="AM20" i="13"/>
  <c r="AL20" i="13"/>
  <c r="AK20" i="13"/>
  <c r="AR19" i="13"/>
  <c r="AO19" i="13"/>
  <c r="AN19" i="13"/>
  <c r="AM19" i="13"/>
  <c r="AL19" i="13"/>
  <c r="AK19" i="13"/>
  <c r="AR18" i="13"/>
  <c r="AO18" i="13"/>
  <c r="AN18" i="13"/>
  <c r="AM18" i="13"/>
  <c r="AL18" i="13"/>
  <c r="AK18" i="13"/>
  <c r="AR17" i="13"/>
  <c r="AO17" i="13"/>
  <c r="AN17" i="13"/>
  <c r="AM17" i="13"/>
  <c r="AL17" i="13"/>
  <c r="AK17" i="13"/>
  <c r="AR16" i="13"/>
  <c r="AO16" i="13"/>
  <c r="AN16" i="13"/>
  <c r="AM16" i="13"/>
  <c r="AL16" i="13"/>
  <c r="AK16" i="13"/>
  <c r="AR15" i="13"/>
  <c r="AO15" i="13"/>
  <c r="AN15" i="13"/>
  <c r="AM15" i="13"/>
  <c r="AL15" i="13"/>
  <c r="AK15" i="13"/>
  <c r="AR14" i="13"/>
  <c r="AO14" i="13"/>
  <c r="AN14" i="13"/>
  <c r="AM14" i="13"/>
  <c r="AL14" i="13"/>
  <c r="AK14" i="13"/>
  <c r="AR13" i="13"/>
  <c r="AO13" i="13"/>
  <c r="AN13" i="13"/>
  <c r="AM13" i="13"/>
  <c r="AL13" i="13"/>
  <c r="AK13" i="13"/>
  <c r="AR12" i="13"/>
  <c r="AO12" i="13"/>
  <c r="AN12" i="13"/>
  <c r="AM12" i="13"/>
  <c r="AL12" i="13"/>
  <c r="AK12" i="13"/>
  <c r="AR11" i="13"/>
  <c r="AO11" i="13"/>
  <c r="AN11" i="13"/>
  <c r="AM11" i="13"/>
  <c r="AL11" i="13"/>
  <c r="AK11" i="13"/>
  <c r="AR10" i="13"/>
  <c r="AO10" i="13"/>
  <c r="AN10" i="13"/>
  <c r="AM10" i="13"/>
  <c r="AL10" i="13"/>
  <c r="AK10" i="13"/>
  <c r="AR9" i="13"/>
  <c r="AO9" i="13"/>
  <c r="AN9" i="13"/>
  <c r="AM9" i="13"/>
  <c r="AL9" i="13"/>
  <c r="AK9" i="13"/>
  <c r="AR8" i="13"/>
  <c r="AO8" i="13"/>
  <c r="AN8" i="13"/>
  <c r="AM8" i="13"/>
  <c r="AL8" i="13"/>
  <c r="AK8" i="13"/>
  <c r="AR7" i="13"/>
  <c r="AO7" i="13"/>
  <c r="AN7" i="13"/>
  <c r="AM7" i="13"/>
  <c r="AL7" i="13"/>
  <c r="AK7" i="13"/>
  <c r="Y6" i="6"/>
  <c r="AB6" i="6"/>
  <c r="AC6" i="6"/>
  <c r="F6" i="6" s="1"/>
  <c r="AD6" i="6"/>
  <c r="AE6" i="6"/>
  <c r="AF6" i="6"/>
  <c r="AG6" i="6"/>
  <c r="AI6" i="6"/>
  <c r="AH6" i="6"/>
  <c r="AJ6" i="6"/>
  <c r="AK6" i="6"/>
  <c r="AL6" i="6"/>
  <c r="AM6" i="6"/>
  <c r="Y7" i="6"/>
  <c r="AB7" i="6"/>
  <c r="AC7" i="6"/>
  <c r="F7" i="6" s="1"/>
  <c r="AD7" i="6"/>
  <c r="AE7" i="6"/>
  <c r="AF7" i="6"/>
  <c r="AG7" i="6"/>
  <c r="AI7" i="6"/>
  <c r="AH7" i="6"/>
  <c r="AJ7" i="6"/>
  <c r="AK7" i="6"/>
  <c r="AL7" i="6"/>
  <c r="AM7" i="6"/>
  <c r="Y8" i="6"/>
  <c r="AB8" i="6"/>
  <c r="AC8" i="6"/>
  <c r="F8" i="6" s="1"/>
  <c r="AD8" i="6"/>
  <c r="AE8" i="6"/>
  <c r="AF8" i="6"/>
  <c r="AG8" i="6"/>
  <c r="AI8" i="6"/>
  <c r="AH8" i="6"/>
  <c r="AJ8" i="6"/>
  <c r="AK8" i="6"/>
  <c r="AL8" i="6"/>
  <c r="AM8" i="6"/>
  <c r="Y9" i="6"/>
  <c r="AB9" i="6"/>
  <c r="AC9" i="6"/>
  <c r="F9" i="6" s="1"/>
  <c r="AD9" i="6"/>
  <c r="AE9" i="6"/>
  <c r="AF9" i="6"/>
  <c r="AG9" i="6"/>
  <c r="AI9" i="6"/>
  <c r="AH9" i="6"/>
  <c r="AJ9" i="6"/>
  <c r="AK9" i="6"/>
  <c r="AL9" i="6"/>
  <c r="AM9" i="6"/>
  <c r="Y10" i="6"/>
  <c r="AB10" i="6"/>
  <c r="AC10" i="6"/>
  <c r="F10" i="6" s="1"/>
  <c r="AD10" i="6"/>
  <c r="AE10" i="6"/>
  <c r="AF10" i="6"/>
  <c r="AG10" i="6"/>
  <c r="AI10" i="6"/>
  <c r="AH10" i="6"/>
  <c r="AJ10" i="6"/>
  <c r="AK10" i="6"/>
  <c r="AL10" i="6"/>
  <c r="AM10" i="6"/>
  <c r="Y11" i="6"/>
  <c r="AB11" i="6"/>
  <c r="AC11" i="6"/>
  <c r="F11" i="6" s="1"/>
  <c r="AD11" i="6"/>
  <c r="AE11" i="6"/>
  <c r="AF11" i="6"/>
  <c r="AG11" i="6"/>
  <c r="AI11" i="6"/>
  <c r="AH11" i="6"/>
  <c r="AJ11" i="6"/>
  <c r="AK11" i="6"/>
  <c r="AL11" i="6"/>
  <c r="AM11" i="6"/>
  <c r="Y12" i="6"/>
  <c r="AB12" i="6"/>
  <c r="AC12" i="6"/>
  <c r="F12" i="6" s="1"/>
  <c r="AD12" i="6"/>
  <c r="AE12" i="6"/>
  <c r="AF12" i="6"/>
  <c r="AG12" i="6"/>
  <c r="AI12" i="6"/>
  <c r="AH12" i="6"/>
  <c r="AJ12" i="6"/>
  <c r="AK12" i="6"/>
  <c r="AL12" i="6"/>
  <c r="AM12" i="6"/>
  <c r="Y13" i="6"/>
  <c r="AB13" i="6"/>
  <c r="AC13" i="6"/>
  <c r="F13" i="6" s="1"/>
  <c r="AD13" i="6"/>
  <c r="AE13" i="6"/>
  <c r="AF13" i="6"/>
  <c r="AG13" i="6"/>
  <c r="AI13" i="6"/>
  <c r="AH13" i="6"/>
  <c r="AJ13" i="6"/>
  <c r="AK13" i="6"/>
  <c r="AL13" i="6"/>
  <c r="AM13" i="6"/>
  <c r="Y14" i="6"/>
  <c r="AB14" i="6"/>
  <c r="AC14" i="6"/>
  <c r="F14" i="6" s="1"/>
  <c r="AD14" i="6"/>
  <c r="AE14" i="6"/>
  <c r="AF14" i="6"/>
  <c r="AG14" i="6"/>
  <c r="AI14" i="6"/>
  <c r="AH14" i="6"/>
  <c r="AJ14" i="6"/>
  <c r="AK14" i="6"/>
  <c r="AL14" i="6"/>
  <c r="AM14" i="6"/>
  <c r="Y15" i="6"/>
  <c r="AB15" i="6"/>
  <c r="AC15" i="6"/>
  <c r="F15" i="6" s="1"/>
  <c r="AD15" i="6"/>
  <c r="AE15" i="6"/>
  <c r="AF15" i="6"/>
  <c r="AG15" i="6"/>
  <c r="AI15" i="6"/>
  <c r="AH15" i="6"/>
  <c r="AJ15" i="6"/>
  <c r="AK15" i="6"/>
  <c r="AL15" i="6"/>
  <c r="AM15" i="6"/>
  <c r="Y16" i="6"/>
  <c r="AB16" i="6"/>
  <c r="AC16" i="6"/>
  <c r="F16" i="6" s="1"/>
  <c r="AD16" i="6"/>
  <c r="AE16" i="6"/>
  <c r="AF16" i="6"/>
  <c r="AG16" i="6"/>
  <c r="AI16" i="6"/>
  <c r="AH16" i="6"/>
  <c r="AJ16" i="6"/>
  <c r="AK16" i="6"/>
  <c r="AL16" i="6"/>
  <c r="AM16" i="6"/>
  <c r="Y17" i="6"/>
  <c r="AB17" i="6"/>
  <c r="AC17" i="6"/>
  <c r="F17" i="6" s="1"/>
  <c r="AD17" i="6"/>
  <c r="AE17" i="6"/>
  <c r="AF17" i="6"/>
  <c r="AG17" i="6"/>
  <c r="AI17" i="6"/>
  <c r="AH17" i="6"/>
  <c r="AJ17" i="6"/>
  <c r="AK17" i="6"/>
  <c r="AL17" i="6"/>
  <c r="AM17" i="6"/>
  <c r="BH10" i="14" l="1"/>
  <c r="BL27" i="13"/>
  <c r="BP11" i="13"/>
  <c r="BM24" i="13"/>
  <c r="BP27" i="13"/>
  <c r="BP43" i="13"/>
  <c r="BK6" i="14"/>
  <c r="BK10" i="14"/>
  <c r="BK14" i="14"/>
  <c r="BK18" i="14"/>
  <c r="BK22" i="14"/>
  <c r="BK26" i="14"/>
  <c r="BK30" i="14"/>
  <c r="BK34" i="14"/>
  <c r="BK38" i="14"/>
  <c r="BK42" i="14"/>
  <c r="BL8" i="13"/>
  <c r="BL12" i="13"/>
  <c r="BL16" i="13"/>
  <c r="BL20" i="13"/>
  <c r="BJ6" i="14"/>
  <c r="BH9" i="14"/>
  <c r="BJ10" i="14"/>
  <c r="BH13" i="14"/>
  <c r="BH17" i="14"/>
  <c r="BJ18" i="14"/>
  <c r="BH21" i="14"/>
  <c r="BJ22" i="14"/>
  <c r="BJ26" i="14"/>
  <c r="BH29" i="14"/>
  <c r="BJ30" i="14"/>
  <c r="BJ34" i="14"/>
  <c r="BH41" i="14"/>
  <c r="BJ35" i="14"/>
  <c r="BM40" i="13"/>
  <c r="BI18" i="14"/>
  <c r="BI22" i="14"/>
  <c r="BI26" i="14"/>
  <c r="BH32" i="14"/>
  <c r="BI31" i="13"/>
  <c r="BG9" i="14"/>
  <c r="BG17" i="14"/>
  <c r="BG21" i="14"/>
  <c r="BG25" i="14"/>
  <c r="BG29" i="14"/>
  <c r="BG37" i="14"/>
  <c r="BJ7" i="13"/>
  <c r="BM28" i="13"/>
  <c r="BM32" i="13"/>
  <c r="BM12" i="13"/>
  <c r="BM20" i="13"/>
  <c r="BM36" i="13"/>
  <c r="BH26" i="14"/>
  <c r="BH38" i="14"/>
  <c r="BN19" i="14"/>
  <c r="BN27" i="14"/>
  <c r="BN35" i="14"/>
  <c r="BH40" i="14"/>
  <c r="BN12" i="14"/>
  <c r="BH8" i="14"/>
  <c r="BH36" i="14"/>
  <c r="BJ19" i="14"/>
  <c r="BN9" i="14"/>
  <c r="BN13" i="14"/>
  <c r="BN17" i="14"/>
  <c r="BN37" i="14"/>
  <c r="BJ41" i="14"/>
  <c r="BH28" i="14"/>
  <c r="BI8" i="14"/>
  <c r="BI12" i="14"/>
  <c r="BI16" i="14"/>
  <c r="BI20" i="14"/>
  <c r="BI24" i="14"/>
  <c r="BI28" i="14"/>
  <c r="BI32" i="14"/>
  <c r="BI36" i="14"/>
  <c r="BI40" i="14"/>
  <c r="BI44" i="14"/>
  <c r="BJ13" i="14"/>
  <c r="BJ33" i="14"/>
  <c r="BH20" i="14"/>
  <c r="BH44" i="14"/>
  <c r="BK17" i="14"/>
  <c r="BH12" i="14"/>
  <c r="BH16" i="14"/>
  <c r="BH24" i="14"/>
  <c r="BK33" i="14"/>
  <c r="BK21" i="14"/>
  <c r="BG7" i="14"/>
  <c r="BG11" i="14"/>
  <c r="BG15" i="14"/>
  <c r="BG19" i="14"/>
  <c r="BG23" i="14"/>
  <c r="BG27" i="14"/>
  <c r="BG31" i="14"/>
  <c r="BG35" i="14"/>
  <c r="BG39" i="14"/>
  <c r="BG43" i="14"/>
  <c r="BH7" i="14"/>
  <c r="BH11" i="14"/>
  <c r="BH15" i="14"/>
  <c r="BH19" i="14"/>
  <c r="BH23" i="14"/>
  <c r="BH27" i="14"/>
  <c r="BH31" i="14"/>
  <c r="BH35" i="14"/>
  <c r="BH39" i="14"/>
  <c r="BH43" i="14"/>
  <c r="BM9" i="13"/>
  <c r="BL25" i="13"/>
  <c r="BM33" i="13"/>
  <c r="BM37" i="13"/>
  <c r="BM41" i="13"/>
  <c r="BJ15" i="13"/>
  <c r="BJ19" i="13"/>
  <c r="BL24" i="13"/>
  <c r="BL28" i="13"/>
  <c r="BJ31" i="13"/>
  <c r="BL32" i="13"/>
  <c r="BJ35" i="13"/>
  <c r="BL36" i="13"/>
  <c r="BJ39" i="13"/>
  <c r="BL40" i="13"/>
  <c r="BJ43" i="13"/>
  <c r="BL44" i="13"/>
  <c r="BM44" i="13"/>
  <c r="BM25" i="13"/>
  <c r="BJ13" i="13"/>
  <c r="BJ21" i="13"/>
  <c r="BJ25" i="13"/>
  <c r="BJ33" i="13"/>
  <c r="BJ41" i="13"/>
  <c r="BJ9" i="13"/>
  <c r="BJ29" i="13"/>
  <c r="BJ17" i="13"/>
  <c r="BJ37" i="13"/>
  <c r="BM21" i="13"/>
  <c r="BL41" i="13"/>
  <c r="BL13" i="13"/>
  <c r="BP13" i="13"/>
  <c r="BP29" i="13"/>
  <c r="BP21" i="13"/>
  <c r="BM8" i="13"/>
  <c r="AN10" i="6"/>
  <c r="AN14" i="6"/>
  <c r="AN16" i="6"/>
  <c r="AN6" i="6"/>
  <c r="AN12" i="6"/>
  <c r="AN11" i="6"/>
  <c r="AN17" i="6"/>
  <c r="AN8" i="6"/>
  <c r="AN15" i="6"/>
  <c r="AN9" i="6"/>
  <c r="AN7" i="6"/>
  <c r="AN13" i="6"/>
  <c r="BM18" i="13"/>
  <c r="BL6" i="13"/>
  <c r="BL10" i="13"/>
  <c r="BM13" i="13"/>
  <c r="BL14" i="13"/>
  <c r="BM17" i="13"/>
  <c r="BL18" i="13"/>
  <c r="BL22" i="13"/>
  <c r="BL26" i="13"/>
  <c r="BM29" i="13"/>
  <c r="BL30" i="13"/>
  <c r="BL34" i="13"/>
  <c r="BL38" i="13"/>
  <c r="BL42" i="13"/>
  <c r="BM6" i="13"/>
  <c r="BM30" i="13"/>
  <c r="BK9" i="13"/>
  <c r="BK13" i="13"/>
  <c r="BK17" i="13"/>
  <c r="BK21" i="13"/>
  <c r="BK25" i="13"/>
  <c r="BK29" i="13"/>
  <c r="BK33" i="13"/>
  <c r="BK37" i="13"/>
  <c r="BK41" i="13"/>
  <c r="BP9" i="13"/>
  <c r="BP25" i="13"/>
  <c r="BP33" i="13"/>
  <c r="BP41" i="13"/>
  <c r="BM14" i="13"/>
  <c r="BM22" i="13"/>
  <c r="BM26" i="13"/>
  <c r="BM34" i="13"/>
  <c r="BK24" i="13"/>
  <c r="BM10" i="13"/>
  <c r="BM38" i="13"/>
  <c r="BM42" i="13"/>
  <c r="BI7" i="13"/>
  <c r="BL9" i="13"/>
  <c r="BI11" i="13"/>
  <c r="BM16" i="13"/>
  <c r="BL17" i="13"/>
  <c r="BL21" i="13"/>
  <c r="BL29" i="13"/>
  <c r="BL33" i="13"/>
  <c r="BL37" i="13"/>
  <c r="BI10" i="14"/>
  <c r="BJ25" i="14"/>
  <c r="BK29" i="14"/>
  <c r="BJ17" i="14"/>
  <c r="BJ21" i="14"/>
  <c r="BI38" i="14"/>
  <c r="BI6" i="14"/>
  <c r="BI14" i="14"/>
  <c r="BG13" i="14"/>
  <c r="BG33" i="14"/>
  <c r="BK37" i="14"/>
  <c r="BH33" i="14"/>
  <c r="BN29" i="14"/>
  <c r="BJ9" i="14"/>
  <c r="BK13" i="14"/>
  <c r="BH37" i="14"/>
  <c r="BK41" i="14"/>
  <c r="BG41" i="14"/>
  <c r="BK9" i="14"/>
  <c r="BJ37" i="14"/>
  <c r="BN6" i="14"/>
  <c r="BN10" i="14"/>
  <c r="BN14" i="14"/>
  <c r="BN18" i="14"/>
  <c r="BN22" i="14"/>
  <c r="BN26" i="14"/>
  <c r="BN30" i="14"/>
  <c r="BN34" i="14"/>
  <c r="BN38" i="14"/>
  <c r="BN42" i="14"/>
  <c r="BN8" i="14"/>
  <c r="BN16" i="14"/>
  <c r="BN24" i="14"/>
  <c r="BN32" i="14"/>
  <c r="BN40" i="14"/>
  <c r="BK25" i="14"/>
  <c r="BH25" i="14"/>
  <c r="BJ29" i="14"/>
  <c r="BI34" i="14"/>
  <c r="BG6" i="14"/>
  <c r="BJ8" i="14"/>
  <c r="BI9" i="14"/>
  <c r="BG10" i="14"/>
  <c r="BJ12" i="14"/>
  <c r="BI13" i="14"/>
  <c r="BG14" i="14"/>
  <c r="BJ16" i="14"/>
  <c r="BI17" i="14"/>
  <c r="BG18" i="14"/>
  <c r="BJ20" i="14"/>
  <c r="BI21" i="14"/>
  <c r="BG22" i="14"/>
  <c r="BJ24" i="14"/>
  <c r="BI25" i="14"/>
  <c r="BG26" i="14"/>
  <c r="BJ28" i="14"/>
  <c r="BI29" i="14"/>
  <c r="BG30" i="14"/>
  <c r="BJ32" i="14"/>
  <c r="BI33" i="14"/>
  <c r="BG34" i="14"/>
  <c r="BJ36" i="14"/>
  <c r="BI37" i="14"/>
  <c r="BG38" i="14"/>
  <c r="BJ40" i="14"/>
  <c r="BI41" i="14"/>
  <c r="BG42" i="14"/>
  <c r="BJ44" i="14"/>
  <c r="BN25" i="14"/>
  <c r="BN33" i="14"/>
  <c r="BJ7" i="14"/>
  <c r="BH6" i="14"/>
  <c r="BJ15" i="14"/>
  <c r="BJ43" i="14"/>
  <c r="BH22" i="14"/>
  <c r="BJ31" i="14"/>
  <c r="BN7" i="14"/>
  <c r="BN15" i="14"/>
  <c r="BN23" i="14"/>
  <c r="BN31" i="14"/>
  <c r="BN39" i="14"/>
  <c r="BJ23" i="14"/>
  <c r="BN41" i="14"/>
  <c r="BJ11" i="14"/>
  <c r="BH14" i="14"/>
  <c r="BJ27" i="14"/>
  <c r="BJ38" i="14"/>
  <c r="BH42" i="14"/>
  <c r="BK8" i="14"/>
  <c r="BK12" i="14"/>
  <c r="BK16" i="14"/>
  <c r="BK20" i="14"/>
  <c r="BK24" i="14"/>
  <c r="BK28" i="14"/>
  <c r="BK32" i="14"/>
  <c r="BK36" i="14"/>
  <c r="BK40" i="14"/>
  <c r="BK44" i="14"/>
  <c r="BN11" i="14"/>
  <c r="BN43" i="14"/>
  <c r="BH30" i="14"/>
  <c r="BJ39" i="14"/>
  <c r="BI42" i="14"/>
  <c r="BN20" i="14"/>
  <c r="BJ14" i="14"/>
  <c r="BH18" i="14"/>
  <c r="BI30" i="14"/>
  <c r="BH34" i="14"/>
  <c r="BJ42" i="14"/>
  <c r="BI7" i="14"/>
  <c r="BI11" i="14"/>
  <c r="BI15" i="14"/>
  <c r="BI19" i="14"/>
  <c r="BI23" i="14"/>
  <c r="BI27" i="14"/>
  <c r="BI31" i="14"/>
  <c r="BI35" i="14"/>
  <c r="BI39" i="14"/>
  <c r="BN21" i="14"/>
  <c r="BK15" i="14"/>
  <c r="BK23" i="14"/>
  <c r="BK31" i="14"/>
  <c r="BI43" i="14"/>
  <c r="BK7" i="14"/>
  <c r="BK11" i="14"/>
  <c r="BK35" i="14"/>
  <c r="BG8" i="14"/>
  <c r="BG12" i="14"/>
  <c r="BG16" i="14"/>
  <c r="BG20" i="14"/>
  <c r="BG24" i="14"/>
  <c r="BG28" i="14"/>
  <c r="BG32" i="14"/>
  <c r="BG36" i="14"/>
  <c r="BG40" i="14"/>
  <c r="BG44" i="14"/>
  <c r="BK19" i="14"/>
  <c r="BK43" i="14"/>
  <c r="BK27" i="14"/>
  <c r="BK39" i="14"/>
  <c r="BJ11" i="13"/>
  <c r="BK8" i="13"/>
  <c r="BK12" i="13"/>
  <c r="BK16" i="13"/>
  <c r="BK20" i="13"/>
  <c r="BK28" i="13"/>
  <c r="BK32" i="13"/>
  <c r="BK36" i="13"/>
  <c r="BK40" i="13"/>
  <c r="BK44" i="13"/>
  <c r="BP7" i="13"/>
  <c r="BP15" i="13"/>
  <c r="BP23" i="13"/>
  <c r="BP31" i="13"/>
  <c r="BP39" i="13"/>
  <c r="BM7" i="13"/>
  <c r="BP10" i="13"/>
  <c r="BM11" i="13"/>
  <c r="BP14" i="13"/>
  <c r="BM15" i="13"/>
  <c r="BP18" i="13"/>
  <c r="BM19" i="13"/>
  <c r="BP22" i="13"/>
  <c r="BM23" i="13"/>
  <c r="BP26" i="13"/>
  <c r="BM27" i="13"/>
  <c r="BP30" i="13"/>
  <c r="BM31" i="13"/>
  <c r="BP34" i="13"/>
  <c r="BM35" i="13"/>
  <c r="BP38" i="13"/>
  <c r="BM39" i="13"/>
  <c r="BP42" i="13"/>
  <c r="BM43" i="13"/>
  <c r="BP8" i="13"/>
  <c r="BP16" i="13"/>
  <c r="BP24" i="13"/>
  <c r="BP32" i="13"/>
  <c r="BP40" i="13"/>
  <c r="BJ23" i="13"/>
  <c r="BJ8" i="13"/>
  <c r="BJ12" i="13"/>
  <c r="BJ16" i="13"/>
  <c r="BJ20" i="13"/>
  <c r="BJ24" i="13"/>
  <c r="BJ28" i="13"/>
  <c r="BJ32" i="13"/>
  <c r="BJ36" i="13"/>
  <c r="BJ40" i="13"/>
  <c r="BJ44" i="13"/>
  <c r="BP37" i="13"/>
  <c r="BJ27" i="13"/>
  <c r="BI35" i="13"/>
  <c r="BI23" i="13"/>
  <c r="BI27" i="13"/>
  <c r="BK7" i="13"/>
  <c r="BK11" i="13"/>
  <c r="BK15" i="13"/>
  <c r="BK19" i="13"/>
  <c r="BK23" i="13"/>
  <c r="BK27" i="13"/>
  <c r="BK31" i="13"/>
  <c r="BK35" i="13"/>
  <c r="BK39" i="13"/>
  <c r="BK43" i="13"/>
  <c r="BK6" i="13"/>
  <c r="BK10" i="13"/>
  <c r="BK14" i="13"/>
  <c r="BK18" i="13"/>
  <c r="BK22" i="13"/>
  <c r="BI26" i="13"/>
  <c r="BI30" i="13"/>
  <c r="BI34" i="13"/>
  <c r="BI38" i="13"/>
  <c r="BI42" i="13"/>
  <c r="BI15" i="13"/>
  <c r="BI43" i="13"/>
  <c r="BP17" i="13"/>
  <c r="BP19" i="13"/>
  <c r="BP35" i="13"/>
  <c r="BI39" i="13"/>
  <c r="BI19" i="13"/>
  <c r="BP20" i="13"/>
  <c r="BP36" i="13"/>
  <c r="BP6" i="13"/>
  <c r="BI10" i="13"/>
  <c r="BI14" i="13"/>
  <c r="BI18" i="13"/>
  <c r="BI22" i="13"/>
  <c r="BJ6" i="13"/>
  <c r="BJ10" i="13"/>
  <c r="BJ14" i="13"/>
  <c r="BJ18" i="13"/>
  <c r="BJ22" i="13"/>
  <c r="BJ26" i="13"/>
  <c r="BJ30" i="13"/>
  <c r="BJ34" i="13"/>
  <c r="BJ38" i="13"/>
  <c r="BJ42" i="13"/>
  <c r="BI9" i="13"/>
  <c r="BI13" i="13"/>
  <c r="BI17" i="13"/>
  <c r="BI21" i="13"/>
  <c r="BI25" i="13"/>
  <c r="BK26" i="13"/>
  <c r="BI29" i="13"/>
  <c r="BK30" i="13"/>
  <c r="BI33" i="13"/>
  <c r="BK34" i="13"/>
  <c r="BI37" i="13"/>
  <c r="BK38" i="13"/>
  <c r="BI41" i="13"/>
  <c r="BK42" i="13"/>
  <c r="BI8" i="13"/>
  <c r="BI12" i="13"/>
  <c r="BI16" i="13"/>
  <c r="BI20" i="13"/>
  <c r="BI24" i="13"/>
  <c r="BI28" i="13"/>
  <c r="BI32" i="13"/>
  <c r="BI36" i="13"/>
  <c r="BI40" i="13"/>
  <c r="BI44" i="13"/>
  <c r="AR190" i="12"/>
  <c r="AR189" i="12"/>
  <c r="AR188" i="12"/>
  <c r="AR187" i="12"/>
  <c r="AR186" i="12"/>
  <c r="AR154" i="12"/>
  <c r="AR153" i="12"/>
  <c r="AR152" i="12"/>
  <c r="AR151" i="12"/>
  <c r="AR150" i="12"/>
  <c r="AR88" i="12"/>
  <c r="AR122" i="12" s="1"/>
  <c r="AR87" i="12"/>
  <c r="AR121" i="12" s="1"/>
  <c r="AR86" i="12"/>
  <c r="AR120" i="12" s="1"/>
  <c r="AR85" i="12"/>
  <c r="AR119" i="12" s="1"/>
  <c r="AJ18" i="5"/>
  <c r="AJ17" i="5"/>
  <c r="AJ16" i="5"/>
  <c r="AJ14" i="5"/>
  <c r="AK23" i="2"/>
  <c r="AK22" i="2"/>
  <c r="AK14" i="2"/>
  <c r="AK13" i="2"/>
  <c r="AK33" i="2" s="1"/>
  <c r="AK34" i="2" s="1"/>
  <c r="L43" i="9"/>
  <c r="K43" i="9"/>
  <c r="J43" i="9"/>
  <c r="I43" i="9"/>
  <c r="H43" i="9"/>
  <c r="AK24" i="1"/>
  <c r="AK23" i="1"/>
  <c r="AK16" i="1"/>
  <c r="AK15" i="1"/>
  <c r="AR191" i="12" l="1"/>
  <c r="AK41" i="2"/>
  <c r="AK42" i="2"/>
  <c r="AR124" i="12"/>
  <c r="AK43" i="1"/>
  <c r="AK44" i="1" s="1"/>
  <c r="AQ35" i="12"/>
  <c r="AQ36" i="12" s="1"/>
  <c r="AD5" i="7" l="1"/>
  <c r="AM5" i="7"/>
  <c r="BB42" i="11"/>
  <c r="BA42" i="11"/>
  <c r="AZ42" i="11"/>
  <c r="AY42" i="11"/>
  <c r="AX42" i="11"/>
  <c r="AW42" i="11"/>
  <c r="AV42" i="11"/>
  <c r="AU42" i="11"/>
  <c r="AT42" i="11"/>
  <c r="AS42" i="11"/>
  <c r="AR42" i="11"/>
  <c r="AP35" i="12"/>
  <c r="AO35" i="12"/>
  <c r="AN35" i="12"/>
  <c r="AP67" i="12"/>
  <c r="AO67" i="12"/>
  <c r="AN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AG5" i="7" l="1"/>
  <c r="AI5" i="7"/>
  <c r="AH5" i="7"/>
  <c r="AJ5" i="7"/>
  <c r="AN5" i="7"/>
  <c r="AO5" i="7"/>
  <c r="AL5" i="7"/>
  <c r="BC42" i="11"/>
  <c r="T44" i="14" l="1"/>
  <c r="Q44" i="14"/>
  <c r="P44" i="14"/>
  <c r="O44" i="14"/>
  <c r="N44" i="14"/>
  <c r="N6" i="14"/>
  <c r="O6" i="14"/>
  <c r="P6" i="14"/>
  <c r="Q6" i="14"/>
  <c r="T6" i="14"/>
  <c r="N7" i="14"/>
  <c r="O7" i="14"/>
  <c r="P7" i="14"/>
  <c r="Q7" i="14"/>
  <c r="T7" i="14"/>
  <c r="N8" i="14"/>
  <c r="O8" i="14"/>
  <c r="P8" i="14"/>
  <c r="Q8" i="14"/>
  <c r="T8" i="14"/>
  <c r="N9" i="14"/>
  <c r="O9" i="14"/>
  <c r="P9" i="14"/>
  <c r="Q9" i="14"/>
  <c r="T9" i="14"/>
  <c r="N10" i="14"/>
  <c r="O10" i="14"/>
  <c r="P10" i="14"/>
  <c r="Q10" i="14"/>
  <c r="T10" i="14"/>
  <c r="N11" i="14"/>
  <c r="O11" i="14"/>
  <c r="P11" i="14"/>
  <c r="Q11" i="14"/>
  <c r="T11" i="14"/>
  <c r="N12" i="14"/>
  <c r="O12" i="14"/>
  <c r="P12" i="14"/>
  <c r="Q12" i="14"/>
  <c r="T12" i="14"/>
  <c r="N13" i="14"/>
  <c r="O13" i="14"/>
  <c r="P13" i="14"/>
  <c r="Q13" i="14"/>
  <c r="T13" i="14"/>
  <c r="N14" i="14"/>
  <c r="O14" i="14"/>
  <c r="P14" i="14"/>
  <c r="Q14" i="14"/>
  <c r="T14" i="14"/>
  <c r="N15" i="14"/>
  <c r="O15" i="14"/>
  <c r="P15" i="14"/>
  <c r="Q15" i="14"/>
  <c r="T15" i="14"/>
  <c r="N16" i="14"/>
  <c r="O16" i="14"/>
  <c r="P16" i="14"/>
  <c r="Q16" i="14"/>
  <c r="T16" i="14"/>
  <c r="Q44" i="13"/>
  <c r="P44" i="13"/>
  <c r="O44" i="13"/>
  <c r="BC6" i="6"/>
  <c r="BF6" i="6"/>
  <c r="BG6" i="6"/>
  <c r="BH6" i="6"/>
  <c r="BI6" i="6"/>
  <c r="BJ6" i="6"/>
  <c r="BK6" i="6"/>
  <c r="BM6" i="6"/>
  <c r="BL6" i="6"/>
  <c r="BN6" i="6"/>
  <c r="BO6" i="6"/>
  <c r="BP6" i="6"/>
  <c r="BQ6" i="6"/>
  <c r="BC7" i="6"/>
  <c r="BF7" i="6"/>
  <c r="BG7" i="6"/>
  <c r="BH7" i="6"/>
  <c r="BI7" i="6"/>
  <c r="BJ7" i="6"/>
  <c r="BK7" i="6"/>
  <c r="BM7" i="6"/>
  <c r="BL7" i="6"/>
  <c r="BN7" i="6"/>
  <c r="BO7" i="6"/>
  <c r="BP7" i="6"/>
  <c r="BQ7" i="6"/>
  <c r="BC8" i="6"/>
  <c r="BF8" i="6"/>
  <c r="BG8" i="6"/>
  <c r="BH8" i="6"/>
  <c r="BI8" i="6"/>
  <c r="BJ8" i="6"/>
  <c r="BK8" i="6"/>
  <c r="BM8" i="6"/>
  <c r="BL8" i="6"/>
  <c r="BN8" i="6"/>
  <c r="BO8" i="6"/>
  <c r="BP8" i="6"/>
  <c r="BQ8" i="6"/>
  <c r="BC9" i="6"/>
  <c r="BF9" i="6"/>
  <c r="BG9" i="6"/>
  <c r="BH9" i="6"/>
  <c r="BI9" i="6"/>
  <c r="BJ9" i="6"/>
  <c r="BK9" i="6"/>
  <c r="BM9" i="6"/>
  <c r="BL9" i="6"/>
  <c r="BN9" i="6"/>
  <c r="BO9" i="6"/>
  <c r="BP9" i="6"/>
  <c r="BQ9" i="6"/>
  <c r="BC10" i="6"/>
  <c r="BF10" i="6"/>
  <c r="BG10" i="6"/>
  <c r="BH10" i="6"/>
  <c r="BI10" i="6"/>
  <c r="BJ10" i="6"/>
  <c r="BK10" i="6"/>
  <c r="BM10" i="6"/>
  <c r="BL10" i="6"/>
  <c r="BN10" i="6"/>
  <c r="BO10" i="6"/>
  <c r="BP10" i="6"/>
  <c r="BQ10" i="6"/>
  <c r="BC11" i="6"/>
  <c r="BF11" i="6"/>
  <c r="BG11" i="6"/>
  <c r="BH11" i="6"/>
  <c r="BI11" i="6"/>
  <c r="BJ11" i="6"/>
  <c r="BK11" i="6"/>
  <c r="BM11" i="6"/>
  <c r="BL11" i="6"/>
  <c r="BN11" i="6"/>
  <c r="BO11" i="6"/>
  <c r="BP11" i="6"/>
  <c r="BQ11" i="6"/>
  <c r="BC12" i="6"/>
  <c r="BF12" i="6"/>
  <c r="BG12" i="6"/>
  <c r="BH12" i="6"/>
  <c r="BI12" i="6"/>
  <c r="BJ12" i="6"/>
  <c r="BK12" i="6"/>
  <c r="BM12" i="6"/>
  <c r="BL12" i="6"/>
  <c r="BN12" i="6"/>
  <c r="BO12" i="6"/>
  <c r="BP12" i="6"/>
  <c r="BQ12" i="6"/>
  <c r="BC13" i="6"/>
  <c r="BF13" i="6"/>
  <c r="BG13" i="6"/>
  <c r="BH13" i="6"/>
  <c r="BI13" i="6"/>
  <c r="BJ13" i="6"/>
  <c r="BK13" i="6"/>
  <c r="BM13" i="6"/>
  <c r="BL13" i="6"/>
  <c r="BN13" i="6"/>
  <c r="BO13" i="6"/>
  <c r="BP13" i="6"/>
  <c r="BQ13" i="6"/>
  <c r="BC14" i="6"/>
  <c r="BF14" i="6"/>
  <c r="BG14" i="6"/>
  <c r="BH14" i="6"/>
  <c r="BI14" i="6"/>
  <c r="BJ14" i="6"/>
  <c r="BK14" i="6"/>
  <c r="BM14" i="6"/>
  <c r="BL14" i="6"/>
  <c r="BN14" i="6"/>
  <c r="BO14" i="6"/>
  <c r="BP14" i="6"/>
  <c r="BQ14" i="6"/>
  <c r="BC15" i="6"/>
  <c r="BF15" i="6"/>
  <c r="BG15" i="6"/>
  <c r="BH15" i="6"/>
  <c r="BI15" i="6"/>
  <c r="BJ15" i="6"/>
  <c r="BK15" i="6"/>
  <c r="BM15" i="6"/>
  <c r="BL15" i="6"/>
  <c r="BN15" i="6"/>
  <c r="BO15" i="6"/>
  <c r="BP15" i="6"/>
  <c r="BQ15" i="6"/>
  <c r="BC16" i="6"/>
  <c r="BF16" i="6"/>
  <c r="BG16" i="6"/>
  <c r="BH16" i="6"/>
  <c r="BI16" i="6"/>
  <c r="BJ16" i="6"/>
  <c r="BK16" i="6"/>
  <c r="BM16" i="6"/>
  <c r="BL16" i="6"/>
  <c r="BN16" i="6"/>
  <c r="BO16" i="6"/>
  <c r="BP16" i="6"/>
  <c r="BQ16" i="6"/>
  <c r="BC17" i="6"/>
  <c r="BF17" i="6"/>
  <c r="BG17" i="6"/>
  <c r="BH17" i="6"/>
  <c r="BI17" i="6"/>
  <c r="BJ17" i="6"/>
  <c r="BK17" i="6"/>
  <c r="BM17" i="6"/>
  <c r="BL17" i="6"/>
  <c r="BN17" i="6"/>
  <c r="BO17" i="6"/>
  <c r="BP17" i="6"/>
  <c r="BQ17" i="6"/>
  <c r="BQ44" i="6"/>
  <c r="BP44" i="6"/>
  <c r="BO44" i="6"/>
  <c r="BN44" i="6"/>
  <c r="BL44" i="6"/>
  <c r="BM44" i="6"/>
  <c r="BK44" i="6"/>
  <c r="BJ44" i="6"/>
  <c r="BI44" i="6"/>
  <c r="BH44" i="6"/>
  <c r="BG44" i="6"/>
  <c r="BF44" i="6"/>
  <c r="BC44" i="6"/>
  <c r="AM44" i="6"/>
  <c r="AL44" i="6"/>
  <c r="AK44" i="6"/>
  <c r="AJ44" i="6"/>
  <c r="AH44" i="6"/>
  <c r="AI44" i="6"/>
  <c r="AG44" i="6"/>
  <c r="AF44" i="6"/>
  <c r="AE44" i="6"/>
  <c r="AD44" i="6"/>
  <c r="AC44" i="6"/>
  <c r="F44" i="6" s="1"/>
  <c r="AB44" i="6"/>
  <c r="Y44" i="6"/>
  <c r="I44" i="6"/>
  <c r="H44" i="6"/>
  <c r="J44" i="6"/>
  <c r="C44" i="6"/>
  <c r="AO48" i="7"/>
  <c r="CZ42" i="11"/>
  <c r="CY42" i="11"/>
  <c r="CX42" i="11"/>
  <c r="CW42" i="11"/>
  <c r="CV42" i="11"/>
  <c r="CU42" i="11"/>
  <c r="CT42" i="11"/>
  <c r="CS42" i="11"/>
  <c r="CR42" i="11"/>
  <c r="CQ42" i="11"/>
  <c r="CP42" i="11"/>
  <c r="CO42" i="11"/>
  <c r="CL42" i="11"/>
  <c r="BW42" i="11"/>
  <c r="BV42" i="11"/>
  <c r="BU42" i="11"/>
  <c r="BT42" i="11"/>
  <c r="BR42" i="11"/>
  <c r="AO42" i="11"/>
  <c r="AA42" i="11"/>
  <c r="AI14" i="5"/>
  <c r="AI16" i="4"/>
  <c r="AI15" i="4"/>
  <c r="AI14" i="4"/>
  <c r="AI12" i="4"/>
  <c r="AN16" i="3"/>
  <c r="AN15" i="3"/>
  <c r="AN14" i="3"/>
  <c r="AN12" i="3"/>
  <c r="AJ23" i="2"/>
  <c r="AJ22" i="2"/>
  <c r="AJ14" i="2"/>
  <c r="AJ13" i="2"/>
  <c r="L42" i="9"/>
  <c r="K42" i="9"/>
  <c r="J42" i="9"/>
  <c r="I42" i="9"/>
  <c r="H42" i="9"/>
  <c r="AJ24" i="1"/>
  <c r="AJ23" i="1"/>
  <c r="AJ16" i="1"/>
  <c r="AJ15" i="1"/>
  <c r="AJ42" i="2" l="1"/>
  <c r="AG48" i="7"/>
  <c r="AJ48" i="7"/>
  <c r="AI48" i="7"/>
  <c r="AE48" i="7"/>
  <c r="AH48" i="7"/>
  <c r="AK48" i="7"/>
  <c r="AD48" i="7"/>
  <c r="AL48" i="7"/>
  <c r="AM48" i="7"/>
  <c r="AF48" i="7"/>
  <c r="BR44" i="6"/>
  <c r="DA42" i="11"/>
  <c r="AN44" i="6"/>
  <c r="AN48" i="7"/>
  <c r="AJ33" i="2"/>
  <c r="AJ34" i="2" s="1"/>
  <c r="AJ41" i="2"/>
  <c r="AJ43" i="1"/>
  <c r="AJ44" i="1" s="1"/>
  <c r="AQ190" i="12"/>
  <c r="AQ189" i="12"/>
  <c r="AQ188" i="12"/>
  <c r="AQ187" i="12"/>
  <c r="AQ186" i="12"/>
  <c r="AQ154" i="12"/>
  <c r="AQ153" i="12"/>
  <c r="AQ152" i="12"/>
  <c r="AQ151" i="12"/>
  <c r="AQ150" i="12"/>
  <c r="AP153" i="12"/>
  <c r="AQ88" i="12"/>
  <c r="AQ122" i="12" s="1"/>
  <c r="AQ87" i="12"/>
  <c r="AQ121" i="12" s="1"/>
  <c r="AQ86" i="12"/>
  <c r="AQ120" i="12" s="1"/>
  <c r="AQ85" i="12"/>
  <c r="AQ119" i="12" s="1"/>
  <c r="AO51" i="12"/>
  <c r="AN51" i="12"/>
  <c r="AQ124" i="12" l="1"/>
  <c r="AP51" i="12"/>
  <c r="AQ191" i="12"/>
  <c r="AP36" i="12"/>
  <c r="J43" i="6" l="1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Z41" i="11"/>
  <c r="CY41" i="11"/>
  <c r="CX41" i="11"/>
  <c r="CW41" i="11"/>
  <c r="CV41" i="11"/>
  <c r="CU41" i="11"/>
  <c r="CT41" i="11"/>
  <c r="CS41" i="11"/>
  <c r="CR41" i="11"/>
  <c r="CQ41" i="11"/>
  <c r="CP41" i="11"/>
  <c r="CZ40" i="11"/>
  <c r="CY40" i="11"/>
  <c r="CX40" i="11"/>
  <c r="CW40" i="11"/>
  <c r="CV40" i="11"/>
  <c r="CU40" i="11"/>
  <c r="CT40" i="11"/>
  <c r="CS40" i="11"/>
  <c r="CR40" i="11"/>
  <c r="CQ40" i="11"/>
  <c r="CP40" i="11"/>
  <c r="CZ39" i="11"/>
  <c r="CY39" i="11"/>
  <c r="CX39" i="11"/>
  <c r="CW39" i="11"/>
  <c r="CV39" i="11"/>
  <c r="CU39" i="11"/>
  <c r="CT39" i="11"/>
  <c r="CS39" i="11"/>
  <c r="CR39" i="11"/>
  <c r="CQ39" i="11"/>
  <c r="CP39" i="11"/>
  <c r="CZ38" i="11"/>
  <c r="CY38" i="11"/>
  <c r="CX38" i="11"/>
  <c r="CW38" i="11"/>
  <c r="CV38" i="11"/>
  <c r="CU38" i="11"/>
  <c r="CT38" i="11"/>
  <c r="CS38" i="11"/>
  <c r="CR38" i="11"/>
  <c r="CQ38" i="11"/>
  <c r="CP38" i="11"/>
  <c r="CZ37" i="11"/>
  <c r="CY37" i="11"/>
  <c r="CX37" i="11"/>
  <c r="CW37" i="11"/>
  <c r="CV37" i="11"/>
  <c r="CU37" i="11"/>
  <c r="CT37" i="11"/>
  <c r="CS37" i="11"/>
  <c r="CR37" i="11"/>
  <c r="CQ37" i="11"/>
  <c r="CP37" i="11"/>
  <c r="CZ36" i="11"/>
  <c r="CY36" i="11"/>
  <c r="CX36" i="11"/>
  <c r="CW36" i="11"/>
  <c r="CV36" i="11"/>
  <c r="CU36" i="11"/>
  <c r="CT36" i="11"/>
  <c r="CS36" i="11"/>
  <c r="CR36" i="11"/>
  <c r="CQ36" i="11"/>
  <c r="CP36" i="11"/>
  <c r="CZ35" i="11"/>
  <c r="CY35" i="11"/>
  <c r="CX35" i="11"/>
  <c r="CW35" i="11"/>
  <c r="CV35" i="11"/>
  <c r="CU35" i="11"/>
  <c r="CT35" i="11"/>
  <c r="CS35" i="11"/>
  <c r="CR35" i="11"/>
  <c r="CQ35" i="11"/>
  <c r="CP35" i="11"/>
  <c r="CZ34" i="11"/>
  <c r="CY34" i="11"/>
  <c r="CX34" i="11"/>
  <c r="CW34" i="11"/>
  <c r="CV34" i="11"/>
  <c r="CU34" i="11"/>
  <c r="CT34" i="11"/>
  <c r="CS34" i="11"/>
  <c r="CR34" i="11"/>
  <c r="CQ34" i="11"/>
  <c r="CP34" i="11"/>
  <c r="CZ33" i="11"/>
  <c r="CY33" i="11"/>
  <c r="CX33" i="11"/>
  <c r="CW33" i="11"/>
  <c r="CV33" i="11"/>
  <c r="CU33" i="11"/>
  <c r="CT33" i="11"/>
  <c r="CS33" i="11"/>
  <c r="CR33" i="11"/>
  <c r="CQ33" i="11"/>
  <c r="CP33" i="11"/>
  <c r="CZ32" i="11"/>
  <c r="CY32" i="11"/>
  <c r="CX32" i="11"/>
  <c r="CW32" i="11"/>
  <c r="CV32" i="11"/>
  <c r="CU32" i="11"/>
  <c r="CT32" i="11"/>
  <c r="CS32" i="11"/>
  <c r="CR32" i="11"/>
  <c r="CQ32" i="11"/>
  <c r="CP32" i="11"/>
  <c r="CZ31" i="11"/>
  <c r="CY31" i="11"/>
  <c r="CX31" i="11"/>
  <c r="CW31" i="11"/>
  <c r="CV31" i="11"/>
  <c r="CU31" i="11"/>
  <c r="CT31" i="11"/>
  <c r="CS31" i="11"/>
  <c r="CR31" i="11"/>
  <c r="CQ31" i="11"/>
  <c r="CP31" i="11"/>
  <c r="CZ30" i="11"/>
  <c r="CY30" i="11"/>
  <c r="CX30" i="11"/>
  <c r="CW30" i="11"/>
  <c r="CV30" i="11"/>
  <c r="CU30" i="11"/>
  <c r="CT30" i="11"/>
  <c r="CS30" i="11"/>
  <c r="CR30" i="11"/>
  <c r="CQ30" i="11"/>
  <c r="CP30" i="11"/>
  <c r="CZ29" i="11"/>
  <c r="CY29" i="11"/>
  <c r="CX29" i="11"/>
  <c r="CW29" i="11"/>
  <c r="CV29" i="11"/>
  <c r="CU29" i="11"/>
  <c r="CT29" i="11"/>
  <c r="CS29" i="11"/>
  <c r="CR29" i="11"/>
  <c r="CQ29" i="11"/>
  <c r="CP29" i="11"/>
  <c r="CZ28" i="11"/>
  <c r="CY28" i="11"/>
  <c r="CX28" i="11"/>
  <c r="CW28" i="11"/>
  <c r="CV28" i="11"/>
  <c r="CU28" i="11"/>
  <c r="CT28" i="11"/>
  <c r="CS28" i="11"/>
  <c r="CR28" i="11"/>
  <c r="CQ28" i="11"/>
  <c r="CP28" i="11"/>
  <c r="CZ27" i="11"/>
  <c r="CY27" i="11"/>
  <c r="CX27" i="11"/>
  <c r="CW27" i="11"/>
  <c r="CV27" i="11"/>
  <c r="CU27" i="11"/>
  <c r="CT27" i="11"/>
  <c r="CS27" i="11"/>
  <c r="CR27" i="11"/>
  <c r="CQ27" i="11"/>
  <c r="CP27" i="11"/>
  <c r="CZ26" i="11"/>
  <c r="CY26" i="11"/>
  <c r="CX26" i="11"/>
  <c r="CW26" i="11"/>
  <c r="CV26" i="11"/>
  <c r="CU26" i="11"/>
  <c r="CT26" i="11"/>
  <c r="CS26" i="11"/>
  <c r="CR26" i="11"/>
  <c r="CQ26" i="11"/>
  <c r="CP26" i="11"/>
  <c r="CZ25" i="11"/>
  <c r="CY25" i="11"/>
  <c r="CX25" i="11"/>
  <c r="CW25" i="11"/>
  <c r="CV25" i="11"/>
  <c r="CU25" i="11"/>
  <c r="CT25" i="11"/>
  <c r="CS25" i="11"/>
  <c r="CR25" i="11"/>
  <c r="CQ25" i="11"/>
  <c r="CP25" i="11"/>
  <c r="CZ24" i="11"/>
  <c r="CY24" i="11"/>
  <c r="CX24" i="11"/>
  <c r="CW24" i="11"/>
  <c r="CV24" i="11"/>
  <c r="CU24" i="11"/>
  <c r="CT24" i="11"/>
  <c r="CS24" i="11"/>
  <c r="CR24" i="11"/>
  <c r="CQ24" i="11"/>
  <c r="CP24" i="11"/>
  <c r="CZ23" i="11"/>
  <c r="CY23" i="11"/>
  <c r="CX23" i="11"/>
  <c r="CW23" i="11"/>
  <c r="CV23" i="11"/>
  <c r="CU23" i="11"/>
  <c r="CT23" i="11"/>
  <c r="CS23" i="11"/>
  <c r="CR23" i="11"/>
  <c r="CQ23" i="11"/>
  <c r="CP23" i="11"/>
  <c r="CZ22" i="11"/>
  <c r="CY22" i="11"/>
  <c r="CX22" i="11"/>
  <c r="CW22" i="11"/>
  <c r="CV22" i="11"/>
  <c r="CU22" i="11"/>
  <c r="CT22" i="11"/>
  <c r="CS22" i="11"/>
  <c r="CR22" i="11"/>
  <c r="CQ22" i="11"/>
  <c r="CP22" i="11"/>
  <c r="CZ21" i="11"/>
  <c r="CY21" i="11"/>
  <c r="CX21" i="11"/>
  <c r="CW21" i="11"/>
  <c r="CV21" i="11"/>
  <c r="CU21" i="11"/>
  <c r="CT21" i="11"/>
  <c r="CS21" i="11"/>
  <c r="CR21" i="11"/>
  <c r="CQ21" i="11"/>
  <c r="CP21" i="11"/>
  <c r="CZ20" i="11"/>
  <c r="CY20" i="11"/>
  <c r="CX20" i="11"/>
  <c r="CW20" i="11"/>
  <c r="CV20" i="11"/>
  <c r="CU20" i="11"/>
  <c r="CT20" i="11"/>
  <c r="CS20" i="11"/>
  <c r="CR20" i="11"/>
  <c r="CQ20" i="11"/>
  <c r="CP20" i="11"/>
  <c r="CZ19" i="11"/>
  <c r="CY19" i="11"/>
  <c r="CX19" i="11"/>
  <c r="CW19" i="11"/>
  <c r="CV19" i="11"/>
  <c r="CU19" i="11"/>
  <c r="CT19" i="11"/>
  <c r="CS19" i="11"/>
  <c r="CR19" i="11"/>
  <c r="CQ19" i="11"/>
  <c r="CP19" i="11"/>
  <c r="CZ18" i="11"/>
  <c r="CY18" i="11"/>
  <c r="CX18" i="11"/>
  <c r="CW18" i="11"/>
  <c r="CV18" i="11"/>
  <c r="CU18" i="11"/>
  <c r="CT18" i="11"/>
  <c r="CS18" i="11"/>
  <c r="CR18" i="11"/>
  <c r="CQ18" i="11"/>
  <c r="CP18" i="11"/>
  <c r="CZ17" i="11"/>
  <c r="CY17" i="11"/>
  <c r="CX17" i="11"/>
  <c r="CW17" i="11"/>
  <c r="CV17" i="11"/>
  <c r="CU17" i="11"/>
  <c r="CT17" i="11"/>
  <c r="CS17" i="11"/>
  <c r="CR17" i="11"/>
  <c r="CQ17" i="11"/>
  <c r="CP17" i="11"/>
  <c r="CZ16" i="11"/>
  <c r="CY16" i="11"/>
  <c r="CX16" i="11"/>
  <c r="CW16" i="11"/>
  <c r="CV16" i="11"/>
  <c r="CU16" i="11"/>
  <c r="CT16" i="11"/>
  <c r="CS16" i="11"/>
  <c r="CR16" i="11"/>
  <c r="CQ16" i="11"/>
  <c r="CP16" i="11"/>
  <c r="CZ15" i="11"/>
  <c r="CY15" i="11"/>
  <c r="CX15" i="11"/>
  <c r="CW15" i="11"/>
  <c r="CV15" i="11"/>
  <c r="CU15" i="11"/>
  <c r="CT15" i="11"/>
  <c r="CS15" i="11"/>
  <c r="CR15" i="11"/>
  <c r="CQ15" i="11"/>
  <c r="CP15" i="11"/>
  <c r="CZ14" i="11"/>
  <c r="CY14" i="11"/>
  <c r="CX14" i="11"/>
  <c r="CW14" i="11"/>
  <c r="CV14" i="11"/>
  <c r="CU14" i="11"/>
  <c r="CT14" i="11"/>
  <c r="CS14" i="11"/>
  <c r="CR14" i="11"/>
  <c r="CQ14" i="11"/>
  <c r="CP14" i="11"/>
  <c r="CZ13" i="11"/>
  <c r="CY13" i="11"/>
  <c r="CX13" i="11"/>
  <c r="CW13" i="11"/>
  <c r="CV13" i="11"/>
  <c r="CU13" i="11"/>
  <c r="CT13" i="11"/>
  <c r="CS13" i="11"/>
  <c r="CR13" i="11"/>
  <c r="CQ13" i="11"/>
  <c r="CP13" i="11"/>
  <c r="CZ12" i="11"/>
  <c r="CY12" i="11"/>
  <c r="CX12" i="11"/>
  <c r="CW12" i="11"/>
  <c r="CV12" i="11"/>
  <c r="CU12" i="11"/>
  <c r="CT12" i="11"/>
  <c r="CS12" i="11"/>
  <c r="CR12" i="11"/>
  <c r="CQ12" i="11"/>
  <c r="CP12" i="11"/>
  <c r="CZ11" i="11"/>
  <c r="CY11" i="11"/>
  <c r="CX11" i="11"/>
  <c r="CW11" i="11"/>
  <c r="CV11" i="11"/>
  <c r="CU11" i="11"/>
  <c r="CT11" i="11"/>
  <c r="CS11" i="11"/>
  <c r="CR11" i="11"/>
  <c r="CQ11" i="11"/>
  <c r="CP11" i="11"/>
  <c r="CZ10" i="11"/>
  <c r="CY10" i="11"/>
  <c r="CX10" i="11"/>
  <c r="CW10" i="11"/>
  <c r="CV10" i="11"/>
  <c r="CU10" i="11"/>
  <c r="CT10" i="11"/>
  <c r="CS10" i="11"/>
  <c r="CR10" i="11"/>
  <c r="CQ10" i="11"/>
  <c r="CP10" i="11"/>
  <c r="CZ9" i="11"/>
  <c r="CY9" i="11"/>
  <c r="CX9" i="11"/>
  <c r="CW9" i="11"/>
  <c r="CV9" i="11"/>
  <c r="CU9" i="11"/>
  <c r="CT9" i="11"/>
  <c r="CS9" i="11"/>
  <c r="CR9" i="11"/>
  <c r="CQ9" i="11"/>
  <c r="CP9" i="11"/>
  <c r="CZ8" i="11"/>
  <c r="CY8" i="11"/>
  <c r="CX8" i="11"/>
  <c r="CW8" i="11"/>
  <c r="CV8" i="11"/>
  <c r="CU8" i="11"/>
  <c r="CT8" i="11"/>
  <c r="CS8" i="11"/>
  <c r="CR8" i="11"/>
  <c r="CQ8" i="11"/>
  <c r="CP8" i="11"/>
  <c r="CZ7" i="11"/>
  <c r="CY7" i="11"/>
  <c r="CX7" i="11"/>
  <c r="CW7" i="11"/>
  <c r="CV7" i="11"/>
  <c r="CU7" i="11"/>
  <c r="CT7" i="11"/>
  <c r="CS7" i="11"/>
  <c r="CR7" i="11"/>
  <c r="CQ7" i="11"/>
  <c r="CP7" i="11"/>
  <c r="CZ6" i="11"/>
  <c r="CY6" i="11"/>
  <c r="CX6" i="11"/>
  <c r="CW6" i="11"/>
  <c r="CV6" i="11"/>
  <c r="CU6" i="11"/>
  <c r="CT6" i="11"/>
  <c r="CS6" i="11"/>
  <c r="CR6" i="11"/>
  <c r="CQ6" i="11"/>
  <c r="CP6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O7" i="11"/>
  <c r="CO6" i="11"/>
  <c r="CL41" i="11"/>
  <c r="CL40" i="11"/>
  <c r="CL39" i="11"/>
  <c r="CL38" i="11"/>
  <c r="CL37" i="11"/>
  <c r="CL36" i="11"/>
  <c r="CL35" i="11"/>
  <c r="CL34" i="11"/>
  <c r="CL33" i="11"/>
  <c r="CL32" i="11"/>
  <c r="CL31" i="11"/>
  <c r="CL30" i="11"/>
  <c r="CL29" i="11"/>
  <c r="CL28" i="11"/>
  <c r="CL27" i="11"/>
  <c r="CL26" i="11"/>
  <c r="CL25" i="11"/>
  <c r="CL24" i="11"/>
  <c r="CL23" i="11"/>
  <c r="CL22" i="11"/>
  <c r="CL21" i="11"/>
  <c r="CL20" i="11"/>
  <c r="CL19" i="11"/>
  <c r="CL18" i="11"/>
  <c r="CL17" i="11"/>
  <c r="CL16" i="11"/>
  <c r="CL15" i="11"/>
  <c r="CL14" i="11"/>
  <c r="CL13" i="11"/>
  <c r="CL12" i="11"/>
  <c r="CL11" i="11"/>
  <c r="CL10" i="11"/>
  <c r="CL9" i="11"/>
  <c r="CL8" i="11"/>
  <c r="CL7" i="11"/>
  <c r="CL6" i="11"/>
  <c r="AA6" i="11"/>
  <c r="AR6" i="11"/>
  <c r="AS6" i="11"/>
  <c r="AT6" i="11"/>
  <c r="AU6" i="11"/>
  <c r="AV6" i="11"/>
  <c r="AW6" i="11"/>
  <c r="AX6" i="11"/>
  <c r="AY6" i="11"/>
  <c r="AA7" i="11"/>
  <c r="AR7" i="11"/>
  <c r="AS7" i="11"/>
  <c r="AT7" i="11"/>
  <c r="AU7" i="11"/>
  <c r="AV7" i="11"/>
  <c r="AW7" i="11"/>
  <c r="AX7" i="11"/>
  <c r="AY7" i="11"/>
  <c r="AA8" i="11"/>
  <c r="AR8" i="11"/>
  <c r="AS8" i="11"/>
  <c r="AT8" i="11"/>
  <c r="AU8" i="11"/>
  <c r="AV8" i="11"/>
  <c r="AW8" i="11"/>
  <c r="AX8" i="11"/>
  <c r="AY8" i="11"/>
  <c r="AA9" i="11"/>
  <c r="AR9" i="11"/>
  <c r="AS9" i="11"/>
  <c r="AT9" i="11"/>
  <c r="AU9" i="11"/>
  <c r="AV9" i="11"/>
  <c r="AW9" i="11"/>
  <c r="AX9" i="11"/>
  <c r="AY9" i="11"/>
  <c r="AA10" i="11"/>
  <c r="AR10" i="11"/>
  <c r="AS10" i="11"/>
  <c r="AT10" i="11"/>
  <c r="AU10" i="11"/>
  <c r="AV10" i="11"/>
  <c r="AW10" i="11"/>
  <c r="AX10" i="11"/>
  <c r="AY10" i="11"/>
  <c r="AA11" i="11"/>
  <c r="AR11" i="11"/>
  <c r="AS11" i="11"/>
  <c r="AT11" i="11"/>
  <c r="AU11" i="11"/>
  <c r="AV11" i="11"/>
  <c r="AW11" i="11"/>
  <c r="AX11" i="11"/>
  <c r="AY11" i="11"/>
  <c r="AA12" i="11"/>
  <c r="AR12" i="11"/>
  <c r="AS12" i="11"/>
  <c r="AT12" i="11"/>
  <c r="AU12" i="11"/>
  <c r="AV12" i="11"/>
  <c r="AW12" i="11"/>
  <c r="AX12" i="11"/>
  <c r="AY12" i="11"/>
  <c r="AA13" i="11"/>
  <c r="AR13" i="11"/>
  <c r="AS13" i="11"/>
  <c r="AT13" i="11"/>
  <c r="AU13" i="11"/>
  <c r="AV13" i="11"/>
  <c r="AW13" i="11"/>
  <c r="AX13" i="11"/>
  <c r="AY13" i="11"/>
  <c r="AA14" i="11"/>
  <c r="AR14" i="11"/>
  <c r="AS14" i="11"/>
  <c r="AT14" i="11"/>
  <c r="AU14" i="11"/>
  <c r="AV14" i="11"/>
  <c r="AW14" i="11"/>
  <c r="AX14" i="11"/>
  <c r="AY14" i="11"/>
  <c r="AA15" i="11"/>
  <c r="AR15" i="11"/>
  <c r="AS15" i="11"/>
  <c r="AT15" i="11"/>
  <c r="AU15" i="11"/>
  <c r="AV15" i="11"/>
  <c r="AW15" i="11"/>
  <c r="AX15" i="11"/>
  <c r="AY15" i="11"/>
  <c r="AA16" i="11"/>
  <c r="AR16" i="11"/>
  <c r="AS16" i="11"/>
  <c r="AT16" i="11"/>
  <c r="AU16" i="11"/>
  <c r="AV16" i="11"/>
  <c r="AW16" i="11"/>
  <c r="AX16" i="11"/>
  <c r="AY16" i="11"/>
  <c r="AI23" i="2" l="1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I24" i="1"/>
  <c r="AI23" i="1"/>
  <c r="AP19" i="12" l="1"/>
  <c r="AP20" i="12" l="1"/>
  <c r="C2" i="14"/>
  <c r="D2" i="14" s="1"/>
  <c r="E2" i="14" s="1"/>
  <c r="F2" i="14" s="1"/>
  <c r="G2" i="14" s="1"/>
  <c r="H2" i="14" s="1"/>
  <c r="I2" i="14" s="1"/>
  <c r="J2" i="14" s="1"/>
  <c r="K2" i="14" s="1"/>
  <c r="L2" i="14" s="1"/>
  <c r="H6" i="6"/>
  <c r="BR6" i="6"/>
  <c r="AD36" i="8"/>
  <c r="F5" i="3"/>
  <c r="E5" i="3"/>
  <c r="D5" i="3"/>
  <c r="C5" i="3"/>
  <c r="B5" i="3"/>
  <c r="AI16" i="1" l="1"/>
  <c r="AI15" i="1"/>
  <c r="AI43" i="1" l="1"/>
  <c r="AI44" i="1" s="1"/>
  <c r="N17" i="14"/>
  <c r="O17" i="14"/>
  <c r="P17" i="14"/>
  <c r="Q17" i="14"/>
  <c r="N18" i="14"/>
  <c r="O18" i="14"/>
  <c r="P18" i="14"/>
  <c r="Q18" i="14"/>
  <c r="N19" i="14"/>
  <c r="O19" i="14"/>
  <c r="P19" i="14"/>
  <c r="Q19" i="14"/>
  <c r="N20" i="14"/>
  <c r="O20" i="14"/>
  <c r="P20" i="14"/>
  <c r="Q20" i="14"/>
  <c r="N21" i="14"/>
  <c r="O21" i="14"/>
  <c r="P21" i="14"/>
  <c r="Q21" i="14"/>
  <c r="N22" i="14"/>
  <c r="O22" i="14"/>
  <c r="P22" i="14"/>
  <c r="Q22" i="14"/>
  <c r="N23" i="14"/>
  <c r="O23" i="14"/>
  <c r="P23" i="14"/>
  <c r="Q23" i="14"/>
  <c r="N24" i="14"/>
  <c r="O24" i="14"/>
  <c r="P24" i="14"/>
  <c r="Q24" i="14"/>
  <c r="N25" i="14"/>
  <c r="O25" i="14"/>
  <c r="P25" i="14"/>
  <c r="Q25" i="14"/>
  <c r="N26" i="14"/>
  <c r="O26" i="14"/>
  <c r="P26" i="14"/>
  <c r="Q26" i="14"/>
  <c r="N27" i="14"/>
  <c r="O27" i="14"/>
  <c r="P27" i="14"/>
  <c r="Q27" i="14"/>
  <c r="N28" i="14"/>
  <c r="O28" i="14"/>
  <c r="P28" i="14"/>
  <c r="Q28" i="14"/>
  <c r="N29" i="14"/>
  <c r="O29" i="14"/>
  <c r="P29" i="14"/>
  <c r="Q29" i="14"/>
  <c r="N30" i="14"/>
  <c r="O30" i="14"/>
  <c r="P30" i="14"/>
  <c r="Q30" i="14"/>
  <c r="N31" i="14"/>
  <c r="O31" i="14"/>
  <c r="P31" i="14"/>
  <c r="Q31" i="14"/>
  <c r="N32" i="14"/>
  <c r="O32" i="14"/>
  <c r="P32" i="14"/>
  <c r="Q32" i="14"/>
  <c r="N33" i="14"/>
  <c r="O33" i="14"/>
  <c r="P33" i="14"/>
  <c r="Q33" i="14"/>
  <c r="N34" i="14"/>
  <c r="O34" i="14"/>
  <c r="P34" i="14"/>
  <c r="Q34" i="14"/>
  <c r="N35" i="14"/>
  <c r="O35" i="14"/>
  <c r="P35" i="14"/>
  <c r="Q35" i="14"/>
  <c r="N36" i="14"/>
  <c r="O36" i="14"/>
  <c r="P36" i="14"/>
  <c r="Q36" i="14"/>
  <c r="N37" i="14"/>
  <c r="O37" i="14"/>
  <c r="P37" i="14"/>
  <c r="Q37" i="14"/>
  <c r="N38" i="14"/>
  <c r="O38" i="14"/>
  <c r="P38" i="14"/>
  <c r="Q38" i="14"/>
  <c r="N39" i="14"/>
  <c r="O39" i="14"/>
  <c r="P39" i="14"/>
  <c r="Q39" i="14"/>
  <c r="N40" i="14"/>
  <c r="O40" i="14"/>
  <c r="P40" i="14"/>
  <c r="Q40" i="14"/>
  <c r="N41" i="14"/>
  <c r="O41" i="14"/>
  <c r="P41" i="14"/>
  <c r="Q41" i="14"/>
  <c r="N42" i="14"/>
  <c r="O42" i="14"/>
  <c r="P42" i="14"/>
  <c r="Q42" i="14"/>
  <c r="N43" i="14"/>
  <c r="O43" i="14"/>
  <c r="P43" i="14"/>
  <c r="Q43" i="14"/>
  <c r="H7" i="6"/>
  <c r="BB41" i="11"/>
  <c r="BA41" i="11"/>
  <c r="AZ41" i="11"/>
  <c r="BB40" i="11"/>
  <c r="BA40" i="11"/>
  <c r="AZ40" i="11"/>
  <c r="BB39" i="11"/>
  <c r="BA39" i="11"/>
  <c r="AZ39" i="11"/>
  <c r="BB38" i="11"/>
  <c r="BA38" i="11"/>
  <c r="AZ38" i="11"/>
  <c r="BB37" i="11"/>
  <c r="BA37" i="11"/>
  <c r="AZ37" i="11"/>
  <c r="BB36" i="11"/>
  <c r="BA36" i="11"/>
  <c r="AZ36" i="11"/>
  <c r="BB35" i="11"/>
  <c r="BA35" i="11"/>
  <c r="AZ35" i="11"/>
  <c r="BB34" i="11"/>
  <c r="BA34" i="11"/>
  <c r="AZ34" i="11"/>
  <c r="BB33" i="11"/>
  <c r="BA33" i="11"/>
  <c r="AZ33" i="11"/>
  <c r="BB32" i="11"/>
  <c r="BA32" i="11"/>
  <c r="AZ32" i="11"/>
  <c r="BB31" i="11"/>
  <c r="BA31" i="11"/>
  <c r="AZ31" i="11"/>
  <c r="BB30" i="11"/>
  <c r="BA30" i="11"/>
  <c r="AZ30" i="11"/>
  <c r="BB29" i="11"/>
  <c r="BA29" i="11"/>
  <c r="AZ29" i="11"/>
  <c r="BB28" i="11"/>
  <c r="BA28" i="11"/>
  <c r="AZ28" i="11"/>
  <c r="BB27" i="11"/>
  <c r="BA27" i="11"/>
  <c r="AZ27" i="11"/>
  <c r="BB26" i="11"/>
  <c r="BA26" i="11"/>
  <c r="AZ26" i="11"/>
  <c r="BB25" i="11"/>
  <c r="BA25" i="11"/>
  <c r="AZ25" i="11"/>
  <c r="BB24" i="11"/>
  <c r="BA24" i="11"/>
  <c r="AZ24" i="11"/>
  <c r="BB23" i="11"/>
  <c r="BA23" i="11"/>
  <c r="AZ23" i="11"/>
  <c r="BB22" i="11"/>
  <c r="BA22" i="11"/>
  <c r="AZ22" i="11"/>
  <c r="BB21" i="11"/>
  <c r="BA21" i="11"/>
  <c r="AZ21" i="11"/>
  <c r="BB20" i="11"/>
  <c r="BA20" i="11"/>
  <c r="AZ20" i="11"/>
  <c r="BB19" i="11"/>
  <c r="BA19" i="11"/>
  <c r="AZ19" i="11"/>
  <c r="BB18" i="11"/>
  <c r="BA18" i="11"/>
  <c r="AZ18" i="11"/>
  <c r="BB17" i="11"/>
  <c r="BA17" i="11"/>
  <c r="AZ17" i="11"/>
  <c r="BB16" i="11"/>
  <c r="BA16" i="11"/>
  <c r="AZ16" i="11"/>
  <c r="BB15" i="11"/>
  <c r="BA15" i="11"/>
  <c r="AZ15" i="11"/>
  <c r="BB14" i="11"/>
  <c r="BA14" i="11"/>
  <c r="AZ14" i="11"/>
  <c r="BB13" i="11"/>
  <c r="BA13" i="11"/>
  <c r="AZ13" i="11"/>
  <c r="BB12" i="11"/>
  <c r="BA12" i="11"/>
  <c r="AZ12" i="11"/>
  <c r="BB11" i="11"/>
  <c r="BA11" i="11"/>
  <c r="AZ11" i="11"/>
  <c r="BB10" i="11"/>
  <c r="BA10" i="11"/>
  <c r="AZ10" i="11"/>
  <c r="BB9" i="11"/>
  <c r="BA9" i="11"/>
  <c r="AZ9" i="11"/>
  <c r="BB8" i="11"/>
  <c r="BA8" i="11"/>
  <c r="AZ8" i="11"/>
  <c r="BB7" i="11"/>
  <c r="BA7" i="11"/>
  <c r="AZ7" i="11"/>
  <c r="BB6" i="11"/>
  <c r="BA6" i="11"/>
  <c r="AZ6" i="11"/>
  <c r="AY41" i="11"/>
  <c r="AY40" i="11"/>
  <c r="AY39" i="11"/>
  <c r="AY38" i="11"/>
  <c r="AY37" i="11"/>
  <c r="AY36" i="11"/>
  <c r="AY35" i="11"/>
  <c r="AY34" i="11"/>
  <c r="AY33" i="11"/>
  <c r="AY32" i="11"/>
  <c r="AY31" i="11"/>
  <c r="AY30" i="11"/>
  <c r="AY29" i="11"/>
  <c r="AY28" i="11"/>
  <c r="AY27" i="11"/>
  <c r="AY26" i="11"/>
  <c r="AY25" i="11"/>
  <c r="AY24" i="11"/>
  <c r="AY23" i="11"/>
  <c r="AY22" i="11"/>
  <c r="AY21" i="11"/>
  <c r="AY20" i="11"/>
  <c r="AY19" i="11"/>
  <c r="AY18" i="11"/>
  <c r="AY17" i="11"/>
  <c r="AX41" i="11"/>
  <c r="AW41" i="11"/>
  <c r="AV41" i="11"/>
  <c r="AU41" i="11"/>
  <c r="AT41" i="11"/>
  <c r="AS41" i="11"/>
  <c r="AX40" i="11"/>
  <c r="AW40" i="11"/>
  <c r="AV40" i="11"/>
  <c r="AU40" i="11"/>
  <c r="AT40" i="11"/>
  <c r="AS40" i="11"/>
  <c r="AX39" i="11"/>
  <c r="AW39" i="11"/>
  <c r="AV39" i="11"/>
  <c r="AU39" i="11"/>
  <c r="AT39" i="11"/>
  <c r="AS39" i="11"/>
  <c r="AX38" i="11"/>
  <c r="AW38" i="11"/>
  <c r="AV38" i="11"/>
  <c r="AU38" i="11"/>
  <c r="AT38" i="11"/>
  <c r="AS38" i="11"/>
  <c r="AX37" i="11"/>
  <c r="AW37" i="11"/>
  <c r="AV37" i="11"/>
  <c r="AU37" i="11"/>
  <c r="AT37" i="11"/>
  <c r="AS37" i="11"/>
  <c r="AX36" i="11"/>
  <c r="AW36" i="11"/>
  <c r="AV36" i="11"/>
  <c r="AU36" i="11"/>
  <c r="AT36" i="11"/>
  <c r="AS36" i="11"/>
  <c r="AX35" i="11"/>
  <c r="AW35" i="11"/>
  <c r="AV35" i="11"/>
  <c r="AU35" i="11"/>
  <c r="AT35" i="11"/>
  <c r="AS35" i="11"/>
  <c r="AX34" i="11"/>
  <c r="AW34" i="11"/>
  <c r="AV34" i="11"/>
  <c r="AU34" i="11"/>
  <c r="AT34" i="11"/>
  <c r="AS34" i="11"/>
  <c r="AX33" i="11"/>
  <c r="AW33" i="11"/>
  <c r="AV33" i="11"/>
  <c r="AU33" i="11"/>
  <c r="AT33" i="11"/>
  <c r="AS33" i="11"/>
  <c r="AX32" i="11"/>
  <c r="AW32" i="11"/>
  <c r="AV32" i="11"/>
  <c r="AU32" i="11"/>
  <c r="AT32" i="11"/>
  <c r="AS32" i="11"/>
  <c r="AX31" i="11"/>
  <c r="AW31" i="11"/>
  <c r="AV31" i="11"/>
  <c r="AU31" i="11"/>
  <c r="AT31" i="11"/>
  <c r="AS31" i="11"/>
  <c r="AX30" i="11"/>
  <c r="AW30" i="11"/>
  <c r="AV30" i="11"/>
  <c r="AU30" i="11"/>
  <c r="AT30" i="11"/>
  <c r="AS30" i="11"/>
  <c r="AX29" i="11"/>
  <c r="AW29" i="11"/>
  <c r="AV29" i="11"/>
  <c r="AU29" i="11"/>
  <c r="AT29" i="11"/>
  <c r="AS29" i="11"/>
  <c r="AX28" i="11"/>
  <c r="AW28" i="11"/>
  <c r="AV28" i="11"/>
  <c r="AU28" i="11"/>
  <c r="AT28" i="11"/>
  <c r="AS28" i="11"/>
  <c r="AX27" i="11"/>
  <c r="AW27" i="11"/>
  <c r="AV27" i="11"/>
  <c r="AU27" i="11"/>
  <c r="AT27" i="11"/>
  <c r="AS27" i="11"/>
  <c r="AX26" i="11"/>
  <c r="AW26" i="11"/>
  <c r="AV26" i="11"/>
  <c r="AU26" i="11"/>
  <c r="AT26" i="11"/>
  <c r="AS26" i="11"/>
  <c r="AX25" i="11"/>
  <c r="AW25" i="11"/>
  <c r="AV25" i="11"/>
  <c r="AU25" i="11"/>
  <c r="AT25" i="11"/>
  <c r="AS25" i="11"/>
  <c r="AX24" i="11"/>
  <c r="AW24" i="11"/>
  <c r="AV24" i="11"/>
  <c r="AU24" i="11"/>
  <c r="AT24" i="11"/>
  <c r="AS24" i="11"/>
  <c r="AX23" i="11"/>
  <c r="AW23" i="11"/>
  <c r="AV23" i="11"/>
  <c r="AU23" i="11"/>
  <c r="AT23" i="11"/>
  <c r="AS23" i="11"/>
  <c r="AX22" i="11"/>
  <c r="AW22" i="11"/>
  <c r="AV22" i="11"/>
  <c r="AU22" i="11"/>
  <c r="AT22" i="11"/>
  <c r="AS22" i="11"/>
  <c r="AX21" i="11"/>
  <c r="AW21" i="11"/>
  <c r="AV21" i="11"/>
  <c r="AU21" i="11"/>
  <c r="AT21" i="11"/>
  <c r="AS21" i="11"/>
  <c r="AX20" i="11"/>
  <c r="AW20" i="11"/>
  <c r="AV20" i="11"/>
  <c r="AU20" i="11"/>
  <c r="AT20" i="11"/>
  <c r="AS20" i="11"/>
  <c r="AX19" i="11"/>
  <c r="AW19" i="11"/>
  <c r="AV19" i="11"/>
  <c r="AU19" i="11"/>
  <c r="AT19" i="11"/>
  <c r="AS19" i="11"/>
  <c r="AX18" i="11"/>
  <c r="AW18" i="11"/>
  <c r="AV18" i="11"/>
  <c r="AU18" i="11"/>
  <c r="AT18" i="11"/>
  <c r="AS18" i="11"/>
  <c r="AX17" i="11"/>
  <c r="AW17" i="11"/>
  <c r="AV17" i="11"/>
  <c r="AU17" i="11"/>
  <c r="AT17" i="11"/>
  <c r="AS17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3" i="11"/>
  <c r="AR22" i="11"/>
  <c r="AR21" i="11"/>
  <c r="AR20" i="11"/>
  <c r="AR19" i="11"/>
  <c r="AR18" i="11"/>
  <c r="AR17" i="11"/>
  <c r="BC32" i="11" l="1"/>
  <c r="BC33" i="11"/>
  <c r="BC41" i="11"/>
  <c r="BC40" i="11"/>
  <c r="BC30" i="11"/>
  <c r="BC38" i="11"/>
  <c r="BC34" i="11"/>
  <c r="BC29" i="11"/>
  <c r="BC37" i="11"/>
  <c r="BC31" i="11"/>
  <c r="BC39" i="11"/>
  <c r="BC28" i="11"/>
  <c r="BC36" i="11"/>
  <c r="BC35" i="11"/>
  <c r="L44" i="10"/>
  <c r="M44" i="10" s="1"/>
  <c r="L43" i="10"/>
  <c r="M43" i="10" s="1"/>
  <c r="H41" i="9"/>
  <c r="I41" i="9"/>
  <c r="J41" i="9"/>
  <c r="K41" i="9"/>
  <c r="L41" i="9"/>
  <c r="T43" i="14" l="1"/>
  <c r="Q43" i="13"/>
  <c r="P43" i="13"/>
  <c r="O43" i="13"/>
  <c r="BQ43" i="6"/>
  <c r="BP43" i="6"/>
  <c r="BO43" i="6"/>
  <c r="BN43" i="6"/>
  <c r="BL43" i="6"/>
  <c r="BM43" i="6"/>
  <c r="BK43" i="6"/>
  <c r="BJ43" i="6"/>
  <c r="BI43" i="6"/>
  <c r="BH43" i="6"/>
  <c r="BG43" i="6"/>
  <c r="BF43" i="6"/>
  <c r="BC43" i="6"/>
  <c r="AM43" i="6"/>
  <c r="AL43" i="6"/>
  <c r="AK43" i="6"/>
  <c r="AJ43" i="6"/>
  <c r="AH43" i="6"/>
  <c r="AI43" i="6"/>
  <c r="AG43" i="6"/>
  <c r="AF43" i="6"/>
  <c r="AE43" i="6"/>
  <c r="AD43" i="6"/>
  <c r="AC43" i="6"/>
  <c r="F43" i="6" s="1"/>
  <c r="AB43" i="6"/>
  <c r="Y43" i="6"/>
  <c r="H43" i="6"/>
  <c r="AO47" i="7"/>
  <c r="BW41" i="11"/>
  <c r="BV41" i="11"/>
  <c r="BU41" i="11"/>
  <c r="BT41" i="11"/>
  <c r="BR41" i="11"/>
  <c r="DA41" i="11" s="1"/>
  <c r="AO41" i="11"/>
  <c r="AA41" i="11"/>
  <c r="AP189" i="12"/>
  <c r="AO189" i="12"/>
  <c r="AP188" i="12"/>
  <c r="AO188" i="12"/>
  <c r="AO153" i="12"/>
  <c r="AP88" i="12"/>
  <c r="AO88" i="12"/>
  <c r="AO122" i="12" s="1"/>
  <c r="AP87" i="12"/>
  <c r="AO87" i="12"/>
  <c r="AO121" i="12" s="1"/>
  <c r="AP190" i="12"/>
  <c r="AP187" i="12"/>
  <c r="AP186" i="12"/>
  <c r="AP154" i="12"/>
  <c r="AP152" i="12"/>
  <c r="AP151" i="12"/>
  <c r="AP150" i="12"/>
  <c r="AP86" i="12"/>
  <c r="AP85" i="12"/>
  <c r="AP68" i="12"/>
  <c r="AP63" i="12"/>
  <c r="AP64" i="12" s="1"/>
  <c r="AP47" i="12"/>
  <c r="AH14" i="5"/>
  <c r="AH12" i="4"/>
  <c r="AM12" i="3"/>
  <c r="AI47" i="7" l="1"/>
  <c r="AK47" i="7"/>
  <c r="AM47" i="7"/>
  <c r="AG47" i="7"/>
  <c r="AE47" i="7"/>
  <c r="AP52" i="12"/>
  <c r="AD47" i="7"/>
  <c r="AF47" i="7"/>
  <c r="AH47" i="7"/>
  <c r="AJ47" i="7"/>
  <c r="AL47" i="7"/>
  <c r="AN47" i="7"/>
  <c r="BR43" i="6"/>
  <c r="AN43" i="6"/>
  <c r="AP191" i="12"/>
  <c r="AP48" i="12"/>
  <c r="AL186" i="12"/>
  <c r="AL187" i="12"/>
  <c r="AL188" i="12"/>
  <c r="AL189" i="12"/>
  <c r="AL190" i="12"/>
  <c r="AN85" i="12"/>
  <c r="AN119" i="12" s="1"/>
  <c r="AN86" i="12"/>
  <c r="AN120" i="12" s="1"/>
  <c r="AN87" i="12"/>
  <c r="AN121" i="12" s="1"/>
  <c r="AN88" i="12"/>
  <c r="AN122" i="12" s="1"/>
  <c r="AN190" i="12"/>
  <c r="AN189" i="12"/>
  <c r="AN188" i="12"/>
  <c r="AN187" i="12"/>
  <c r="AN186" i="12"/>
  <c r="AN154" i="12"/>
  <c r="AN153" i="12"/>
  <c r="AN152" i="12"/>
  <c r="AN151" i="12"/>
  <c r="AN150" i="12"/>
  <c r="AN68" i="12"/>
  <c r="AN63" i="12"/>
  <c r="AN65" i="12" s="1"/>
  <c r="AN47" i="12"/>
  <c r="AN48" i="12" s="1"/>
  <c r="AN36" i="12"/>
  <c r="AN31" i="12"/>
  <c r="AN33" i="12" s="1"/>
  <c r="AN19" i="12"/>
  <c r="AN20" i="12" s="1"/>
  <c r="AN15" i="12"/>
  <c r="AN17" i="12" s="1"/>
  <c r="AL191" i="12" l="1"/>
  <c r="AN52" i="12"/>
  <c r="AN191" i="12"/>
  <c r="AN16" i="12"/>
  <c r="AN124" i="12"/>
  <c r="AN32" i="12"/>
  <c r="AN49" i="12"/>
  <c r="AN64" i="12"/>
  <c r="AO152" i="12"/>
  <c r="AO63" i="12" l="1"/>
  <c r="AO65" i="12" s="1"/>
  <c r="AK63" i="12"/>
  <c r="AK64" i="12" s="1"/>
  <c r="AJ63" i="12"/>
  <c r="AJ65" i="12" s="1"/>
  <c r="AI63" i="12"/>
  <c r="AI64" i="12" s="1"/>
  <c r="AH63" i="12"/>
  <c r="AH65" i="12" s="1"/>
  <c r="AG63" i="12"/>
  <c r="AG64" i="12" s="1"/>
  <c r="AF63" i="12"/>
  <c r="AF65" i="12" s="1"/>
  <c r="AE63" i="12"/>
  <c r="AE64" i="12" s="1"/>
  <c r="AD63" i="12"/>
  <c r="AD65" i="12" s="1"/>
  <c r="AC63" i="12"/>
  <c r="AC64" i="12" s="1"/>
  <c r="AB63" i="12"/>
  <c r="AB65" i="12" s="1"/>
  <c r="AA63" i="12"/>
  <c r="AA64" i="12" s="1"/>
  <c r="Z63" i="12"/>
  <c r="Z65" i="12" s="1"/>
  <c r="Y63" i="12"/>
  <c r="Y64" i="12" s="1"/>
  <c r="X63" i="12"/>
  <c r="X65" i="12" s="1"/>
  <c r="W63" i="12"/>
  <c r="W64" i="12" s="1"/>
  <c r="V63" i="12"/>
  <c r="V65" i="12" s="1"/>
  <c r="U63" i="12"/>
  <c r="U64" i="12" s="1"/>
  <c r="T63" i="12"/>
  <c r="T65" i="12" s="1"/>
  <c r="S63" i="12"/>
  <c r="S64" i="12" s="1"/>
  <c r="R63" i="12"/>
  <c r="R65" i="12" s="1"/>
  <c r="Q63" i="12"/>
  <c r="Q64" i="12" s="1"/>
  <c r="P63" i="12"/>
  <c r="P65" i="12" s="1"/>
  <c r="O63" i="12"/>
  <c r="O64" i="12" s="1"/>
  <c r="N63" i="12"/>
  <c r="N65" i="12" s="1"/>
  <c r="M63" i="12"/>
  <c r="M64" i="12" s="1"/>
  <c r="L63" i="12"/>
  <c r="L65" i="12" s="1"/>
  <c r="K63" i="12"/>
  <c r="K64" i="12" s="1"/>
  <c r="J63" i="12"/>
  <c r="J65" i="12" s="1"/>
  <c r="I63" i="12"/>
  <c r="I64" i="12" s="1"/>
  <c r="H63" i="12"/>
  <c r="H65" i="12" s="1"/>
  <c r="G63" i="12"/>
  <c r="G64" i="12" s="1"/>
  <c r="F63" i="12"/>
  <c r="F65" i="12" s="1"/>
  <c r="E63" i="12"/>
  <c r="E64" i="12" s="1"/>
  <c r="D63" i="12"/>
  <c r="D65" i="12" s="1"/>
  <c r="C63" i="12"/>
  <c r="C64" i="12" s="1"/>
  <c r="B63" i="12"/>
  <c r="B65" i="12" s="1"/>
  <c r="AO47" i="12"/>
  <c r="AK47" i="12"/>
  <c r="AK48" i="12" s="1"/>
  <c r="AJ47" i="12"/>
  <c r="AJ49" i="12" s="1"/>
  <c r="AI47" i="12"/>
  <c r="AI48" i="12" s="1"/>
  <c r="AH47" i="12"/>
  <c r="AH49" i="12" s="1"/>
  <c r="AG47" i="12"/>
  <c r="AG48" i="12" s="1"/>
  <c r="AF47" i="12"/>
  <c r="AF49" i="12" s="1"/>
  <c r="AE47" i="12"/>
  <c r="AE48" i="12" s="1"/>
  <c r="AD47" i="12"/>
  <c r="AD49" i="12" s="1"/>
  <c r="AC47" i="12"/>
  <c r="AC48" i="12" s="1"/>
  <c r="AB47" i="12"/>
  <c r="AB49" i="12" s="1"/>
  <c r="AA47" i="12"/>
  <c r="AA48" i="12" s="1"/>
  <c r="Z47" i="12"/>
  <c r="Z49" i="12" s="1"/>
  <c r="Y47" i="12"/>
  <c r="Y48" i="12" s="1"/>
  <c r="X47" i="12"/>
  <c r="X49" i="12" s="1"/>
  <c r="W47" i="12"/>
  <c r="W48" i="12" s="1"/>
  <c r="V47" i="12"/>
  <c r="V49" i="12" s="1"/>
  <c r="U47" i="12"/>
  <c r="U48" i="12" s="1"/>
  <c r="T47" i="12"/>
  <c r="T49" i="12" s="1"/>
  <c r="S47" i="12"/>
  <c r="S48" i="12" s="1"/>
  <c r="R47" i="12"/>
  <c r="R49" i="12" s="1"/>
  <c r="Q47" i="12"/>
  <c r="Q48" i="12" s="1"/>
  <c r="P47" i="12"/>
  <c r="P49" i="12" s="1"/>
  <c r="O47" i="12"/>
  <c r="O48" i="12" s="1"/>
  <c r="N47" i="12"/>
  <c r="N49" i="12" s="1"/>
  <c r="M47" i="12"/>
  <c r="M48" i="12" s="1"/>
  <c r="L47" i="12"/>
  <c r="L49" i="12" s="1"/>
  <c r="K47" i="12"/>
  <c r="K48" i="12" s="1"/>
  <c r="J47" i="12"/>
  <c r="J49" i="12" s="1"/>
  <c r="I47" i="12"/>
  <c r="I48" i="12" s="1"/>
  <c r="H47" i="12"/>
  <c r="H49" i="12" s="1"/>
  <c r="G47" i="12"/>
  <c r="G48" i="12" s="1"/>
  <c r="F47" i="12"/>
  <c r="F49" i="12" s="1"/>
  <c r="E47" i="12"/>
  <c r="E48" i="12" s="1"/>
  <c r="D47" i="12"/>
  <c r="D49" i="12" s="1"/>
  <c r="C47" i="12"/>
  <c r="C48" i="12" s="1"/>
  <c r="B47" i="12"/>
  <c r="B49" i="12" s="1"/>
  <c r="AK31" i="12"/>
  <c r="AJ31" i="12"/>
  <c r="AJ33" i="12" s="1"/>
  <c r="AI31" i="12"/>
  <c r="AI32" i="12" s="1"/>
  <c r="AH31" i="12"/>
  <c r="AH33" i="12" s="1"/>
  <c r="AG31" i="12"/>
  <c r="AG32" i="12" s="1"/>
  <c r="AF31" i="12"/>
  <c r="AF33" i="12" s="1"/>
  <c r="AE31" i="12"/>
  <c r="AE32" i="12" s="1"/>
  <c r="AD31" i="12"/>
  <c r="AD33" i="12" s="1"/>
  <c r="AC31" i="12"/>
  <c r="AC32" i="12" s="1"/>
  <c r="AB31" i="12"/>
  <c r="AA31" i="12"/>
  <c r="AA32" i="12" s="1"/>
  <c r="Z31" i="12"/>
  <c r="Z33" i="12" s="1"/>
  <c r="Y31" i="12"/>
  <c r="Y32" i="12" s="1"/>
  <c r="X31" i="12"/>
  <c r="X33" i="12" s="1"/>
  <c r="W31" i="12"/>
  <c r="W32" i="12" s="1"/>
  <c r="V31" i="12"/>
  <c r="V33" i="12" s="1"/>
  <c r="U31" i="12"/>
  <c r="U32" i="12" s="1"/>
  <c r="T31" i="12"/>
  <c r="T33" i="12" s="1"/>
  <c r="S31" i="12"/>
  <c r="S32" i="12" s="1"/>
  <c r="R31" i="12"/>
  <c r="R33" i="12" s="1"/>
  <c r="Q31" i="12"/>
  <c r="Q32" i="12" s="1"/>
  <c r="P31" i="12"/>
  <c r="P33" i="12" s="1"/>
  <c r="O31" i="12"/>
  <c r="O32" i="12" s="1"/>
  <c r="N31" i="12"/>
  <c r="N33" i="12" s="1"/>
  <c r="M31" i="12"/>
  <c r="M32" i="12" s="1"/>
  <c r="L31" i="12"/>
  <c r="L33" i="12" s="1"/>
  <c r="K31" i="12"/>
  <c r="K32" i="12" s="1"/>
  <c r="J31" i="12"/>
  <c r="J33" i="12" s="1"/>
  <c r="I31" i="12"/>
  <c r="I32" i="12" s="1"/>
  <c r="H31" i="12"/>
  <c r="H33" i="12" s="1"/>
  <c r="G31" i="12"/>
  <c r="G32" i="12" s="1"/>
  <c r="F31" i="12"/>
  <c r="F33" i="12" s="1"/>
  <c r="E31" i="12"/>
  <c r="E32" i="12" s="1"/>
  <c r="D31" i="12"/>
  <c r="D33" i="12" s="1"/>
  <c r="C31" i="12"/>
  <c r="C32" i="12" s="1"/>
  <c r="B31" i="12"/>
  <c r="B33" i="12" s="1"/>
  <c r="AO15" i="12"/>
  <c r="AO17" i="12" s="1"/>
  <c r="AK15" i="12"/>
  <c r="AK17" i="12" s="1"/>
  <c r="AJ15" i="12"/>
  <c r="AJ16" i="12" s="1"/>
  <c r="AI15" i="12"/>
  <c r="AI17" i="12" s="1"/>
  <c r="AH15" i="12"/>
  <c r="AH16" i="12" s="1"/>
  <c r="AG15" i="12"/>
  <c r="AG17" i="12" s="1"/>
  <c r="AF15" i="12"/>
  <c r="AF16" i="12" s="1"/>
  <c r="AE15" i="12"/>
  <c r="AE17" i="12" s="1"/>
  <c r="AD15" i="12"/>
  <c r="AD16" i="12" s="1"/>
  <c r="AC15" i="12"/>
  <c r="AC17" i="12" s="1"/>
  <c r="AB15" i="12"/>
  <c r="AB16" i="12" s="1"/>
  <c r="AA15" i="12"/>
  <c r="AA17" i="12" s="1"/>
  <c r="Z15" i="12"/>
  <c r="Z16" i="12" s="1"/>
  <c r="Y15" i="12"/>
  <c r="Y17" i="12" s="1"/>
  <c r="X15" i="12"/>
  <c r="X16" i="12" s="1"/>
  <c r="W15" i="12"/>
  <c r="W17" i="12" s="1"/>
  <c r="V15" i="12"/>
  <c r="V16" i="12" s="1"/>
  <c r="U15" i="12"/>
  <c r="U17" i="12" s="1"/>
  <c r="T15" i="12"/>
  <c r="T16" i="12" s="1"/>
  <c r="S15" i="12"/>
  <c r="S17" i="12" s="1"/>
  <c r="R15" i="12"/>
  <c r="R16" i="12" s="1"/>
  <c r="Q15" i="12"/>
  <c r="Q17" i="12" s="1"/>
  <c r="P15" i="12"/>
  <c r="P16" i="12" s="1"/>
  <c r="O15" i="12"/>
  <c r="O17" i="12" s="1"/>
  <c r="N15" i="12"/>
  <c r="N16" i="12" s="1"/>
  <c r="M15" i="12"/>
  <c r="M17" i="12" s="1"/>
  <c r="L15" i="12"/>
  <c r="L16" i="12" s="1"/>
  <c r="K15" i="12"/>
  <c r="K17" i="12" s="1"/>
  <c r="J15" i="12"/>
  <c r="J16" i="12" s="1"/>
  <c r="I15" i="12"/>
  <c r="I17" i="12" s="1"/>
  <c r="H15" i="12"/>
  <c r="H16" i="12" s="1"/>
  <c r="G15" i="12"/>
  <c r="G17" i="12" s="1"/>
  <c r="F15" i="12"/>
  <c r="F16" i="12" s="1"/>
  <c r="E15" i="12"/>
  <c r="E17" i="12" s="1"/>
  <c r="D15" i="12"/>
  <c r="D16" i="12" s="1"/>
  <c r="C15" i="12"/>
  <c r="C17" i="12" s="1"/>
  <c r="B15" i="12"/>
  <c r="B16" i="12" s="1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K51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K35" i="12"/>
  <c r="AO49" i="12" l="1"/>
  <c r="AK32" i="12"/>
  <c r="AO31" i="12"/>
  <c r="AO33" i="12" s="1"/>
  <c r="AO187" i="12"/>
  <c r="AO86" i="12"/>
  <c r="AO120" i="12" s="1"/>
  <c r="AO16" i="12"/>
  <c r="C16" i="12"/>
  <c r="E16" i="12"/>
  <c r="G16" i="12"/>
  <c r="I16" i="12"/>
  <c r="K16" i="12"/>
  <c r="M16" i="12"/>
  <c r="O16" i="12"/>
  <c r="Q16" i="12"/>
  <c r="S16" i="12"/>
  <c r="U16" i="12"/>
  <c r="W16" i="12"/>
  <c r="Y16" i="12"/>
  <c r="AA16" i="12"/>
  <c r="AC16" i="12"/>
  <c r="AE16" i="12"/>
  <c r="AG16" i="12"/>
  <c r="AI16" i="12"/>
  <c r="AK16" i="12"/>
  <c r="B17" i="12"/>
  <c r="D17" i="12"/>
  <c r="F17" i="12"/>
  <c r="H17" i="12"/>
  <c r="J17" i="12"/>
  <c r="L17" i="12"/>
  <c r="N17" i="12"/>
  <c r="P17" i="12"/>
  <c r="R17" i="12"/>
  <c r="T17" i="12"/>
  <c r="V17" i="12"/>
  <c r="X17" i="12"/>
  <c r="Z17" i="12"/>
  <c r="AB17" i="12"/>
  <c r="AD17" i="12"/>
  <c r="AF17" i="12"/>
  <c r="AH17" i="12"/>
  <c r="AJ17" i="12"/>
  <c r="AB33" i="12"/>
  <c r="AK24" i="12"/>
  <c r="B64" i="12"/>
  <c r="D64" i="12"/>
  <c r="F64" i="12"/>
  <c r="H64" i="12"/>
  <c r="J64" i="12"/>
  <c r="L64" i="12"/>
  <c r="N64" i="12"/>
  <c r="P64" i="12"/>
  <c r="R64" i="12"/>
  <c r="T64" i="12"/>
  <c r="V64" i="12"/>
  <c r="X64" i="12"/>
  <c r="Z64" i="12"/>
  <c r="AB64" i="12"/>
  <c r="AD64" i="12"/>
  <c r="AF64" i="12"/>
  <c r="AH64" i="12"/>
  <c r="AJ64" i="12"/>
  <c r="AO64" i="12"/>
  <c r="C65" i="12"/>
  <c r="E65" i="12"/>
  <c r="G65" i="12"/>
  <c r="I65" i="12"/>
  <c r="K65" i="12"/>
  <c r="M65" i="12"/>
  <c r="O65" i="12"/>
  <c r="Q65" i="12"/>
  <c r="S65" i="12"/>
  <c r="U65" i="12"/>
  <c r="W65" i="12"/>
  <c r="Y65" i="12"/>
  <c r="AA65" i="12"/>
  <c r="AC65" i="12"/>
  <c r="AE65" i="12"/>
  <c r="AG65" i="12"/>
  <c r="AI65" i="12"/>
  <c r="AK65" i="12"/>
  <c r="B48" i="12"/>
  <c r="D48" i="12"/>
  <c r="F48" i="12"/>
  <c r="H48" i="12"/>
  <c r="J48" i="12"/>
  <c r="L48" i="12"/>
  <c r="N48" i="12"/>
  <c r="P48" i="12"/>
  <c r="R48" i="12"/>
  <c r="T48" i="12"/>
  <c r="V48" i="12"/>
  <c r="X48" i="12"/>
  <c r="Z48" i="12"/>
  <c r="AB48" i="12"/>
  <c r="AD48" i="12"/>
  <c r="AF48" i="12"/>
  <c r="AH48" i="12"/>
  <c r="AJ48" i="12"/>
  <c r="AO48" i="12"/>
  <c r="C49" i="12"/>
  <c r="E49" i="12"/>
  <c r="G49" i="12"/>
  <c r="I49" i="12"/>
  <c r="K49" i="12"/>
  <c r="M49" i="12"/>
  <c r="O49" i="12"/>
  <c r="Q49" i="12"/>
  <c r="S49" i="12"/>
  <c r="U49" i="12"/>
  <c r="W49" i="12"/>
  <c r="Y49" i="12"/>
  <c r="AA49" i="12"/>
  <c r="AC49" i="12"/>
  <c r="AE49" i="12"/>
  <c r="AG49" i="12"/>
  <c r="AI49" i="12"/>
  <c r="AK49" i="12"/>
  <c r="B32" i="12"/>
  <c r="D32" i="12"/>
  <c r="F32" i="12"/>
  <c r="H32" i="12"/>
  <c r="J32" i="12"/>
  <c r="L32" i="12"/>
  <c r="N32" i="12"/>
  <c r="P32" i="12"/>
  <c r="R32" i="12"/>
  <c r="T32" i="12"/>
  <c r="V32" i="12"/>
  <c r="X32" i="12"/>
  <c r="Z32" i="12"/>
  <c r="AB32" i="12"/>
  <c r="AD32" i="12"/>
  <c r="AF32" i="12"/>
  <c r="AH32" i="12"/>
  <c r="AJ32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AG33" i="12"/>
  <c r="AI33" i="12"/>
  <c r="AK33" i="12"/>
  <c r="AO32" i="12" l="1"/>
  <c r="AO190" i="12"/>
  <c r="AO186" i="12"/>
  <c r="AO151" i="12"/>
  <c r="AO85" i="12"/>
  <c r="AO119" i="12" s="1"/>
  <c r="AO124" i="12" s="1"/>
  <c r="AO191" i="12" l="1"/>
  <c r="BQ42" i="6"/>
  <c r="BP42" i="6"/>
  <c r="BO42" i="6"/>
  <c r="BN42" i="6"/>
  <c r="BL42" i="6"/>
  <c r="BM42" i="6"/>
  <c r="BK42" i="6"/>
  <c r="BJ42" i="6"/>
  <c r="BI42" i="6"/>
  <c r="BH42" i="6"/>
  <c r="BG42" i="6"/>
  <c r="BQ41" i="6"/>
  <c r="BP41" i="6"/>
  <c r="BO41" i="6"/>
  <c r="BN41" i="6"/>
  <c r="BL41" i="6"/>
  <c r="BM41" i="6"/>
  <c r="BK41" i="6"/>
  <c r="BJ41" i="6"/>
  <c r="BI41" i="6"/>
  <c r="BH41" i="6"/>
  <c r="BG41" i="6"/>
  <c r="BQ40" i="6"/>
  <c r="BP40" i="6"/>
  <c r="BO40" i="6"/>
  <c r="BN40" i="6"/>
  <c r="BL40" i="6"/>
  <c r="BM40" i="6"/>
  <c r="BK40" i="6"/>
  <c r="BJ40" i="6"/>
  <c r="BI40" i="6"/>
  <c r="BH40" i="6"/>
  <c r="BG40" i="6"/>
  <c r="BQ39" i="6"/>
  <c r="BP39" i="6"/>
  <c r="BO39" i="6"/>
  <c r="BN39" i="6"/>
  <c r="BL39" i="6"/>
  <c r="BM39" i="6"/>
  <c r="BK39" i="6"/>
  <c r="BJ39" i="6"/>
  <c r="BI39" i="6"/>
  <c r="BH39" i="6"/>
  <c r="BG39" i="6"/>
  <c r="BQ38" i="6"/>
  <c r="BP38" i="6"/>
  <c r="BO38" i="6"/>
  <c r="BN38" i="6"/>
  <c r="BL38" i="6"/>
  <c r="BM38" i="6"/>
  <c r="BK38" i="6"/>
  <c r="BJ38" i="6"/>
  <c r="BI38" i="6"/>
  <c r="BH38" i="6"/>
  <c r="BG38" i="6"/>
  <c r="BQ37" i="6"/>
  <c r="BP37" i="6"/>
  <c r="BO37" i="6"/>
  <c r="BN37" i="6"/>
  <c r="BL37" i="6"/>
  <c r="BM37" i="6"/>
  <c r="BK37" i="6"/>
  <c r="BJ37" i="6"/>
  <c r="BI37" i="6"/>
  <c r="BH37" i="6"/>
  <c r="BG37" i="6"/>
  <c r="BQ36" i="6"/>
  <c r="BP36" i="6"/>
  <c r="BO36" i="6"/>
  <c r="BN36" i="6"/>
  <c r="BL36" i="6"/>
  <c r="BM36" i="6"/>
  <c r="BK36" i="6"/>
  <c r="BJ36" i="6"/>
  <c r="BI36" i="6"/>
  <c r="BH36" i="6"/>
  <c r="BG36" i="6"/>
  <c r="BQ35" i="6"/>
  <c r="BP35" i="6"/>
  <c r="BO35" i="6"/>
  <c r="BN35" i="6"/>
  <c r="BL35" i="6"/>
  <c r="BM35" i="6"/>
  <c r="BK35" i="6"/>
  <c r="BJ35" i="6"/>
  <c r="BI35" i="6"/>
  <c r="BH35" i="6"/>
  <c r="BG35" i="6"/>
  <c r="BQ34" i="6"/>
  <c r="BP34" i="6"/>
  <c r="BO34" i="6"/>
  <c r="BN34" i="6"/>
  <c r="BL34" i="6"/>
  <c r="BM34" i="6"/>
  <c r="BK34" i="6"/>
  <c r="BJ34" i="6"/>
  <c r="BI34" i="6"/>
  <c r="BH34" i="6"/>
  <c r="BG34" i="6"/>
  <c r="BQ33" i="6"/>
  <c r="BP33" i="6"/>
  <c r="BO33" i="6"/>
  <c r="BN33" i="6"/>
  <c r="BL33" i="6"/>
  <c r="BM33" i="6"/>
  <c r="BK33" i="6"/>
  <c r="BJ33" i="6"/>
  <c r="BI33" i="6"/>
  <c r="BH33" i="6"/>
  <c r="BG33" i="6"/>
  <c r="BQ32" i="6"/>
  <c r="BP32" i="6"/>
  <c r="BO32" i="6"/>
  <c r="BN32" i="6"/>
  <c r="BL32" i="6"/>
  <c r="BM32" i="6"/>
  <c r="BK32" i="6"/>
  <c r="BJ32" i="6"/>
  <c r="BI32" i="6"/>
  <c r="BH32" i="6"/>
  <c r="BG32" i="6"/>
  <c r="BQ31" i="6"/>
  <c r="BP31" i="6"/>
  <c r="BO31" i="6"/>
  <c r="BN31" i="6"/>
  <c r="BL31" i="6"/>
  <c r="BM31" i="6"/>
  <c r="BK31" i="6"/>
  <c r="BJ31" i="6"/>
  <c r="BI31" i="6"/>
  <c r="BH31" i="6"/>
  <c r="BG31" i="6"/>
  <c r="BQ30" i="6"/>
  <c r="BP30" i="6"/>
  <c r="BO30" i="6"/>
  <c r="BN30" i="6"/>
  <c r="BL30" i="6"/>
  <c r="BM30" i="6"/>
  <c r="BK30" i="6"/>
  <c r="BJ30" i="6"/>
  <c r="BI30" i="6"/>
  <c r="BH30" i="6"/>
  <c r="BG30" i="6"/>
  <c r="BQ29" i="6"/>
  <c r="BP29" i="6"/>
  <c r="BO29" i="6"/>
  <c r="BN29" i="6"/>
  <c r="BL29" i="6"/>
  <c r="BM29" i="6"/>
  <c r="BK29" i="6"/>
  <c r="BJ29" i="6"/>
  <c r="BI29" i="6"/>
  <c r="BH29" i="6"/>
  <c r="BG29" i="6"/>
  <c r="BQ28" i="6"/>
  <c r="BP28" i="6"/>
  <c r="BO28" i="6"/>
  <c r="BN28" i="6"/>
  <c r="BL28" i="6"/>
  <c r="BM28" i="6"/>
  <c r="BK28" i="6"/>
  <c r="BJ28" i="6"/>
  <c r="BI28" i="6"/>
  <c r="BH28" i="6"/>
  <c r="BG28" i="6"/>
  <c r="BQ27" i="6"/>
  <c r="BP27" i="6"/>
  <c r="BO27" i="6"/>
  <c r="BN27" i="6"/>
  <c r="BL27" i="6"/>
  <c r="BM27" i="6"/>
  <c r="BK27" i="6"/>
  <c r="BJ27" i="6"/>
  <c r="BI27" i="6"/>
  <c r="BH27" i="6"/>
  <c r="BG27" i="6"/>
  <c r="BQ26" i="6"/>
  <c r="BP26" i="6"/>
  <c r="BO26" i="6"/>
  <c r="BN26" i="6"/>
  <c r="BL26" i="6"/>
  <c r="BM26" i="6"/>
  <c r="BK26" i="6"/>
  <c r="BJ26" i="6"/>
  <c r="BI26" i="6"/>
  <c r="BH26" i="6"/>
  <c r="BG26" i="6"/>
  <c r="BQ25" i="6"/>
  <c r="BP25" i="6"/>
  <c r="BO25" i="6"/>
  <c r="BN25" i="6"/>
  <c r="BL25" i="6"/>
  <c r="BM25" i="6"/>
  <c r="BK25" i="6"/>
  <c r="BJ25" i="6"/>
  <c r="BI25" i="6"/>
  <c r="BH25" i="6"/>
  <c r="BG25" i="6"/>
  <c r="BQ24" i="6"/>
  <c r="BP24" i="6"/>
  <c r="BO24" i="6"/>
  <c r="BN24" i="6"/>
  <c r="BL24" i="6"/>
  <c r="BM24" i="6"/>
  <c r="BK24" i="6"/>
  <c r="BJ24" i="6"/>
  <c r="BI24" i="6"/>
  <c r="BH24" i="6"/>
  <c r="BG24" i="6"/>
  <c r="BQ23" i="6"/>
  <c r="BP23" i="6"/>
  <c r="BO23" i="6"/>
  <c r="BN23" i="6"/>
  <c r="BL23" i="6"/>
  <c r="BM23" i="6"/>
  <c r="BK23" i="6"/>
  <c r="BJ23" i="6"/>
  <c r="BI23" i="6"/>
  <c r="BH23" i="6"/>
  <c r="BG23" i="6"/>
  <c r="BQ22" i="6"/>
  <c r="BP22" i="6"/>
  <c r="BO22" i="6"/>
  <c r="BN22" i="6"/>
  <c r="BL22" i="6"/>
  <c r="BM22" i="6"/>
  <c r="BK22" i="6"/>
  <c r="BJ22" i="6"/>
  <c r="BI22" i="6"/>
  <c r="BH22" i="6"/>
  <c r="BG22" i="6"/>
  <c r="BQ21" i="6"/>
  <c r="BP21" i="6"/>
  <c r="BO21" i="6"/>
  <c r="BN21" i="6"/>
  <c r="BL21" i="6"/>
  <c r="BM21" i="6"/>
  <c r="BK21" i="6"/>
  <c r="BJ21" i="6"/>
  <c r="BI21" i="6"/>
  <c r="BH21" i="6"/>
  <c r="BG21" i="6"/>
  <c r="BQ20" i="6"/>
  <c r="BP20" i="6"/>
  <c r="BO20" i="6"/>
  <c r="BN20" i="6"/>
  <c r="BL20" i="6"/>
  <c r="BM20" i="6"/>
  <c r="BK20" i="6"/>
  <c r="BJ20" i="6"/>
  <c r="BI20" i="6"/>
  <c r="BH20" i="6"/>
  <c r="BG20" i="6"/>
  <c r="BQ19" i="6"/>
  <c r="BP19" i="6"/>
  <c r="BO19" i="6"/>
  <c r="BN19" i="6"/>
  <c r="BL19" i="6"/>
  <c r="BM19" i="6"/>
  <c r="BK19" i="6"/>
  <c r="BJ19" i="6"/>
  <c r="BI19" i="6"/>
  <c r="BH19" i="6"/>
  <c r="BG19" i="6"/>
  <c r="BQ18" i="6"/>
  <c r="BP18" i="6"/>
  <c r="BO18" i="6"/>
  <c r="BN18" i="6"/>
  <c r="BL18" i="6"/>
  <c r="BM18" i="6"/>
  <c r="BK18" i="6"/>
  <c r="BJ18" i="6"/>
  <c r="BI18" i="6"/>
  <c r="BH18" i="6"/>
  <c r="BG18" i="6"/>
  <c r="BF42" i="6"/>
  <c r="BF41" i="6"/>
  <c r="BF40" i="6"/>
  <c r="BF39" i="6"/>
  <c r="BF38" i="6"/>
  <c r="BF37" i="6"/>
  <c r="BF36" i="6"/>
  <c r="BF35" i="6"/>
  <c r="BF34" i="6"/>
  <c r="BF33" i="6"/>
  <c r="BF32" i="6"/>
  <c r="BF31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AM42" i="6"/>
  <c r="AL42" i="6"/>
  <c r="AK42" i="6"/>
  <c r="AJ42" i="6"/>
  <c r="AH42" i="6"/>
  <c r="AI42" i="6"/>
  <c r="AG42" i="6"/>
  <c r="AF42" i="6"/>
  <c r="AE42" i="6"/>
  <c r="AD42" i="6"/>
  <c r="AC42" i="6"/>
  <c r="F42" i="6" s="1"/>
  <c r="AM41" i="6"/>
  <c r="AL41" i="6"/>
  <c r="AK41" i="6"/>
  <c r="AJ41" i="6"/>
  <c r="AH41" i="6"/>
  <c r="AI41" i="6"/>
  <c r="AG41" i="6"/>
  <c r="AF41" i="6"/>
  <c r="AE41" i="6"/>
  <c r="AD41" i="6"/>
  <c r="AC41" i="6"/>
  <c r="F41" i="6" s="1"/>
  <c r="AM40" i="6"/>
  <c r="AL40" i="6"/>
  <c r="AK40" i="6"/>
  <c r="AJ40" i="6"/>
  <c r="AH40" i="6"/>
  <c r="AI40" i="6"/>
  <c r="AG40" i="6"/>
  <c r="AF40" i="6"/>
  <c r="AE40" i="6"/>
  <c r="AD40" i="6"/>
  <c r="AC40" i="6"/>
  <c r="F40" i="6" s="1"/>
  <c r="AM39" i="6"/>
  <c r="AL39" i="6"/>
  <c r="AK39" i="6"/>
  <c r="AJ39" i="6"/>
  <c r="AH39" i="6"/>
  <c r="AI39" i="6"/>
  <c r="AG39" i="6"/>
  <c r="AF39" i="6"/>
  <c r="AE39" i="6"/>
  <c r="AD39" i="6"/>
  <c r="AC39" i="6"/>
  <c r="F39" i="6" s="1"/>
  <c r="AM38" i="6"/>
  <c r="AL38" i="6"/>
  <c r="AK38" i="6"/>
  <c r="AJ38" i="6"/>
  <c r="AH38" i="6"/>
  <c r="AI38" i="6"/>
  <c r="AG38" i="6"/>
  <c r="AF38" i="6"/>
  <c r="AE38" i="6"/>
  <c r="AD38" i="6"/>
  <c r="AC38" i="6"/>
  <c r="F38" i="6" s="1"/>
  <c r="AM37" i="6"/>
  <c r="AL37" i="6"/>
  <c r="AK37" i="6"/>
  <c r="AJ37" i="6"/>
  <c r="AH37" i="6"/>
  <c r="AI37" i="6"/>
  <c r="AG37" i="6"/>
  <c r="AF37" i="6"/>
  <c r="AE37" i="6"/>
  <c r="AD37" i="6"/>
  <c r="AC37" i="6"/>
  <c r="F37" i="6" s="1"/>
  <c r="AM36" i="6"/>
  <c r="AL36" i="6"/>
  <c r="AK36" i="6"/>
  <c r="AJ36" i="6"/>
  <c r="AH36" i="6"/>
  <c r="AI36" i="6"/>
  <c r="AG36" i="6"/>
  <c r="AF36" i="6"/>
  <c r="AE36" i="6"/>
  <c r="AD36" i="6"/>
  <c r="AC36" i="6"/>
  <c r="F36" i="6" s="1"/>
  <c r="AM35" i="6"/>
  <c r="AL35" i="6"/>
  <c r="AK35" i="6"/>
  <c r="AJ35" i="6"/>
  <c r="AH35" i="6"/>
  <c r="AI35" i="6"/>
  <c r="AG35" i="6"/>
  <c r="AF35" i="6"/>
  <c r="AE35" i="6"/>
  <c r="AD35" i="6"/>
  <c r="AC35" i="6"/>
  <c r="F35" i="6" s="1"/>
  <c r="AM34" i="6"/>
  <c r="AL34" i="6"/>
  <c r="AK34" i="6"/>
  <c r="AJ34" i="6"/>
  <c r="AH34" i="6"/>
  <c r="AI34" i="6"/>
  <c r="AG34" i="6"/>
  <c r="AF34" i="6"/>
  <c r="AE34" i="6"/>
  <c r="AD34" i="6"/>
  <c r="AC34" i="6"/>
  <c r="F34" i="6" s="1"/>
  <c r="AM33" i="6"/>
  <c r="AL33" i="6"/>
  <c r="AK33" i="6"/>
  <c r="AJ33" i="6"/>
  <c r="AH33" i="6"/>
  <c r="AI33" i="6"/>
  <c r="AG33" i="6"/>
  <c r="AF33" i="6"/>
  <c r="AE33" i="6"/>
  <c r="AD33" i="6"/>
  <c r="AC33" i="6"/>
  <c r="F33" i="6" s="1"/>
  <c r="AM32" i="6"/>
  <c r="AL32" i="6"/>
  <c r="AK32" i="6"/>
  <c r="AJ32" i="6"/>
  <c r="AH32" i="6"/>
  <c r="AI32" i="6"/>
  <c r="AG32" i="6"/>
  <c r="AF32" i="6"/>
  <c r="AE32" i="6"/>
  <c r="AD32" i="6"/>
  <c r="AC32" i="6"/>
  <c r="F32" i="6" s="1"/>
  <c r="AM31" i="6"/>
  <c r="AL31" i="6"/>
  <c r="AK31" i="6"/>
  <c r="AJ31" i="6"/>
  <c r="AH31" i="6"/>
  <c r="AI31" i="6"/>
  <c r="AG31" i="6"/>
  <c r="AF31" i="6"/>
  <c r="AE31" i="6"/>
  <c r="AD31" i="6"/>
  <c r="AC31" i="6"/>
  <c r="F31" i="6" s="1"/>
  <c r="AM30" i="6"/>
  <c r="AL30" i="6"/>
  <c r="AK30" i="6"/>
  <c r="AJ30" i="6"/>
  <c r="AH30" i="6"/>
  <c r="AI30" i="6"/>
  <c r="AG30" i="6"/>
  <c r="AF30" i="6"/>
  <c r="AE30" i="6"/>
  <c r="AD30" i="6"/>
  <c r="AC30" i="6"/>
  <c r="F30" i="6" s="1"/>
  <c r="AM29" i="6"/>
  <c r="AL29" i="6"/>
  <c r="AK29" i="6"/>
  <c r="AJ29" i="6"/>
  <c r="AH29" i="6"/>
  <c r="AI29" i="6"/>
  <c r="AG29" i="6"/>
  <c r="AF29" i="6"/>
  <c r="AE29" i="6"/>
  <c r="AD29" i="6"/>
  <c r="AC29" i="6"/>
  <c r="F29" i="6" s="1"/>
  <c r="AM28" i="6"/>
  <c r="AL28" i="6"/>
  <c r="AK28" i="6"/>
  <c r="AJ28" i="6"/>
  <c r="AH28" i="6"/>
  <c r="AI28" i="6"/>
  <c r="AG28" i="6"/>
  <c r="AF28" i="6"/>
  <c r="AE28" i="6"/>
  <c r="AD28" i="6"/>
  <c r="AC28" i="6"/>
  <c r="F28" i="6" s="1"/>
  <c r="AM27" i="6"/>
  <c r="AL27" i="6"/>
  <c r="AK27" i="6"/>
  <c r="AJ27" i="6"/>
  <c r="AH27" i="6"/>
  <c r="AI27" i="6"/>
  <c r="AG27" i="6"/>
  <c r="AF27" i="6"/>
  <c r="AE27" i="6"/>
  <c r="AD27" i="6"/>
  <c r="AC27" i="6"/>
  <c r="F27" i="6" s="1"/>
  <c r="AM26" i="6"/>
  <c r="AL26" i="6"/>
  <c r="AK26" i="6"/>
  <c r="AJ26" i="6"/>
  <c r="AH26" i="6"/>
  <c r="AI26" i="6"/>
  <c r="AG26" i="6"/>
  <c r="AF26" i="6"/>
  <c r="AE26" i="6"/>
  <c r="AD26" i="6"/>
  <c r="AC26" i="6"/>
  <c r="F26" i="6" s="1"/>
  <c r="AM25" i="6"/>
  <c r="AL25" i="6"/>
  <c r="AK25" i="6"/>
  <c r="AJ25" i="6"/>
  <c r="AH25" i="6"/>
  <c r="AI25" i="6"/>
  <c r="AG25" i="6"/>
  <c r="AF25" i="6"/>
  <c r="AE25" i="6"/>
  <c r="AD25" i="6"/>
  <c r="AC25" i="6"/>
  <c r="F25" i="6" s="1"/>
  <c r="AM24" i="6"/>
  <c r="AL24" i="6"/>
  <c r="AK24" i="6"/>
  <c r="AJ24" i="6"/>
  <c r="AH24" i="6"/>
  <c r="AI24" i="6"/>
  <c r="AG24" i="6"/>
  <c r="AF24" i="6"/>
  <c r="AE24" i="6"/>
  <c r="AD24" i="6"/>
  <c r="AC24" i="6"/>
  <c r="F24" i="6" s="1"/>
  <c r="AM23" i="6"/>
  <c r="AL23" i="6"/>
  <c r="AK23" i="6"/>
  <c r="AJ23" i="6"/>
  <c r="AH23" i="6"/>
  <c r="AI23" i="6"/>
  <c r="AG23" i="6"/>
  <c r="AF23" i="6"/>
  <c r="AE23" i="6"/>
  <c r="AD23" i="6"/>
  <c r="AC23" i="6"/>
  <c r="F23" i="6" s="1"/>
  <c r="AM22" i="6"/>
  <c r="AL22" i="6"/>
  <c r="AK22" i="6"/>
  <c r="AJ22" i="6"/>
  <c r="AH22" i="6"/>
  <c r="AI22" i="6"/>
  <c r="AG22" i="6"/>
  <c r="AF22" i="6"/>
  <c r="AE22" i="6"/>
  <c r="AD22" i="6"/>
  <c r="AC22" i="6"/>
  <c r="F22" i="6" s="1"/>
  <c r="AM21" i="6"/>
  <c r="AL21" i="6"/>
  <c r="AK21" i="6"/>
  <c r="AJ21" i="6"/>
  <c r="AH21" i="6"/>
  <c r="AI21" i="6"/>
  <c r="AG21" i="6"/>
  <c r="AF21" i="6"/>
  <c r="AE21" i="6"/>
  <c r="AD21" i="6"/>
  <c r="AC21" i="6"/>
  <c r="F21" i="6" s="1"/>
  <c r="AM20" i="6"/>
  <c r="AL20" i="6"/>
  <c r="AK20" i="6"/>
  <c r="AJ20" i="6"/>
  <c r="AH20" i="6"/>
  <c r="AI20" i="6"/>
  <c r="AG20" i="6"/>
  <c r="AF20" i="6"/>
  <c r="AE20" i="6"/>
  <c r="AD20" i="6"/>
  <c r="AC20" i="6"/>
  <c r="F20" i="6" s="1"/>
  <c r="AM19" i="6"/>
  <c r="AL19" i="6"/>
  <c r="AK19" i="6"/>
  <c r="AJ19" i="6"/>
  <c r="AH19" i="6"/>
  <c r="AI19" i="6"/>
  <c r="AG19" i="6"/>
  <c r="AF19" i="6"/>
  <c r="AE19" i="6"/>
  <c r="AD19" i="6"/>
  <c r="AC19" i="6"/>
  <c r="F19" i="6" s="1"/>
  <c r="AM18" i="6"/>
  <c r="AL18" i="6"/>
  <c r="AK18" i="6"/>
  <c r="AJ18" i="6"/>
  <c r="AH18" i="6"/>
  <c r="AI18" i="6"/>
  <c r="AG18" i="6"/>
  <c r="AF18" i="6"/>
  <c r="AE18" i="6"/>
  <c r="AD18" i="6"/>
  <c r="AC18" i="6"/>
  <c r="F18" i="6" s="1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BV40" i="11"/>
  <c r="BV39" i="11"/>
  <c r="BV38" i="11"/>
  <c r="BV37" i="11"/>
  <c r="BV36" i="11"/>
  <c r="BV35" i="11"/>
  <c r="BV34" i="11"/>
  <c r="BV33" i="11"/>
  <c r="BV32" i="11"/>
  <c r="BV31" i="11"/>
  <c r="BV30" i="11"/>
  <c r="BV29" i="11"/>
  <c r="BV28" i="11"/>
  <c r="BV27" i="11"/>
  <c r="BV26" i="11"/>
  <c r="BV25" i="11"/>
  <c r="BV24" i="11"/>
  <c r="BV23" i="11"/>
  <c r="BV22" i="11"/>
  <c r="BV21" i="11"/>
  <c r="BV20" i="11"/>
  <c r="BV19" i="11"/>
  <c r="BV18" i="11"/>
  <c r="BV17" i="11"/>
  <c r="BV16" i="11"/>
  <c r="BV15" i="11"/>
  <c r="BV14" i="11"/>
  <c r="BV13" i="11"/>
  <c r="BV12" i="11"/>
  <c r="BV11" i="11"/>
  <c r="BV10" i="11"/>
  <c r="BV9" i="11"/>
  <c r="BV8" i="11"/>
  <c r="BV7" i="11"/>
  <c r="BV6" i="11"/>
  <c r="BW40" i="11"/>
  <c r="BU40" i="11"/>
  <c r="BT40" i="11"/>
  <c r="BW39" i="11"/>
  <c r="BU39" i="11"/>
  <c r="BT39" i="11"/>
  <c r="BW38" i="11"/>
  <c r="BU38" i="11"/>
  <c r="BT38" i="11"/>
  <c r="BW37" i="11"/>
  <c r="BU37" i="11"/>
  <c r="BT37" i="11"/>
  <c r="BW36" i="11"/>
  <c r="BU36" i="11"/>
  <c r="BT36" i="11"/>
  <c r="BW35" i="11"/>
  <c r="BU35" i="11"/>
  <c r="BT35" i="11"/>
  <c r="BW34" i="11"/>
  <c r="BU34" i="11"/>
  <c r="BT34" i="11"/>
  <c r="BW33" i="11"/>
  <c r="BU33" i="11"/>
  <c r="BT33" i="11"/>
  <c r="BW32" i="11"/>
  <c r="BU32" i="11"/>
  <c r="BT32" i="11"/>
  <c r="BW31" i="11"/>
  <c r="BU31" i="11"/>
  <c r="BT31" i="11"/>
  <c r="BW30" i="11"/>
  <c r="BU30" i="11"/>
  <c r="BT30" i="11"/>
  <c r="BW29" i="11"/>
  <c r="BU29" i="11"/>
  <c r="BT29" i="11"/>
  <c r="BW28" i="11"/>
  <c r="BU28" i="11"/>
  <c r="BT28" i="11"/>
  <c r="BW27" i="11"/>
  <c r="BU27" i="11"/>
  <c r="BT27" i="11"/>
  <c r="BW26" i="11"/>
  <c r="BU26" i="11"/>
  <c r="BT26" i="11"/>
  <c r="BW25" i="11"/>
  <c r="BU25" i="11"/>
  <c r="BT25" i="11"/>
  <c r="BW24" i="11"/>
  <c r="BU24" i="11"/>
  <c r="BT24" i="11"/>
  <c r="BW23" i="11"/>
  <c r="BU23" i="11"/>
  <c r="BT23" i="11"/>
  <c r="BW22" i="11"/>
  <c r="BU22" i="11"/>
  <c r="BT22" i="11"/>
  <c r="BW21" i="11"/>
  <c r="BU21" i="11"/>
  <c r="BT21" i="11"/>
  <c r="BW20" i="11"/>
  <c r="BU20" i="11"/>
  <c r="BT20" i="11"/>
  <c r="BW19" i="11"/>
  <c r="BU19" i="11"/>
  <c r="BT19" i="11"/>
  <c r="BW18" i="11"/>
  <c r="BU18" i="11"/>
  <c r="BT18" i="11"/>
  <c r="BW17" i="11"/>
  <c r="BU17" i="11"/>
  <c r="BT17" i="11"/>
  <c r="BW16" i="11"/>
  <c r="BU16" i="11"/>
  <c r="BT16" i="11"/>
  <c r="BW15" i="11"/>
  <c r="BU15" i="11"/>
  <c r="BT15" i="11"/>
  <c r="BW14" i="11"/>
  <c r="BU14" i="11"/>
  <c r="BT14" i="11"/>
  <c r="BW13" i="11"/>
  <c r="BU13" i="11"/>
  <c r="BT13" i="11"/>
  <c r="BW12" i="11"/>
  <c r="BU12" i="11"/>
  <c r="BT12" i="11"/>
  <c r="BW11" i="11"/>
  <c r="BU11" i="11"/>
  <c r="BT11" i="11"/>
  <c r="BW10" i="11"/>
  <c r="BU10" i="11"/>
  <c r="BT10" i="11"/>
  <c r="BW9" i="11"/>
  <c r="BU9" i="11"/>
  <c r="BT9" i="11"/>
  <c r="BW8" i="11"/>
  <c r="BU8" i="11"/>
  <c r="BT8" i="11"/>
  <c r="BW7" i="11"/>
  <c r="BU7" i="11"/>
  <c r="BT7" i="11"/>
  <c r="BW6" i="11"/>
  <c r="BU6" i="11"/>
  <c r="BT6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I14" i="2" l="1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Q42" i="2" s="1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I13" i="2"/>
  <c r="AH13" i="2"/>
  <c r="AH41" i="2" s="1"/>
  <c r="AG13" i="2"/>
  <c r="AF13" i="2"/>
  <c r="AF41" i="2" s="1"/>
  <c r="AE13" i="2"/>
  <c r="AE42" i="2" s="1"/>
  <c r="AD13" i="2"/>
  <c r="AD41" i="2" s="1"/>
  <c r="AC13" i="2"/>
  <c r="AB13" i="2"/>
  <c r="AB41" i="2" s="1"/>
  <c r="AA13" i="2"/>
  <c r="AA42" i="2" s="1"/>
  <c r="Z13" i="2"/>
  <c r="Z41" i="2" s="1"/>
  <c r="Y13" i="2"/>
  <c r="X13" i="2"/>
  <c r="X41" i="2" s="1"/>
  <c r="W13" i="2"/>
  <c r="W42" i="2" s="1"/>
  <c r="V13" i="2"/>
  <c r="V41" i="2" s="1"/>
  <c r="U13" i="2"/>
  <c r="U42" i="2" s="1"/>
  <c r="T13" i="2"/>
  <c r="T41" i="2" s="1"/>
  <c r="S13" i="2"/>
  <c r="S42" i="2" s="1"/>
  <c r="R13" i="2"/>
  <c r="R41" i="2" s="1"/>
  <c r="Q13" i="2"/>
  <c r="P13" i="2"/>
  <c r="P41" i="2" s="1"/>
  <c r="O13" i="2"/>
  <c r="O42" i="2" s="1"/>
  <c r="N13" i="2"/>
  <c r="N41" i="2" s="1"/>
  <c r="M13" i="2"/>
  <c r="L13" i="2"/>
  <c r="L41" i="2" s="1"/>
  <c r="K13" i="2"/>
  <c r="K42" i="2" s="1"/>
  <c r="J13" i="2"/>
  <c r="J41" i="2" s="1"/>
  <c r="I13" i="2"/>
  <c r="H13" i="2"/>
  <c r="H41" i="2" s="1"/>
  <c r="G13" i="2"/>
  <c r="G42" i="2" s="1"/>
  <c r="F13" i="2"/>
  <c r="F41" i="2" s="1"/>
  <c r="E13" i="2"/>
  <c r="D13" i="2"/>
  <c r="D41" i="2" s="1"/>
  <c r="C13" i="2"/>
  <c r="B14" i="2"/>
  <c r="B13" i="2"/>
  <c r="AI42" i="2"/>
  <c r="AG42" i="2"/>
  <c r="C42" i="2"/>
  <c r="B41" i="2"/>
  <c r="K44" i="10"/>
  <c r="K43" i="10"/>
  <c r="I44" i="10"/>
  <c r="I43" i="10"/>
  <c r="G44" i="10"/>
  <c r="G43" i="10"/>
  <c r="E44" i="10"/>
  <c r="E43" i="10"/>
  <c r="C44" i="10"/>
  <c r="C43" i="10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5" i="9"/>
  <c r="J5" i="9"/>
  <c r="I5" i="9"/>
  <c r="H5" i="9"/>
  <c r="K4" i="9"/>
  <c r="I4" i="9"/>
  <c r="J4" i="9"/>
  <c r="H4" i="9"/>
  <c r="AC42" i="2" l="1"/>
  <c r="M42" i="2"/>
  <c r="E42" i="2"/>
  <c r="I42" i="2"/>
  <c r="Y42" i="2"/>
  <c r="O43" i="10"/>
  <c r="B15" i="2"/>
  <c r="B19" i="2"/>
  <c r="B18" i="2"/>
  <c r="B17" i="2"/>
  <c r="B16" i="2"/>
  <c r="O44" i="10"/>
  <c r="B27" i="2"/>
  <c r="B25" i="2"/>
  <c r="B24" i="2"/>
  <c r="B28" i="2"/>
  <c r="B26" i="2"/>
  <c r="B33" i="2"/>
  <c r="D33" i="2"/>
  <c r="D34" i="2" s="1"/>
  <c r="F33" i="2"/>
  <c r="F34" i="2" s="1"/>
  <c r="H33" i="2"/>
  <c r="H34" i="2" s="1"/>
  <c r="J33" i="2"/>
  <c r="J34" i="2" s="1"/>
  <c r="L33" i="2"/>
  <c r="L34" i="2" s="1"/>
  <c r="N33" i="2"/>
  <c r="N34" i="2" s="1"/>
  <c r="P33" i="2"/>
  <c r="P34" i="2" s="1"/>
  <c r="R33" i="2"/>
  <c r="R34" i="2" s="1"/>
  <c r="T33" i="2"/>
  <c r="T34" i="2" s="1"/>
  <c r="V33" i="2"/>
  <c r="V34" i="2" s="1"/>
  <c r="X33" i="2"/>
  <c r="X34" i="2" s="1"/>
  <c r="Z33" i="2"/>
  <c r="Z34" i="2" s="1"/>
  <c r="AB33" i="2"/>
  <c r="AB34" i="2" s="1"/>
  <c r="AD33" i="2"/>
  <c r="AD34" i="2" s="1"/>
  <c r="AF33" i="2"/>
  <c r="AF34" i="2" s="1"/>
  <c r="AH33" i="2"/>
  <c r="AH34" i="2" s="1"/>
  <c r="C41" i="2"/>
  <c r="E41" i="2"/>
  <c r="G41" i="2"/>
  <c r="I41" i="2"/>
  <c r="K41" i="2"/>
  <c r="M41" i="2"/>
  <c r="O41" i="2"/>
  <c r="Q41" i="2"/>
  <c r="S41" i="2"/>
  <c r="U41" i="2"/>
  <c r="W41" i="2"/>
  <c r="Y41" i="2"/>
  <c r="AA41" i="2"/>
  <c r="AC41" i="2"/>
  <c r="AE41" i="2"/>
  <c r="AG41" i="2"/>
  <c r="AI41" i="2"/>
  <c r="B42" i="2"/>
  <c r="D42" i="2"/>
  <c r="F42" i="2"/>
  <c r="H42" i="2"/>
  <c r="J42" i="2"/>
  <c r="L42" i="2"/>
  <c r="N42" i="2"/>
  <c r="P42" i="2"/>
  <c r="R42" i="2"/>
  <c r="T42" i="2"/>
  <c r="V42" i="2"/>
  <c r="X42" i="2"/>
  <c r="Z42" i="2"/>
  <c r="AB42" i="2"/>
  <c r="AD42" i="2"/>
  <c r="AF42" i="2"/>
  <c r="AH42" i="2"/>
  <c r="C33" i="2"/>
  <c r="E33" i="2"/>
  <c r="E34" i="2" s="1"/>
  <c r="G33" i="2"/>
  <c r="G34" i="2" s="1"/>
  <c r="I33" i="2"/>
  <c r="I34" i="2" s="1"/>
  <c r="K33" i="2"/>
  <c r="K34" i="2" s="1"/>
  <c r="M33" i="2"/>
  <c r="M34" i="2" s="1"/>
  <c r="O33" i="2"/>
  <c r="O34" i="2" s="1"/>
  <c r="Q33" i="2"/>
  <c r="Q34" i="2" s="1"/>
  <c r="S33" i="2"/>
  <c r="S34" i="2" s="1"/>
  <c r="U33" i="2"/>
  <c r="U34" i="2" s="1"/>
  <c r="W33" i="2"/>
  <c r="W34" i="2" s="1"/>
  <c r="Y33" i="2"/>
  <c r="Y34" i="2" s="1"/>
  <c r="AA33" i="2"/>
  <c r="AA34" i="2" s="1"/>
  <c r="AC33" i="2"/>
  <c r="AC34" i="2" s="1"/>
  <c r="AE33" i="2"/>
  <c r="AE34" i="2" s="1"/>
  <c r="AG33" i="2"/>
  <c r="AG34" i="2" s="1"/>
  <c r="AI33" i="2"/>
  <c r="AI34" i="2" s="1"/>
  <c r="B43" i="2" l="1"/>
  <c r="B36" i="2"/>
  <c r="B34" i="2"/>
  <c r="B35" i="2"/>
  <c r="B44" i="2"/>
  <c r="B39" i="2"/>
  <c r="C34" i="2"/>
  <c r="B37" i="2" s="1"/>
  <c r="B47" i="2"/>
  <c r="B46" i="2"/>
  <c r="B45" i="2"/>
  <c r="B38" i="2" l="1"/>
  <c r="AH24" i="1" l="1"/>
  <c r="AH23" i="1"/>
  <c r="AH16" i="1"/>
  <c r="AH15" i="1"/>
  <c r="AH43" i="1" l="1"/>
  <c r="AH36" i="1"/>
  <c r="AH35" i="1"/>
  <c r="AH44" i="1"/>
  <c r="AO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BR7" i="6" l="1"/>
  <c r="BR8" i="6"/>
  <c r="BR9" i="6"/>
  <c r="BR10" i="6"/>
  <c r="BR11" i="6"/>
  <c r="BR12" i="6"/>
  <c r="BR13" i="6"/>
  <c r="BR14" i="6"/>
  <c r="BR15" i="6"/>
  <c r="BR16" i="6"/>
  <c r="AO20" i="12" l="1"/>
  <c r="AO36" i="12"/>
  <c r="AO68" i="12"/>
  <c r="AO52" i="12" l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4" i="1"/>
  <c r="B23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6" i="1"/>
  <c r="B15" i="1"/>
  <c r="B29" i="1" l="1"/>
  <c r="F44" i="1"/>
  <c r="F43" i="1"/>
  <c r="F36" i="1"/>
  <c r="F35" i="1"/>
  <c r="C44" i="1"/>
  <c r="C43" i="1"/>
  <c r="C36" i="1"/>
  <c r="C35" i="1"/>
  <c r="K43" i="1"/>
  <c r="K44" i="1" s="1"/>
  <c r="K36" i="1"/>
  <c r="K35" i="1"/>
  <c r="S43" i="1"/>
  <c r="S44" i="1" s="1"/>
  <c r="S36" i="1"/>
  <c r="S35" i="1"/>
  <c r="AA43" i="1"/>
  <c r="AA44" i="1" s="1"/>
  <c r="AA36" i="1"/>
  <c r="AA35" i="1"/>
  <c r="D43" i="1"/>
  <c r="D44" i="1" s="1"/>
  <c r="D36" i="1"/>
  <c r="D35" i="1"/>
  <c r="L43" i="1"/>
  <c r="L44" i="1" s="1"/>
  <c r="L36" i="1"/>
  <c r="L35" i="1"/>
  <c r="T43" i="1"/>
  <c r="T36" i="1"/>
  <c r="T35" i="1"/>
  <c r="T44" i="1"/>
  <c r="AB43" i="1"/>
  <c r="AB44" i="1" s="1"/>
  <c r="AB36" i="1"/>
  <c r="AB35" i="1"/>
  <c r="E35" i="1"/>
  <c r="E43" i="1"/>
  <c r="E44" i="1" s="1"/>
  <c r="E36" i="1"/>
  <c r="M43" i="1"/>
  <c r="M44" i="1" s="1"/>
  <c r="M36" i="1"/>
  <c r="M35" i="1"/>
  <c r="U44" i="1"/>
  <c r="U36" i="1"/>
  <c r="U35" i="1"/>
  <c r="U43" i="1"/>
  <c r="AC43" i="1"/>
  <c r="AC44" i="1" s="1"/>
  <c r="AC35" i="1"/>
  <c r="AC36" i="1"/>
  <c r="V44" i="1"/>
  <c r="V43" i="1"/>
  <c r="V36" i="1"/>
  <c r="V35" i="1"/>
  <c r="O43" i="1"/>
  <c r="O44" i="1" s="1"/>
  <c r="O36" i="1"/>
  <c r="O35" i="1"/>
  <c r="AE44" i="1"/>
  <c r="AE43" i="1"/>
  <c r="AE36" i="1"/>
  <c r="AE35" i="1"/>
  <c r="H43" i="1"/>
  <c r="H44" i="1" s="1"/>
  <c r="H36" i="1"/>
  <c r="H35" i="1"/>
  <c r="X35" i="1"/>
  <c r="X43" i="1"/>
  <c r="X44" i="1" s="1"/>
  <c r="X36" i="1"/>
  <c r="Y43" i="1"/>
  <c r="Y44" i="1" s="1"/>
  <c r="Y36" i="1"/>
  <c r="Y35" i="1"/>
  <c r="N43" i="1"/>
  <c r="N44" i="1" s="1"/>
  <c r="N35" i="1"/>
  <c r="N36" i="1"/>
  <c r="AD35" i="1"/>
  <c r="AD44" i="1"/>
  <c r="AD43" i="1"/>
  <c r="AD36" i="1"/>
  <c r="G43" i="1"/>
  <c r="G36" i="1"/>
  <c r="G44" i="1"/>
  <c r="G35" i="1"/>
  <c r="W44" i="1"/>
  <c r="W35" i="1"/>
  <c r="W43" i="1"/>
  <c r="W36" i="1"/>
  <c r="P35" i="1"/>
  <c r="P43" i="1"/>
  <c r="P36" i="1"/>
  <c r="P44" i="1"/>
  <c r="AF43" i="1"/>
  <c r="AF44" i="1" s="1"/>
  <c r="AF36" i="1"/>
  <c r="AF35" i="1"/>
  <c r="B43" i="1"/>
  <c r="B44" i="1" s="1"/>
  <c r="B36" i="1"/>
  <c r="B35" i="1"/>
  <c r="I43" i="1"/>
  <c r="I44" i="1" s="1"/>
  <c r="I36" i="1"/>
  <c r="I35" i="1"/>
  <c r="Q35" i="1"/>
  <c r="Q43" i="1"/>
  <c r="Q44" i="1" s="1"/>
  <c r="Q36" i="1"/>
  <c r="AG44" i="1"/>
  <c r="AG43" i="1"/>
  <c r="AG36" i="1"/>
  <c r="AG35" i="1"/>
  <c r="J43" i="1"/>
  <c r="J36" i="1"/>
  <c r="J35" i="1"/>
  <c r="J44" i="1"/>
  <c r="R43" i="1"/>
  <c r="R36" i="1"/>
  <c r="R35" i="1"/>
  <c r="R44" i="1"/>
  <c r="Z43" i="1"/>
  <c r="Z36" i="1"/>
  <c r="Z35" i="1"/>
  <c r="Z44" i="1"/>
  <c r="B21" i="1"/>
  <c r="B25" i="1"/>
  <c r="B26" i="1"/>
  <c r="B28" i="1"/>
  <c r="B27" i="1"/>
  <c r="B18" i="1"/>
  <c r="B20" i="1"/>
  <c r="B17" i="1"/>
  <c r="B19" i="1"/>
  <c r="BR39" i="11"/>
  <c r="DA39" i="11" s="1"/>
  <c r="BR38" i="11"/>
  <c r="DA38" i="11" s="1"/>
  <c r="BR37" i="11"/>
  <c r="DA37" i="11" s="1"/>
  <c r="BR36" i="11"/>
  <c r="DA36" i="11" s="1"/>
  <c r="BR35" i="11"/>
  <c r="DA35" i="11" s="1"/>
  <c r="BR34" i="11"/>
  <c r="DA34" i="11" s="1"/>
  <c r="BR33" i="11"/>
  <c r="DA33" i="11" s="1"/>
  <c r="BR32" i="11"/>
  <c r="DA32" i="11" s="1"/>
  <c r="BR31" i="11"/>
  <c r="DA31" i="11" s="1"/>
  <c r="BR30" i="11"/>
  <c r="DA30" i="11" s="1"/>
  <c r="BR29" i="11"/>
  <c r="DA29" i="11" s="1"/>
  <c r="BR28" i="11"/>
  <c r="DA28" i="11" s="1"/>
  <c r="BR27" i="11"/>
  <c r="DA27" i="11" s="1"/>
  <c r="BR26" i="11"/>
  <c r="DA26" i="11" s="1"/>
  <c r="BR25" i="11"/>
  <c r="DA25" i="11" s="1"/>
  <c r="BR24" i="11"/>
  <c r="DA24" i="11" s="1"/>
  <c r="BR23" i="11"/>
  <c r="DA23" i="11" s="1"/>
  <c r="BR22" i="11"/>
  <c r="DA22" i="11" s="1"/>
  <c r="BR21" i="11"/>
  <c r="DA21" i="11" s="1"/>
  <c r="BR20" i="11"/>
  <c r="DA20" i="11" s="1"/>
  <c r="BR19" i="11"/>
  <c r="DA19" i="11" s="1"/>
  <c r="BR18" i="11"/>
  <c r="DA18" i="11" s="1"/>
  <c r="BR17" i="11"/>
  <c r="DA17" i="11" s="1"/>
  <c r="BR16" i="11"/>
  <c r="DA16" i="11" s="1"/>
  <c r="BR15" i="11"/>
  <c r="DA15" i="11" s="1"/>
  <c r="BR14" i="11"/>
  <c r="DA14" i="11" s="1"/>
  <c r="BR13" i="11"/>
  <c r="DA13" i="11" s="1"/>
  <c r="BR12" i="11"/>
  <c r="DA12" i="11" s="1"/>
  <c r="BR11" i="11"/>
  <c r="DA11" i="11" s="1"/>
  <c r="BR10" i="11"/>
  <c r="DA10" i="11" s="1"/>
  <c r="BR9" i="11"/>
  <c r="DA9" i="11" s="1"/>
  <c r="BR8" i="11"/>
  <c r="DA8" i="11" s="1"/>
  <c r="BR7" i="11"/>
  <c r="DA7" i="11" s="1"/>
  <c r="BR6" i="11"/>
  <c r="DA6" i="11" s="1"/>
  <c r="BR40" i="11"/>
  <c r="DA40" i="11" s="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40" i="11"/>
  <c r="AO154" i="12"/>
  <c r="AO150" i="12"/>
  <c r="B49" i="1" l="1"/>
  <c r="B40" i="1"/>
  <c r="B41" i="1"/>
  <c r="B45" i="1"/>
  <c r="B48" i="1"/>
  <c r="B47" i="1"/>
  <c r="B46" i="1"/>
  <c r="AE13" i="7"/>
  <c r="AE15" i="7"/>
  <c r="AE17" i="7"/>
  <c r="AE19" i="7"/>
  <c r="AE12" i="7"/>
  <c r="AE14" i="7"/>
  <c r="AE16" i="7"/>
  <c r="AE18" i="7"/>
  <c r="AE20" i="7"/>
  <c r="AF12" i="7"/>
  <c r="AF13" i="7"/>
  <c r="AF14" i="7"/>
  <c r="AF15" i="7"/>
  <c r="AF16" i="7"/>
  <c r="AF17" i="7"/>
  <c r="AF18" i="7"/>
  <c r="AF19" i="7"/>
  <c r="AF20" i="7"/>
  <c r="B38" i="1"/>
  <c r="B39" i="1"/>
  <c r="B37" i="1"/>
  <c r="T42" i="14" l="1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AN14" i="7"/>
  <c r="AN13" i="7"/>
  <c r="AN12" i="7"/>
  <c r="AN11" i="7"/>
  <c r="AN10" i="7"/>
  <c r="AN9" i="7"/>
  <c r="AN8" i="7"/>
  <c r="AN7" i="7"/>
  <c r="AN6" i="7"/>
  <c r="AO15" i="7" l="1"/>
  <c r="AM15" i="7"/>
  <c r="AI15" i="7"/>
  <c r="AG15" i="7"/>
  <c r="AO16" i="7"/>
  <c r="AM16" i="7"/>
  <c r="AI16" i="7"/>
  <c r="AG16" i="7"/>
  <c r="AO17" i="7"/>
  <c r="AM17" i="7"/>
  <c r="AI17" i="7"/>
  <c r="AG17" i="7"/>
  <c r="AN18" i="7"/>
  <c r="AO18" i="7"/>
  <c r="AM18" i="7"/>
  <c r="AI18" i="7"/>
  <c r="AG18" i="7"/>
  <c r="AN19" i="7"/>
  <c r="AL19" i="7"/>
  <c r="AJ19" i="7"/>
  <c r="AH19" i="7"/>
  <c r="AD19" i="7"/>
  <c r="AO19" i="7"/>
  <c r="AM19" i="7"/>
  <c r="AI19" i="7"/>
  <c r="AG19" i="7"/>
  <c r="AN20" i="7"/>
  <c r="AL20" i="7"/>
  <c r="AJ20" i="7"/>
  <c r="AH20" i="7"/>
  <c r="AD20" i="7"/>
  <c r="AO20" i="7"/>
  <c r="AM20" i="7"/>
  <c r="AI20" i="7"/>
  <c r="AG20" i="7"/>
  <c r="AN21" i="7"/>
  <c r="AL21" i="7"/>
  <c r="AJ21" i="7"/>
  <c r="AH21" i="7"/>
  <c r="AF21" i="7"/>
  <c r="AD21" i="7"/>
  <c r="AO21" i="7"/>
  <c r="AM21" i="7"/>
  <c r="AI21" i="7"/>
  <c r="AG21" i="7"/>
  <c r="AE21" i="7"/>
  <c r="AN22" i="7"/>
  <c r="AL22" i="7"/>
  <c r="AJ22" i="7"/>
  <c r="AH22" i="7"/>
  <c r="AF22" i="7"/>
  <c r="AD22" i="7"/>
  <c r="AO22" i="7"/>
  <c r="AM22" i="7"/>
  <c r="AK22" i="7"/>
  <c r="AI22" i="7"/>
  <c r="AG22" i="7"/>
  <c r="AE22" i="7"/>
  <c r="AN23" i="7"/>
  <c r="AL23" i="7"/>
  <c r="AJ23" i="7"/>
  <c r="AH23" i="7"/>
  <c r="AF23" i="7"/>
  <c r="AD23" i="7"/>
  <c r="AO23" i="7"/>
  <c r="AM23" i="7"/>
  <c r="AK23" i="7"/>
  <c r="AI23" i="7"/>
  <c r="AG23" i="7"/>
  <c r="AE23" i="7"/>
  <c r="AN24" i="7"/>
  <c r="AL24" i="7"/>
  <c r="AJ24" i="7"/>
  <c r="AH24" i="7"/>
  <c r="AF24" i="7"/>
  <c r="AD24" i="7"/>
  <c r="AO24" i="7"/>
  <c r="AM24" i="7"/>
  <c r="AK24" i="7"/>
  <c r="AI24" i="7"/>
  <c r="AG24" i="7"/>
  <c r="AE24" i="7"/>
  <c r="AN25" i="7"/>
  <c r="AL25" i="7"/>
  <c r="AJ25" i="7"/>
  <c r="AH25" i="7"/>
  <c r="AF25" i="7"/>
  <c r="AD25" i="7"/>
  <c r="AO25" i="7"/>
  <c r="AM25" i="7"/>
  <c r="AK25" i="7"/>
  <c r="AI25" i="7"/>
  <c r="AG25" i="7"/>
  <c r="AE25" i="7"/>
  <c r="AN26" i="7"/>
  <c r="AL26" i="7"/>
  <c r="AJ26" i="7"/>
  <c r="AH26" i="7"/>
  <c r="AF26" i="7"/>
  <c r="AD26" i="7"/>
  <c r="AO26" i="7"/>
  <c r="AM26" i="7"/>
  <c r="AK26" i="7"/>
  <c r="AI26" i="7"/>
  <c r="AG26" i="7"/>
  <c r="AE26" i="7"/>
  <c r="AN27" i="7"/>
  <c r="AL27" i="7"/>
  <c r="AJ27" i="7"/>
  <c r="AH27" i="7"/>
  <c r="AF27" i="7"/>
  <c r="AD27" i="7"/>
  <c r="AO27" i="7"/>
  <c r="AM27" i="7"/>
  <c r="AK27" i="7"/>
  <c r="AI27" i="7"/>
  <c r="AG27" i="7"/>
  <c r="AE27" i="7"/>
  <c r="AN28" i="7"/>
  <c r="AL28" i="7"/>
  <c r="AJ28" i="7"/>
  <c r="AH28" i="7"/>
  <c r="AF28" i="7"/>
  <c r="AD28" i="7"/>
  <c r="AO28" i="7"/>
  <c r="AM28" i="7"/>
  <c r="AK28" i="7"/>
  <c r="AI28" i="7"/>
  <c r="AG28" i="7"/>
  <c r="AE28" i="7"/>
  <c r="AN29" i="7"/>
  <c r="AL29" i="7"/>
  <c r="AJ29" i="7"/>
  <c r="AH29" i="7"/>
  <c r="AF29" i="7"/>
  <c r="AD29" i="7"/>
  <c r="AO29" i="7"/>
  <c r="AM29" i="7"/>
  <c r="AK29" i="7"/>
  <c r="AI29" i="7"/>
  <c r="AG29" i="7"/>
  <c r="AE29" i="7"/>
  <c r="AN30" i="7"/>
  <c r="AL30" i="7"/>
  <c r="AJ30" i="7"/>
  <c r="AH30" i="7"/>
  <c r="AF30" i="7"/>
  <c r="AD30" i="7"/>
  <c r="AO30" i="7"/>
  <c r="AM30" i="7"/>
  <c r="AK30" i="7"/>
  <c r="AI30" i="7"/>
  <c r="AG30" i="7"/>
  <c r="AE30" i="7"/>
  <c r="AN31" i="7"/>
  <c r="AL31" i="7"/>
  <c r="AJ31" i="7"/>
  <c r="AH31" i="7"/>
  <c r="AF31" i="7"/>
  <c r="AD31" i="7"/>
  <c r="AO31" i="7"/>
  <c r="AM31" i="7"/>
  <c r="AK31" i="7"/>
  <c r="AI31" i="7"/>
  <c r="AG31" i="7"/>
  <c r="AE31" i="7"/>
  <c r="AN32" i="7"/>
  <c r="AO32" i="7"/>
  <c r="AL32" i="7"/>
  <c r="AJ32" i="7"/>
  <c r="AH32" i="7"/>
  <c r="AF32" i="7"/>
  <c r="AD32" i="7"/>
  <c r="AM32" i="7"/>
  <c r="AK32" i="7"/>
  <c r="AI32" i="7"/>
  <c r="AG32" i="7"/>
  <c r="AE32" i="7"/>
  <c r="AO33" i="7"/>
  <c r="AM33" i="7"/>
  <c r="AK33" i="7"/>
  <c r="AI33" i="7"/>
  <c r="AG33" i="7"/>
  <c r="AE33" i="7"/>
  <c r="AN33" i="7"/>
  <c r="AL33" i="7"/>
  <c r="AJ33" i="7"/>
  <c r="AH33" i="7"/>
  <c r="AF33" i="7"/>
  <c r="AD33" i="7"/>
  <c r="AO34" i="7"/>
  <c r="AM34" i="7"/>
  <c r="AK34" i="7"/>
  <c r="AI34" i="7"/>
  <c r="AG34" i="7"/>
  <c r="AE34" i="7"/>
  <c r="AN34" i="7"/>
  <c r="AL34" i="7"/>
  <c r="AJ34" i="7"/>
  <c r="AH34" i="7"/>
  <c r="AF34" i="7"/>
  <c r="AD34" i="7"/>
  <c r="AO35" i="7"/>
  <c r="AM35" i="7"/>
  <c r="AK35" i="7"/>
  <c r="AI35" i="7"/>
  <c r="AG35" i="7"/>
  <c r="AE35" i="7"/>
  <c r="AN35" i="7"/>
  <c r="AL35" i="7"/>
  <c r="AJ35" i="7"/>
  <c r="AH35" i="7"/>
  <c r="AF35" i="7"/>
  <c r="AD35" i="7"/>
  <c r="AO36" i="7"/>
  <c r="AM36" i="7"/>
  <c r="AK36" i="7"/>
  <c r="AI36" i="7"/>
  <c r="AG36" i="7"/>
  <c r="AE36" i="7"/>
  <c r="AN36" i="7"/>
  <c r="AL36" i="7"/>
  <c r="AJ36" i="7"/>
  <c r="AH36" i="7"/>
  <c r="AF36" i="7"/>
  <c r="AD36" i="7"/>
  <c r="AO37" i="7"/>
  <c r="AM37" i="7"/>
  <c r="AK37" i="7"/>
  <c r="AI37" i="7"/>
  <c r="AG37" i="7"/>
  <c r="AE37" i="7"/>
  <c r="AN37" i="7"/>
  <c r="AL37" i="7"/>
  <c r="AJ37" i="7"/>
  <c r="AH37" i="7"/>
  <c r="AF37" i="7"/>
  <c r="AD37" i="7"/>
  <c r="AO38" i="7"/>
  <c r="AM38" i="7"/>
  <c r="AK38" i="7"/>
  <c r="AI38" i="7"/>
  <c r="AG38" i="7"/>
  <c r="AE38" i="7"/>
  <c r="AN38" i="7"/>
  <c r="AL38" i="7"/>
  <c r="AJ38" i="7"/>
  <c r="AH38" i="7"/>
  <c r="AF38" i="7"/>
  <c r="AD38" i="7"/>
  <c r="AO39" i="7"/>
  <c r="AM39" i="7"/>
  <c r="AK39" i="7"/>
  <c r="AI39" i="7"/>
  <c r="AG39" i="7"/>
  <c r="AE39" i="7"/>
  <c r="AN39" i="7"/>
  <c r="AL39" i="7"/>
  <c r="AJ39" i="7"/>
  <c r="AH39" i="7"/>
  <c r="AF39" i="7"/>
  <c r="AD39" i="7"/>
  <c r="AO40" i="7"/>
  <c r="AM40" i="7"/>
  <c r="AK40" i="7"/>
  <c r="AI40" i="7"/>
  <c r="AG40" i="7"/>
  <c r="AE40" i="7"/>
  <c r="AN40" i="7"/>
  <c r="AL40" i="7"/>
  <c r="AJ40" i="7"/>
  <c r="AH40" i="7"/>
  <c r="AF40" i="7"/>
  <c r="AD40" i="7"/>
  <c r="AO41" i="7"/>
  <c r="AM41" i="7"/>
  <c r="AK41" i="7"/>
  <c r="AI41" i="7"/>
  <c r="AG41" i="7"/>
  <c r="AE41" i="7"/>
  <c r="AN41" i="7"/>
  <c r="AL41" i="7"/>
  <c r="AJ41" i="7"/>
  <c r="AH41" i="7"/>
  <c r="AF41" i="7"/>
  <c r="AD41" i="7"/>
  <c r="AO42" i="7"/>
  <c r="AM42" i="7"/>
  <c r="AK42" i="7"/>
  <c r="AI42" i="7"/>
  <c r="AG42" i="7"/>
  <c r="AE42" i="7"/>
  <c r="AN42" i="7"/>
  <c r="AL42" i="7"/>
  <c r="AJ42" i="7"/>
  <c r="AH42" i="7"/>
  <c r="AF42" i="7"/>
  <c r="AD42" i="7"/>
  <c r="AO43" i="7"/>
  <c r="AM43" i="7"/>
  <c r="AK43" i="7"/>
  <c r="AI43" i="7"/>
  <c r="AG43" i="7"/>
  <c r="AE43" i="7"/>
  <c r="AN43" i="7"/>
  <c r="AL43" i="7"/>
  <c r="AJ43" i="7"/>
  <c r="AH43" i="7"/>
  <c r="AF43" i="7"/>
  <c r="AD43" i="7"/>
  <c r="AO44" i="7"/>
  <c r="AM44" i="7"/>
  <c r="AK44" i="7"/>
  <c r="AI44" i="7"/>
  <c r="AG44" i="7"/>
  <c r="AE44" i="7"/>
  <c r="AN44" i="7"/>
  <c r="AL44" i="7"/>
  <c r="AJ44" i="7"/>
  <c r="AH44" i="7"/>
  <c r="AF44" i="7"/>
  <c r="AD44" i="7"/>
  <c r="AO45" i="7"/>
  <c r="AM45" i="7"/>
  <c r="AK45" i="7"/>
  <c r="AI45" i="7"/>
  <c r="AG45" i="7"/>
  <c r="AE45" i="7"/>
  <c r="AN45" i="7"/>
  <c r="AL45" i="7"/>
  <c r="AJ45" i="7"/>
  <c r="AH45" i="7"/>
  <c r="AF45" i="7"/>
  <c r="AD45" i="7"/>
  <c r="AO46" i="7"/>
  <c r="AM46" i="7"/>
  <c r="AK46" i="7"/>
  <c r="AI46" i="7"/>
  <c r="AG46" i="7"/>
  <c r="AE46" i="7"/>
  <c r="AN46" i="7"/>
  <c r="AL46" i="7"/>
  <c r="AJ46" i="7"/>
  <c r="AH46" i="7"/>
  <c r="AF46" i="7"/>
  <c r="AD46" i="7"/>
  <c r="AG6" i="7"/>
  <c r="AI6" i="7"/>
  <c r="AM6" i="7"/>
  <c r="AO6" i="7"/>
  <c r="AG7" i="7"/>
  <c r="AI7" i="7"/>
  <c r="AM7" i="7"/>
  <c r="AO7" i="7"/>
  <c r="AG8" i="7"/>
  <c r="AI8" i="7"/>
  <c r="AM8" i="7"/>
  <c r="AO8" i="7"/>
  <c r="AG9" i="7"/>
  <c r="AI9" i="7"/>
  <c r="AM9" i="7"/>
  <c r="AO9" i="7"/>
  <c r="AG10" i="7"/>
  <c r="AI10" i="7"/>
  <c r="AM10" i="7"/>
  <c r="AO10" i="7"/>
  <c r="AG11" i="7"/>
  <c r="AI11" i="7"/>
  <c r="AM11" i="7"/>
  <c r="AO11" i="7"/>
  <c r="AG12" i="7"/>
  <c r="AI12" i="7"/>
  <c r="AM12" i="7"/>
  <c r="AO12" i="7"/>
  <c r="AG13" i="7"/>
  <c r="AI13" i="7"/>
  <c r="AM13" i="7"/>
  <c r="AO13" i="7"/>
  <c r="AG14" i="7"/>
  <c r="AI14" i="7"/>
  <c r="AM14" i="7"/>
  <c r="AO14" i="7"/>
  <c r="AJ15" i="7"/>
  <c r="AN15" i="7"/>
  <c r="AJ16" i="7"/>
  <c r="AN16" i="7"/>
  <c r="AJ17" i="7"/>
  <c r="AN17" i="7"/>
  <c r="AJ18" i="7"/>
  <c r="AD6" i="7"/>
  <c r="AH6" i="7"/>
  <c r="AJ6" i="7"/>
  <c r="AL6" i="7"/>
  <c r="AD7" i="7"/>
  <c r="AH7" i="7"/>
  <c r="AJ7" i="7"/>
  <c r="AL7" i="7"/>
  <c r="AD8" i="7"/>
  <c r="AH8" i="7"/>
  <c r="AJ8" i="7"/>
  <c r="AL8" i="7"/>
  <c r="AD9" i="7"/>
  <c r="AH9" i="7"/>
  <c r="AJ9" i="7"/>
  <c r="AL9" i="7"/>
  <c r="AD10" i="7"/>
  <c r="AH10" i="7"/>
  <c r="AJ10" i="7"/>
  <c r="AL10" i="7"/>
  <c r="AD11" i="7"/>
  <c r="AH11" i="7"/>
  <c r="AJ11" i="7"/>
  <c r="AL11" i="7"/>
  <c r="AD12" i="7"/>
  <c r="AH12" i="7"/>
  <c r="AJ12" i="7"/>
  <c r="AL12" i="7"/>
  <c r="AD13" i="7"/>
  <c r="AH13" i="7"/>
  <c r="AJ13" i="7"/>
  <c r="AL13" i="7"/>
  <c r="AD14" i="7"/>
  <c r="AH14" i="7"/>
  <c r="AJ14" i="7"/>
  <c r="AL14" i="7"/>
  <c r="AD15" i="7"/>
  <c r="AH15" i="7"/>
  <c r="AL15" i="7"/>
  <c r="AD16" i="7"/>
  <c r="AH16" i="7"/>
  <c r="AL16" i="7"/>
  <c r="AD17" i="7"/>
  <c r="AH17" i="7"/>
  <c r="AL17" i="7"/>
  <c r="AD18" i="7"/>
  <c r="AH18" i="7"/>
  <c r="AL18" i="7"/>
  <c r="AO16" i="3"/>
  <c r="AM16" i="3"/>
  <c r="AO15" i="3"/>
  <c r="AM15" i="3"/>
  <c r="AO14" i="3"/>
  <c r="AM14" i="3"/>
  <c r="AO12" i="3"/>
  <c r="AI18" i="5" l="1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J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J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J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6" i="4"/>
  <c r="B15" i="4"/>
  <c r="B14" i="4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H42" i="6"/>
  <c r="H41" i="6"/>
  <c r="H40" i="6"/>
  <c r="BC42" i="6"/>
  <c r="AN42" i="6"/>
  <c r="Y42" i="6"/>
  <c r="BC41" i="6"/>
  <c r="AN41" i="6"/>
  <c r="Y41" i="6"/>
  <c r="BC40" i="6"/>
  <c r="AN40" i="6"/>
  <c r="Y40" i="6"/>
  <c r="BC39" i="6"/>
  <c r="AN39" i="6"/>
  <c r="Y39" i="6"/>
  <c r="BC38" i="6"/>
  <c r="AN38" i="6"/>
  <c r="Y38" i="6"/>
  <c r="BC37" i="6"/>
  <c r="AN37" i="6"/>
  <c r="Y37" i="6"/>
  <c r="BC36" i="6"/>
  <c r="AN36" i="6"/>
  <c r="Y36" i="6"/>
  <c r="BC35" i="6"/>
  <c r="AN35" i="6"/>
  <c r="Y35" i="6"/>
  <c r="BC34" i="6"/>
  <c r="AN34" i="6"/>
  <c r="Y34" i="6"/>
  <c r="BC33" i="6"/>
  <c r="AN33" i="6"/>
  <c r="Y33" i="6"/>
  <c r="BC32" i="6"/>
  <c r="AN32" i="6"/>
  <c r="Y32" i="6"/>
  <c r="BC31" i="6"/>
  <c r="AN31" i="6"/>
  <c r="Y31" i="6"/>
  <c r="BC30" i="6"/>
  <c r="AN30" i="6"/>
  <c r="Y30" i="6"/>
  <c r="BC29" i="6"/>
  <c r="AN29" i="6"/>
  <c r="Y29" i="6"/>
  <c r="BC28" i="6"/>
  <c r="AN28" i="6"/>
  <c r="Y28" i="6"/>
  <c r="BC27" i="6"/>
  <c r="AN27" i="6"/>
  <c r="Y27" i="6"/>
  <c r="BC26" i="6"/>
  <c r="AN26" i="6"/>
  <c r="Y26" i="6"/>
  <c r="BC25" i="6"/>
  <c r="AN25" i="6"/>
  <c r="Y25" i="6"/>
  <c r="BC24" i="6"/>
  <c r="AN24" i="6"/>
  <c r="Y24" i="6"/>
  <c r="BC23" i="6"/>
  <c r="AN23" i="6"/>
  <c r="Y23" i="6"/>
  <c r="BC22" i="6"/>
  <c r="AN22" i="6"/>
  <c r="Y22" i="6"/>
  <c r="BC21" i="6"/>
  <c r="AN21" i="6"/>
  <c r="Y21" i="6"/>
  <c r="BC20" i="6"/>
  <c r="AN20" i="6"/>
  <c r="Y20" i="6"/>
  <c r="BC19" i="6"/>
  <c r="AN19" i="6"/>
  <c r="Y19" i="6"/>
  <c r="BC18" i="6"/>
  <c r="AN18" i="6"/>
  <c r="Y18" i="6"/>
  <c r="BR17" i="6"/>
  <c r="Q42" i="13"/>
  <c r="P42" i="13"/>
  <c r="O42" i="13"/>
  <c r="Q41" i="13"/>
  <c r="P41" i="13"/>
  <c r="O41" i="13"/>
  <c r="Q40" i="13"/>
  <c r="P40" i="13"/>
  <c r="O40" i="13"/>
  <c r="Q39" i="13"/>
  <c r="P39" i="13"/>
  <c r="O39" i="13"/>
  <c r="Q38" i="13"/>
  <c r="P38" i="13"/>
  <c r="O38" i="13"/>
  <c r="Q37" i="13"/>
  <c r="P37" i="13"/>
  <c r="O37" i="13"/>
  <c r="Q36" i="13"/>
  <c r="P36" i="13"/>
  <c r="O36" i="13"/>
  <c r="Q35" i="13"/>
  <c r="P35" i="13"/>
  <c r="O35" i="13"/>
  <c r="Q34" i="13"/>
  <c r="P34" i="13"/>
  <c r="O34" i="13"/>
  <c r="Q33" i="13"/>
  <c r="P33" i="13"/>
  <c r="O33" i="13"/>
  <c r="Q32" i="13"/>
  <c r="P32" i="13"/>
  <c r="O32" i="13"/>
  <c r="Q31" i="13"/>
  <c r="P31" i="13"/>
  <c r="O31" i="13"/>
  <c r="Q30" i="13"/>
  <c r="P30" i="13"/>
  <c r="O30" i="13"/>
  <c r="Q29" i="13"/>
  <c r="P29" i="13"/>
  <c r="O29" i="13"/>
  <c r="Q28" i="13"/>
  <c r="P28" i="13"/>
  <c r="O28" i="13"/>
  <c r="Q27" i="13"/>
  <c r="P27" i="13"/>
  <c r="O27" i="13"/>
  <c r="Q26" i="13"/>
  <c r="P26" i="13"/>
  <c r="O26" i="13"/>
  <c r="Q25" i="13"/>
  <c r="P25" i="13"/>
  <c r="O25" i="13"/>
  <c r="Q24" i="13"/>
  <c r="P24" i="13"/>
  <c r="O24" i="13"/>
  <c r="Q23" i="13"/>
  <c r="P23" i="13"/>
  <c r="O23" i="13"/>
  <c r="Q22" i="13"/>
  <c r="P22" i="13"/>
  <c r="O22" i="13"/>
  <c r="Q21" i="13"/>
  <c r="P21" i="13"/>
  <c r="O21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Q15" i="13"/>
  <c r="P15" i="13"/>
  <c r="O15" i="13"/>
  <c r="Q14" i="13"/>
  <c r="P14" i="13"/>
  <c r="O14" i="13"/>
  <c r="Q13" i="13"/>
  <c r="P13" i="13"/>
  <c r="O13" i="13"/>
  <c r="Q12" i="13"/>
  <c r="P12" i="13"/>
  <c r="O12" i="13"/>
  <c r="Q11" i="13"/>
  <c r="P11" i="13"/>
  <c r="O11" i="13"/>
  <c r="Q10" i="13"/>
  <c r="P10" i="13"/>
  <c r="O10" i="13"/>
  <c r="Q9" i="13"/>
  <c r="P9" i="13"/>
  <c r="O9" i="13"/>
  <c r="Q8" i="13"/>
  <c r="P8" i="13"/>
  <c r="O8" i="13"/>
  <c r="Q7" i="13"/>
  <c r="P7" i="13"/>
  <c r="O7" i="13"/>
  <c r="Q6" i="13"/>
  <c r="P6" i="13"/>
  <c r="O6" i="13"/>
  <c r="BR19" i="6" l="1"/>
  <c r="BR27" i="6"/>
  <c r="BR35" i="6"/>
  <c r="BR30" i="6"/>
  <c r="BR38" i="6"/>
  <c r="BR22" i="6"/>
  <c r="BR24" i="6"/>
  <c r="BR32" i="6"/>
  <c r="BR40" i="6"/>
  <c r="BR33" i="6"/>
  <c r="BR41" i="6"/>
  <c r="BR18" i="6"/>
  <c r="BR26" i="6"/>
  <c r="BR34" i="6"/>
  <c r="BR42" i="6"/>
  <c r="BR21" i="6"/>
  <c r="BR29" i="6"/>
  <c r="BR37" i="6"/>
  <c r="BR25" i="6"/>
  <c r="BR20" i="6"/>
  <c r="BR28" i="6"/>
  <c r="BR36" i="6"/>
  <c r="BR23" i="6"/>
  <c r="BR31" i="6"/>
  <c r="BR39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2" i="6"/>
  <c r="H33" i="6"/>
  <c r="H34" i="6"/>
  <c r="H35" i="6"/>
  <c r="H36" i="6"/>
  <c r="H37" i="6"/>
  <c r="H38" i="6"/>
  <c r="H39" i="6"/>
  <c r="H31" i="6"/>
  <c r="F10" i="3"/>
  <c r="F12" i="3" s="1"/>
  <c r="E10" i="3"/>
  <c r="E12" i="3" s="1"/>
  <c r="D10" i="3"/>
  <c r="D12" i="3" s="1"/>
  <c r="C10" i="3"/>
  <c r="C12" i="3" s="1"/>
  <c r="B10" i="3"/>
  <c r="B12" i="3" s="1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AM190" i="12"/>
  <c r="AK190" i="12"/>
  <c r="AJ190" i="12"/>
  <c r="AI190" i="12"/>
  <c r="AH190" i="12"/>
  <c r="AG190" i="12"/>
  <c r="AF190" i="12"/>
  <c r="AE190" i="12"/>
  <c r="AD190" i="12"/>
  <c r="AC190" i="12"/>
  <c r="AB190" i="12"/>
  <c r="AA190" i="12"/>
  <c r="Z190" i="12"/>
  <c r="Y190" i="12"/>
  <c r="X190" i="12"/>
  <c r="W190" i="12"/>
  <c r="V190" i="12"/>
  <c r="U190" i="12"/>
  <c r="T190" i="12"/>
  <c r="S190" i="12"/>
  <c r="R190" i="12"/>
  <c r="Q190" i="12"/>
  <c r="P190" i="12"/>
  <c r="O190" i="12"/>
  <c r="N190" i="12"/>
  <c r="M190" i="12"/>
  <c r="L190" i="12"/>
  <c r="K190" i="12"/>
  <c r="J190" i="12"/>
  <c r="I190" i="12"/>
  <c r="H190" i="12"/>
  <c r="G190" i="12"/>
  <c r="F190" i="12"/>
  <c r="E190" i="12"/>
  <c r="AM189" i="12"/>
  <c r="AK189" i="12"/>
  <c r="AJ189" i="12"/>
  <c r="AI189" i="12"/>
  <c r="AH189" i="12"/>
  <c r="AG189" i="12"/>
  <c r="AF189" i="12"/>
  <c r="AE189" i="12"/>
  <c r="AD189" i="12"/>
  <c r="AC189" i="12"/>
  <c r="AB189" i="12"/>
  <c r="AA189" i="12"/>
  <c r="Z189" i="12"/>
  <c r="Y189" i="12"/>
  <c r="X189" i="12"/>
  <c r="W189" i="12"/>
  <c r="V189" i="12"/>
  <c r="U189" i="12"/>
  <c r="T189" i="12"/>
  <c r="S189" i="12"/>
  <c r="R189" i="12"/>
  <c r="Q189" i="12"/>
  <c r="P189" i="12"/>
  <c r="O189" i="12"/>
  <c r="N189" i="12"/>
  <c r="M189" i="12"/>
  <c r="L189" i="12"/>
  <c r="K189" i="12"/>
  <c r="J189" i="12"/>
  <c r="I189" i="12"/>
  <c r="H189" i="12"/>
  <c r="G189" i="12"/>
  <c r="F189" i="12"/>
  <c r="E189" i="12"/>
  <c r="AM188" i="12"/>
  <c r="AK188" i="12"/>
  <c r="AJ188" i="12"/>
  <c r="AI188" i="12"/>
  <c r="AH188" i="12"/>
  <c r="AG188" i="12"/>
  <c r="AF188" i="12"/>
  <c r="AE188" i="12"/>
  <c r="AD188" i="12"/>
  <c r="AC188" i="12"/>
  <c r="AB188" i="12"/>
  <c r="AA188" i="12"/>
  <c r="Z188" i="12"/>
  <c r="Y188" i="12"/>
  <c r="X188" i="12"/>
  <c r="W188" i="12"/>
  <c r="V188" i="12"/>
  <c r="U188" i="12"/>
  <c r="T188" i="12"/>
  <c r="S188" i="12"/>
  <c r="R188" i="12"/>
  <c r="Q188" i="12"/>
  <c r="P188" i="12"/>
  <c r="O188" i="12"/>
  <c r="N188" i="12"/>
  <c r="M188" i="12"/>
  <c r="L188" i="12"/>
  <c r="K188" i="12"/>
  <c r="J188" i="12"/>
  <c r="I188" i="12"/>
  <c r="H188" i="12"/>
  <c r="G188" i="12"/>
  <c r="F188" i="12"/>
  <c r="E188" i="12"/>
  <c r="AM187" i="12"/>
  <c r="AK187" i="12"/>
  <c r="AJ187" i="12"/>
  <c r="AI187" i="12"/>
  <c r="AH187" i="12"/>
  <c r="AG187" i="12"/>
  <c r="AF187" i="12"/>
  <c r="AE187" i="12"/>
  <c r="AD187" i="12"/>
  <c r="AC187" i="12"/>
  <c r="AB187" i="12"/>
  <c r="AA187" i="12"/>
  <c r="Z187" i="12"/>
  <c r="Y187" i="12"/>
  <c r="X187" i="12"/>
  <c r="W187" i="12"/>
  <c r="V187" i="12"/>
  <c r="U187" i="12"/>
  <c r="T187" i="12"/>
  <c r="S187" i="12"/>
  <c r="R187" i="12"/>
  <c r="Q187" i="12"/>
  <c r="P187" i="12"/>
  <c r="O187" i="12"/>
  <c r="N187" i="12"/>
  <c r="M187" i="12"/>
  <c r="L187" i="12"/>
  <c r="K187" i="12"/>
  <c r="J187" i="12"/>
  <c r="I187" i="12"/>
  <c r="H187" i="12"/>
  <c r="G187" i="12"/>
  <c r="F187" i="12"/>
  <c r="E187" i="12"/>
  <c r="AM186" i="12"/>
  <c r="AK186" i="12"/>
  <c r="AJ186" i="12"/>
  <c r="AI186" i="12"/>
  <c r="AH186" i="12"/>
  <c r="AG186" i="12"/>
  <c r="AF186" i="12"/>
  <c r="AE186" i="12"/>
  <c r="AD186" i="12"/>
  <c r="AC186" i="12"/>
  <c r="AB186" i="12"/>
  <c r="AA186" i="12"/>
  <c r="Z186" i="12"/>
  <c r="Y186" i="12"/>
  <c r="X186" i="12"/>
  <c r="W186" i="12"/>
  <c r="V186" i="12"/>
  <c r="U186" i="12"/>
  <c r="T186" i="12"/>
  <c r="S186" i="12"/>
  <c r="R186" i="12"/>
  <c r="Q186" i="12"/>
  <c r="P186" i="12"/>
  <c r="O186" i="12"/>
  <c r="N186" i="12"/>
  <c r="M186" i="12"/>
  <c r="L186" i="12"/>
  <c r="K186" i="12"/>
  <c r="J186" i="12"/>
  <c r="I186" i="12"/>
  <c r="H186" i="12"/>
  <c r="G186" i="12"/>
  <c r="F186" i="12"/>
  <c r="E186" i="12"/>
  <c r="AM154" i="12"/>
  <c r="AL154" i="12"/>
  <c r="AK154" i="12"/>
  <c r="AJ154" i="12"/>
  <c r="AI154" i="12"/>
  <c r="AH154" i="12"/>
  <c r="AG154" i="12"/>
  <c r="AF154" i="12"/>
  <c r="AE154" i="12"/>
  <c r="AD154" i="12"/>
  <c r="AC154" i="12"/>
  <c r="AB154" i="12"/>
  <c r="AA154" i="12"/>
  <c r="Z154" i="12"/>
  <c r="Y154" i="12"/>
  <c r="X154" i="12"/>
  <c r="W154" i="12"/>
  <c r="V154" i="12"/>
  <c r="U154" i="12"/>
  <c r="T154" i="12"/>
  <c r="S154" i="12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F154" i="12"/>
  <c r="E154" i="12"/>
  <c r="AM153" i="12"/>
  <c r="AL153" i="12"/>
  <c r="AK153" i="12"/>
  <c r="AJ153" i="12"/>
  <c r="AI153" i="12"/>
  <c r="AH153" i="12"/>
  <c r="AG153" i="12"/>
  <c r="AF153" i="12"/>
  <c r="AE153" i="12"/>
  <c r="AD153" i="12"/>
  <c r="AC153" i="12"/>
  <c r="AB153" i="12"/>
  <c r="AA153" i="12"/>
  <c r="Z153" i="12"/>
  <c r="Y153" i="12"/>
  <c r="X153" i="12"/>
  <c r="W153" i="12"/>
  <c r="V153" i="12"/>
  <c r="U153" i="12"/>
  <c r="T153" i="12"/>
  <c r="S153" i="12"/>
  <c r="R153" i="12"/>
  <c r="Q153" i="12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AM152" i="12"/>
  <c r="AL152" i="12"/>
  <c r="AK152" i="12"/>
  <c r="AJ152" i="12"/>
  <c r="AI152" i="12"/>
  <c r="AH152" i="12"/>
  <c r="AG152" i="12"/>
  <c r="AF152" i="12"/>
  <c r="AE152" i="12"/>
  <c r="AD152" i="12"/>
  <c r="AC152" i="12"/>
  <c r="AB152" i="12"/>
  <c r="AA152" i="12"/>
  <c r="Z152" i="12"/>
  <c r="Y152" i="12"/>
  <c r="X152" i="12"/>
  <c r="W152" i="12"/>
  <c r="V152" i="12"/>
  <c r="U152" i="12"/>
  <c r="T152" i="12"/>
  <c r="S152" i="12"/>
  <c r="R152" i="12"/>
  <c r="Q152" i="12"/>
  <c r="P152" i="12"/>
  <c r="O152" i="12"/>
  <c r="N152" i="12"/>
  <c r="M152" i="12"/>
  <c r="L152" i="12"/>
  <c r="K152" i="12"/>
  <c r="J152" i="12"/>
  <c r="I152" i="12"/>
  <c r="H152" i="12"/>
  <c r="G152" i="12"/>
  <c r="F152" i="12"/>
  <c r="E152" i="12"/>
  <c r="AM151" i="12"/>
  <c r="AL151" i="12"/>
  <c r="AK151" i="12"/>
  <c r="AJ151" i="12"/>
  <c r="AI151" i="12"/>
  <c r="AH151" i="12"/>
  <c r="AG151" i="12"/>
  <c r="AF151" i="12"/>
  <c r="AE151" i="12"/>
  <c r="AD151" i="12"/>
  <c r="AC151" i="12"/>
  <c r="AB151" i="12"/>
  <c r="AA151" i="12"/>
  <c r="Z151" i="12"/>
  <c r="Y151" i="12"/>
  <c r="X151" i="12"/>
  <c r="W151" i="12"/>
  <c r="V151" i="12"/>
  <c r="U151" i="12"/>
  <c r="T151" i="12"/>
  <c r="S151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AM150" i="12"/>
  <c r="AL150" i="12"/>
  <c r="AK150" i="12"/>
  <c r="AJ150" i="12"/>
  <c r="AI150" i="12"/>
  <c r="AH150" i="12"/>
  <c r="AG150" i="12"/>
  <c r="AF150" i="12"/>
  <c r="AE150" i="12"/>
  <c r="AD150" i="12"/>
  <c r="AC150" i="12"/>
  <c r="AB150" i="12"/>
  <c r="AA150" i="12"/>
  <c r="Z150" i="12"/>
  <c r="Y150" i="12"/>
  <c r="X150" i="12"/>
  <c r="W150" i="12"/>
  <c r="V150" i="12"/>
  <c r="U150" i="12"/>
  <c r="T150" i="12"/>
  <c r="S150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F150" i="12"/>
  <c r="E150" i="12"/>
  <c r="AM88" i="12"/>
  <c r="AM122" i="12" s="1"/>
  <c r="AL88" i="12"/>
  <c r="AL122" i="12" s="1"/>
  <c r="AK88" i="12"/>
  <c r="AK122" i="12" s="1"/>
  <c r="AJ88" i="12"/>
  <c r="AJ122" i="12" s="1"/>
  <c r="AI88" i="12"/>
  <c r="AI122" i="12" s="1"/>
  <c r="AH88" i="12"/>
  <c r="AH122" i="12" s="1"/>
  <c r="AG88" i="12"/>
  <c r="AG122" i="12" s="1"/>
  <c r="AF88" i="12"/>
  <c r="AF122" i="12" s="1"/>
  <c r="AE88" i="12"/>
  <c r="AE122" i="12" s="1"/>
  <c r="AD88" i="12"/>
  <c r="AD122" i="12" s="1"/>
  <c r="AC88" i="12"/>
  <c r="AC122" i="12" s="1"/>
  <c r="AB88" i="12"/>
  <c r="AB122" i="12" s="1"/>
  <c r="AA88" i="12"/>
  <c r="AA122" i="12" s="1"/>
  <c r="Z88" i="12"/>
  <c r="Z122" i="12" s="1"/>
  <c r="Y88" i="12"/>
  <c r="Y122" i="12" s="1"/>
  <c r="X88" i="12"/>
  <c r="X122" i="12" s="1"/>
  <c r="W88" i="12"/>
  <c r="W122" i="12" s="1"/>
  <c r="V88" i="12"/>
  <c r="V122" i="12" s="1"/>
  <c r="U88" i="12"/>
  <c r="U122" i="12" s="1"/>
  <c r="T88" i="12"/>
  <c r="T122" i="12" s="1"/>
  <c r="S88" i="12"/>
  <c r="S122" i="12" s="1"/>
  <c r="R88" i="12"/>
  <c r="R122" i="12" s="1"/>
  <c r="Q88" i="12"/>
  <c r="Q122" i="12" s="1"/>
  <c r="P88" i="12"/>
  <c r="P122" i="12" s="1"/>
  <c r="O88" i="12"/>
  <c r="O122" i="12" s="1"/>
  <c r="N88" i="12"/>
  <c r="N122" i="12" s="1"/>
  <c r="M88" i="12"/>
  <c r="M122" i="12" s="1"/>
  <c r="L88" i="12"/>
  <c r="L122" i="12" s="1"/>
  <c r="K88" i="12"/>
  <c r="K122" i="12" s="1"/>
  <c r="J88" i="12"/>
  <c r="J122" i="12" s="1"/>
  <c r="I88" i="12"/>
  <c r="I122" i="12" s="1"/>
  <c r="H88" i="12"/>
  <c r="H122" i="12" s="1"/>
  <c r="G88" i="12"/>
  <c r="G122" i="12" s="1"/>
  <c r="F88" i="12"/>
  <c r="F122" i="12" s="1"/>
  <c r="E88" i="12"/>
  <c r="E122" i="12" s="1"/>
  <c r="AM87" i="12"/>
  <c r="AM121" i="12" s="1"/>
  <c r="AL87" i="12"/>
  <c r="AL121" i="12" s="1"/>
  <c r="AK87" i="12"/>
  <c r="AK121" i="12" s="1"/>
  <c r="AJ87" i="12"/>
  <c r="AJ121" i="12" s="1"/>
  <c r="AI87" i="12"/>
  <c r="AI121" i="12" s="1"/>
  <c r="AH87" i="12"/>
  <c r="AH121" i="12" s="1"/>
  <c r="AG87" i="12"/>
  <c r="AG121" i="12" s="1"/>
  <c r="AF87" i="12"/>
  <c r="AF121" i="12" s="1"/>
  <c r="AE87" i="12"/>
  <c r="AE121" i="12" s="1"/>
  <c r="AD87" i="12"/>
  <c r="AD121" i="12" s="1"/>
  <c r="AC87" i="12"/>
  <c r="AC121" i="12" s="1"/>
  <c r="AB87" i="12"/>
  <c r="AB121" i="12" s="1"/>
  <c r="AA87" i="12"/>
  <c r="AA121" i="12" s="1"/>
  <c r="Z87" i="12"/>
  <c r="Z121" i="12" s="1"/>
  <c r="Y87" i="12"/>
  <c r="Y121" i="12" s="1"/>
  <c r="X87" i="12"/>
  <c r="X121" i="12" s="1"/>
  <c r="W87" i="12"/>
  <c r="W121" i="12" s="1"/>
  <c r="V87" i="12"/>
  <c r="V121" i="12" s="1"/>
  <c r="U87" i="12"/>
  <c r="U121" i="12" s="1"/>
  <c r="T87" i="12"/>
  <c r="T121" i="12" s="1"/>
  <c r="S87" i="12"/>
  <c r="S121" i="12" s="1"/>
  <c r="R87" i="12"/>
  <c r="R121" i="12" s="1"/>
  <c r="Q87" i="12"/>
  <c r="Q121" i="12" s="1"/>
  <c r="P87" i="12"/>
  <c r="P121" i="12" s="1"/>
  <c r="O87" i="12"/>
  <c r="O121" i="12" s="1"/>
  <c r="N87" i="12"/>
  <c r="N121" i="12" s="1"/>
  <c r="M87" i="12"/>
  <c r="M121" i="12" s="1"/>
  <c r="L87" i="12"/>
  <c r="L121" i="12" s="1"/>
  <c r="K87" i="12"/>
  <c r="K121" i="12" s="1"/>
  <c r="J87" i="12"/>
  <c r="J121" i="12" s="1"/>
  <c r="I87" i="12"/>
  <c r="I121" i="12" s="1"/>
  <c r="H87" i="12"/>
  <c r="H121" i="12" s="1"/>
  <c r="G87" i="12"/>
  <c r="G121" i="12" s="1"/>
  <c r="F87" i="12"/>
  <c r="F121" i="12" s="1"/>
  <c r="E87" i="12"/>
  <c r="E121" i="12" s="1"/>
  <c r="AM86" i="12"/>
  <c r="AM120" i="12" s="1"/>
  <c r="AL86" i="12"/>
  <c r="AL120" i="12" s="1"/>
  <c r="AK86" i="12"/>
  <c r="AK120" i="12" s="1"/>
  <c r="AJ86" i="12"/>
  <c r="AJ120" i="12" s="1"/>
  <c r="AI86" i="12"/>
  <c r="AI120" i="12" s="1"/>
  <c r="AH86" i="12"/>
  <c r="AH120" i="12" s="1"/>
  <c r="AG86" i="12"/>
  <c r="AG120" i="12" s="1"/>
  <c r="AF86" i="12"/>
  <c r="AF120" i="12" s="1"/>
  <c r="AE86" i="12"/>
  <c r="AE120" i="12" s="1"/>
  <c r="AD86" i="12"/>
  <c r="AD120" i="12" s="1"/>
  <c r="AC86" i="12"/>
  <c r="AC120" i="12" s="1"/>
  <c r="AB86" i="12"/>
  <c r="AB120" i="12" s="1"/>
  <c r="AA86" i="12"/>
  <c r="AA120" i="12" s="1"/>
  <c r="Z86" i="12"/>
  <c r="Z120" i="12" s="1"/>
  <c r="Y86" i="12"/>
  <c r="Y120" i="12" s="1"/>
  <c r="X86" i="12"/>
  <c r="X120" i="12" s="1"/>
  <c r="W86" i="12"/>
  <c r="W120" i="12" s="1"/>
  <c r="V86" i="12"/>
  <c r="V120" i="12" s="1"/>
  <c r="U86" i="12"/>
  <c r="U120" i="12" s="1"/>
  <c r="T86" i="12"/>
  <c r="T120" i="12" s="1"/>
  <c r="S86" i="12"/>
  <c r="S120" i="12" s="1"/>
  <c r="R86" i="12"/>
  <c r="R120" i="12" s="1"/>
  <c r="Q86" i="12"/>
  <c r="Q120" i="12" s="1"/>
  <c r="P86" i="12"/>
  <c r="P120" i="12" s="1"/>
  <c r="O86" i="12"/>
  <c r="O120" i="12" s="1"/>
  <c r="N86" i="12"/>
  <c r="N120" i="12" s="1"/>
  <c r="M86" i="12"/>
  <c r="M120" i="12" s="1"/>
  <c r="L86" i="12"/>
  <c r="L120" i="12" s="1"/>
  <c r="K86" i="12"/>
  <c r="K120" i="12" s="1"/>
  <c r="J86" i="12"/>
  <c r="J120" i="12" s="1"/>
  <c r="I86" i="12"/>
  <c r="I120" i="12" s="1"/>
  <c r="H86" i="12"/>
  <c r="H120" i="12" s="1"/>
  <c r="G86" i="12"/>
  <c r="G120" i="12" s="1"/>
  <c r="F86" i="12"/>
  <c r="F120" i="12" s="1"/>
  <c r="E86" i="12"/>
  <c r="E120" i="12" s="1"/>
  <c r="AM85" i="12"/>
  <c r="AM119" i="12" s="1"/>
  <c r="AL85" i="12"/>
  <c r="AL119" i="12" s="1"/>
  <c r="AK85" i="12"/>
  <c r="AK119" i="12" s="1"/>
  <c r="AJ85" i="12"/>
  <c r="AJ119" i="12" s="1"/>
  <c r="AI85" i="12"/>
  <c r="AI119" i="12" s="1"/>
  <c r="AH85" i="12"/>
  <c r="AH119" i="12" s="1"/>
  <c r="AG85" i="12"/>
  <c r="AG119" i="12" s="1"/>
  <c r="AF85" i="12"/>
  <c r="AF119" i="12" s="1"/>
  <c r="AE85" i="12"/>
  <c r="AE119" i="12" s="1"/>
  <c r="AD85" i="12"/>
  <c r="AD119" i="12" s="1"/>
  <c r="AC85" i="12"/>
  <c r="AC119" i="12" s="1"/>
  <c r="AB85" i="12"/>
  <c r="AB119" i="12" s="1"/>
  <c r="AA85" i="12"/>
  <c r="AA119" i="12" s="1"/>
  <c r="Z85" i="12"/>
  <c r="Z119" i="12" s="1"/>
  <c r="Y85" i="12"/>
  <c r="Y119" i="12" s="1"/>
  <c r="X85" i="12"/>
  <c r="X119" i="12" s="1"/>
  <c r="W85" i="12"/>
  <c r="W119" i="12" s="1"/>
  <c r="V85" i="12"/>
  <c r="V119" i="12" s="1"/>
  <c r="U85" i="12"/>
  <c r="U119" i="12" s="1"/>
  <c r="T85" i="12"/>
  <c r="T119" i="12" s="1"/>
  <c r="S85" i="12"/>
  <c r="S119" i="12" s="1"/>
  <c r="R85" i="12"/>
  <c r="R119" i="12" s="1"/>
  <c r="Q85" i="12"/>
  <c r="Q119" i="12" s="1"/>
  <c r="P85" i="12"/>
  <c r="P119" i="12" s="1"/>
  <c r="O85" i="12"/>
  <c r="O119" i="12" s="1"/>
  <c r="N85" i="12"/>
  <c r="N119" i="12" s="1"/>
  <c r="M85" i="12"/>
  <c r="M119" i="12" s="1"/>
  <c r="L85" i="12"/>
  <c r="L119" i="12" s="1"/>
  <c r="K85" i="12"/>
  <c r="K119" i="12" s="1"/>
  <c r="J85" i="12"/>
  <c r="J119" i="12" s="1"/>
  <c r="I85" i="12"/>
  <c r="I119" i="12" s="1"/>
  <c r="H85" i="12"/>
  <c r="H119" i="12" s="1"/>
  <c r="G85" i="12"/>
  <c r="G119" i="12" s="1"/>
  <c r="F85" i="12"/>
  <c r="F119" i="12" s="1"/>
  <c r="E85" i="12"/>
  <c r="E119" i="12" s="1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C124" i="12" l="1"/>
  <c r="AK124" i="12"/>
  <c r="AO32" i="3"/>
  <c r="AO34" i="3"/>
  <c r="AO30" i="3"/>
  <c r="AO29" i="3"/>
  <c r="AO31" i="3"/>
  <c r="AO33" i="3"/>
  <c r="AP33" i="3" s="1"/>
  <c r="AB124" i="12"/>
  <c r="I191" i="12"/>
  <c r="Q191" i="12"/>
  <c r="Y191" i="12"/>
  <c r="AG191" i="12"/>
  <c r="J191" i="12"/>
  <c r="R191" i="12"/>
  <c r="Z191" i="12"/>
  <c r="AH191" i="12"/>
  <c r="AO192" i="12"/>
  <c r="K191" i="12"/>
  <c r="AI191" i="12"/>
  <c r="AE124" i="12"/>
  <c r="AM124" i="12"/>
  <c r="L191" i="12"/>
  <c r="T191" i="12"/>
  <c r="AJ191" i="12"/>
  <c r="S191" i="12"/>
  <c r="E191" i="12"/>
  <c r="M191" i="12"/>
  <c r="U191" i="12"/>
  <c r="AC191" i="12"/>
  <c r="AK191" i="12"/>
  <c r="AN126" i="12"/>
  <c r="AA191" i="12"/>
  <c r="AG124" i="12"/>
  <c r="F191" i="12"/>
  <c r="N191" i="12"/>
  <c r="V191" i="12"/>
  <c r="AD191" i="12"/>
  <c r="AM191" i="12"/>
  <c r="G191" i="12"/>
  <c r="O191" i="12"/>
  <c r="W191" i="12"/>
  <c r="AE191" i="12"/>
  <c r="AI124" i="12"/>
  <c r="H191" i="12"/>
  <c r="P191" i="12"/>
  <c r="X191" i="12"/>
  <c r="AF191" i="12"/>
  <c r="AD124" i="12"/>
  <c r="AF124" i="12"/>
  <c r="AH124" i="12"/>
  <c r="AJ124" i="12"/>
  <c r="AL124" i="12"/>
  <c r="C15" i="3"/>
  <c r="C14" i="3"/>
  <c r="E15" i="3"/>
  <c r="E14" i="3"/>
  <c r="B14" i="3"/>
  <c r="B15" i="3"/>
  <c r="D15" i="3"/>
  <c r="D14" i="3"/>
  <c r="F15" i="3"/>
  <c r="F14" i="3"/>
  <c r="AB191" i="12"/>
  <c r="AI125" i="12" l="1"/>
  <c r="AO126" i="12"/>
  <c r="AP24" i="3"/>
  <c r="AP42" i="3"/>
  <c r="AK68" i="12"/>
  <c r="G36" i="10" l="1"/>
  <c r="E36" i="10"/>
  <c r="I36" i="10"/>
  <c r="K36" i="10"/>
  <c r="I34" i="10"/>
  <c r="K34" i="10"/>
  <c r="E34" i="10"/>
  <c r="G34" i="10"/>
  <c r="G32" i="10"/>
  <c r="E32" i="10"/>
  <c r="I32" i="10"/>
  <c r="K32" i="10"/>
  <c r="I30" i="10"/>
  <c r="K30" i="10"/>
  <c r="E30" i="10"/>
  <c r="G30" i="10"/>
  <c r="G28" i="10"/>
  <c r="E28" i="10"/>
  <c r="I28" i="10"/>
  <c r="K28" i="10"/>
  <c r="I26" i="10"/>
  <c r="K26" i="10"/>
  <c r="E26" i="10"/>
  <c r="G26" i="10"/>
  <c r="G24" i="10"/>
  <c r="E24" i="10"/>
  <c r="I24" i="10"/>
  <c r="K24" i="10"/>
  <c r="I22" i="10"/>
  <c r="K22" i="10"/>
  <c r="E22" i="10"/>
  <c r="G22" i="10"/>
  <c r="G20" i="10"/>
  <c r="E20" i="10"/>
  <c r="I20" i="10"/>
  <c r="K20" i="10"/>
  <c r="I18" i="10"/>
  <c r="K18" i="10"/>
  <c r="E18" i="10"/>
  <c r="G18" i="10"/>
  <c r="G16" i="10"/>
  <c r="E16" i="10"/>
  <c r="I16" i="10"/>
  <c r="K16" i="10"/>
  <c r="I14" i="10"/>
  <c r="K14" i="10"/>
  <c r="E14" i="10"/>
  <c r="G14" i="10"/>
  <c r="G12" i="10"/>
  <c r="I12" i="10"/>
  <c r="E12" i="10"/>
  <c r="K12" i="10"/>
  <c r="I10" i="10"/>
  <c r="K10" i="10"/>
  <c r="G10" i="10"/>
  <c r="E10" i="10"/>
  <c r="E8" i="10"/>
  <c r="I8" i="10"/>
  <c r="G8" i="10"/>
  <c r="K8" i="10"/>
  <c r="E6" i="10"/>
  <c r="G6" i="10"/>
  <c r="I6" i="10"/>
  <c r="K6" i="10"/>
  <c r="G4" i="10"/>
  <c r="I4" i="10"/>
  <c r="E4" i="10"/>
  <c r="K4" i="10"/>
  <c r="G37" i="10"/>
  <c r="E37" i="10"/>
  <c r="I37" i="10"/>
  <c r="K37" i="10"/>
  <c r="G35" i="10"/>
  <c r="E35" i="10"/>
  <c r="I35" i="10"/>
  <c r="K35" i="10"/>
  <c r="G33" i="10"/>
  <c r="E33" i="10"/>
  <c r="I33" i="10"/>
  <c r="K33" i="10"/>
  <c r="G31" i="10"/>
  <c r="E31" i="10"/>
  <c r="I31" i="10"/>
  <c r="K31" i="10"/>
  <c r="G29" i="10"/>
  <c r="E29" i="10"/>
  <c r="I29" i="10"/>
  <c r="K29" i="10"/>
  <c r="G27" i="10"/>
  <c r="E27" i="10"/>
  <c r="I27" i="10"/>
  <c r="K27" i="10"/>
  <c r="G25" i="10"/>
  <c r="E25" i="10"/>
  <c r="I25" i="10"/>
  <c r="K25" i="10"/>
  <c r="G23" i="10"/>
  <c r="E23" i="10"/>
  <c r="I23" i="10"/>
  <c r="K23" i="10"/>
  <c r="G21" i="10"/>
  <c r="E21" i="10"/>
  <c r="I21" i="10"/>
  <c r="K21" i="10"/>
  <c r="G19" i="10"/>
  <c r="E19" i="10"/>
  <c r="I19" i="10"/>
  <c r="K19" i="10"/>
  <c r="G17" i="10"/>
  <c r="E17" i="10"/>
  <c r="I17" i="10"/>
  <c r="K17" i="10"/>
  <c r="G15" i="10"/>
  <c r="E15" i="10"/>
  <c r="I15" i="10"/>
  <c r="K15" i="10"/>
  <c r="G13" i="10"/>
  <c r="E13" i="10"/>
  <c r="I13" i="10"/>
  <c r="K13" i="10"/>
  <c r="G11" i="10"/>
  <c r="I11" i="10"/>
  <c r="E11" i="10"/>
  <c r="K11" i="10"/>
  <c r="G9" i="10"/>
  <c r="E9" i="10"/>
  <c r="I9" i="10"/>
  <c r="K9" i="10"/>
  <c r="G7" i="10"/>
  <c r="I7" i="10"/>
  <c r="E7" i="10"/>
  <c r="K7" i="10"/>
  <c r="G5" i="10"/>
  <c r="E5" i="10"/>
  <c r="I5" i="10"/>
  <c r="K5" i="10"/>
  <c r="C6" i="10"/>
  <c r="L7" i="10"/>
  <c r="M7" i="10" s="1"/>
  <c r="C7" i="10"/>
  <c r="L6" i="10"/>
  <c r="M6" i="10" s="1"/>
  <c r="C30" i="10"/>
  <c r="C15" i="10"/>
  <c r="C23" i="10"/>
  <c r="C31" i="10"/>
  <c r="C16" i="10"/>
  <c r="C32" i="10"/>
  <c r="C12" i="10"/>
  <c r="C8" i="10"/>
  <c r="C26" i="10"/>
  <c r="C13" i="10"/>
  <c r="C21" i="10"/>
  <c r="C29" i="10"/>
  <c r="C4" i="10"/>
  <c r="C28" i="10"/>
  <c r="C37" i="10"/>
  <c r="L14" i="10"/>
  <c r="M14" i="10" s="1"/>
  <c r="C14" i="10"/>
  <c r="L22" i="10"/>
  <c r="M22" i="10" s="1"/>
  <c r="C22" i="10"/>
  <c r="L30" i="10"/>
  <c r="M30" i="10" s="1"/>
  <c r="L9" i="10"/>
  <c r="M9" i="10" s="1"/>
  <c r="C9" i="10"/>
  <c r="L15" i="10"/>
  <c r="M15" i="10" s="1"/>
  <c r="L19" i="10"/>
  <c r="M19" i="10" s="1"/>
  <c r="C19" i="10"/>
  <c r="L23" i="10"/>
  <c r="M23" i="10" s="1"/>
  <c r="L27" i="10"/>
  <c r="M27" i="10" s="1"/>
  <c r="C27" i="10"/>
  <c r="L31" i="10"/>
  <c r="M31" i="10" s="1"/>
  <c r="L10" i="10"/>
  <c r="M10" i="10" s="1"/>
  <c r="C10" i="10"/>
  <c r="L16" i="10"/>
  <c r="M16" i="10" s="1"/>
  <c r="L24" i="10"/>
  <c r="M24" i="10" s="1"/>
  <c r="C24" i="10"/>
  <c r="L32" i="10"/>
  <c r="M32" i="10" s="1"/>
  <c r="L35" i="10"/>
  <c r="M35" i="10" s="1"/>
  <c r="C35" i="10"/>
  <c r="L12" i="10"/>
  <c r="M12" i="10" s="1"/>
  <c r="L11" i="10"/>
  <c r="M11" i="10" s="1"/>
  <c r="C11" i="10"/>
  <c r="L8" i="10"/>
  <c r="M8" i="10" s="1"/>
  <c r="L18" i="10"/>
  <c r="M18" i="10" s="1"/>
  <c r="C18" i="10"/>
  <c r="L26" i="10"/>
  <c r="M26" i="10" s="1"/>
  <c r="L5" i="10"/>
  <c r="M5" i="10" s="1"/>
  <c r="C5" i="10"/>
  <c r="L13" i="10"/>
  <c r="M13" i="10" s="1"/>
  <c r="L17" i="10"/>
  <c r="M17" i="10" s="1"/>
  <c r="C17" i="10"/>
  <c r="L21" i="10"/>
  <c r="M21" i="10" s="1"/>
  <c r="L25" i="10"/>
  <c r="M25" i="10" s="1"/>
  <c r="C25" i="10"/>
  <c r="L29" i="10"/>
  <c r="M29" i="10" s="1"/>
  <c r="L33" i="10"/>
  <c r="M33" i="10" s="1"/>
  <c r="C33" i="10"/>
  <c r="L4" i="10"/>
  <c r="M4" i="10" s="1"/>
  <c r="L20" i="10"/>
  <c r="M20" i="10" s="1"/>
  <c r="C20" i="10"/>
  <c r="L28" i="10"/>
  <c r="M28" i="10" s="1"/>
  <c r="L36" i="10"/>
  <c r="M36" i="10" s="1"/>
  <c r="C36" i="10"/>
  <c r="L37" i="10"/>
  <c r="M37" i="10" s="1"/>
  <c r="L34" i="10"/>
  <c r="M34" i="10" s="1"/>
  <c r="C34" i="10"/>
  <c r="O4" i="10" l="1"/>
  <c r="O16" i="10"/>
  <c r="O27" i="10"/>
  <c r="O8" i="10"/>
  <c r="O14" i="10"/>
  <c r="O17" i="10"/>
  <c r="O26" i="10"/>
  <c r="O30" i="10"/>
  <c r="O28" i="10"/>
  <c r="O18" i="10"/>
  <c r="O32" i="10"/>
  <c r="O22" i="10"/>
  <c r="O20" i="10"/>
  <c r="O21" i="10"/>
  <c r="O24" i="10"/>
  <c r="O23" i="10"/>
  <c r="O6" i="10"/>
  <c r="O13" i="10"/>
  <c r="O15" i="10"/>
  <c r="O12" i="10"/>
  <c r="O33" i="10"/>
  <c r="O7" i="10"/>
  <c r="O29" i="10"/>
  <c r="O31" i="10"/>
  <c r="O37" i="10"/>
  <c r="O36" i="10"/>
  <c r="O34" i="10"/>
  <c r="O25" i="10"/>
  <c r="O5" i="10"/>
  <c r="O11" i="10"/>
  <c r="O35" i="10"/>
  <c r="O10" i="10"/>
  <c r="O19" i="10"/>
  <c r="O9" i="10"/>
  <c r="AP49" i="12" l="1"/>
  <c r="AP119" i="12"/>
  <c r="AP120" i="12"/>
  <c r="AP121" i="12"/>
  <c r="AP122" i="12"/>
  <c r="AP125" i="12" l="1"/>
  <c r="AP65" i="12"/>
  <c r="AP124" i="12"/>
  <c r="I42" i="10" l="1"/>
  <c r="K42" i="10"/>
  <c r="E42" i="10"/>
  <c r="G42" i="10"/>
  <c r="K41" i="10"/>
  <c r="G41" i="10"/>
  <c r="E41" i="10"/>
  <c r="I41" i="10"/>
  <c r="E39" i="10"/>
  <c r="K39" i="10"/>
  <c r="G39" i="10"/>
  <c r="I39" i="10"/>
  <c r="I40" i="10"/>
  <c r="K40" i="10"/>
  <c r="E40" i="10"/>
  <c r="G40" i="10"/>
  <c r="G38" i="10"/>
  <c r="E38" i="10"/>
  <c r="K38" i="10"/>
  <c r="I38" i="10"/>
  <c r="C41" i="10"/>
  <c r="C42" i="10"/>
  <c r="L42" i="10"/>
  <c r="M42" i="10" s="1"/>
  <c r="L38" i="10"/>
  <c r="M38" i="10" s="1"/>
  <c r="C38" i="10"/>
  <c r="L39" i="10"/>
  <c r="M39" i="10" s="1"/>
  <c r="C39" i="10"/>
  <c r="L41" i="10"/>
  <c r="M41" i="10" s="1"/>
  <c r="L40" i="10"/>
  <c r="M40" i="10" s="1"/>
  <c r="C40" i="10"/>
  <c r="O39" i="10" l="1"/>
  <c r="O38" i="10"/>
  <c r="O40" i="10"/>
  <c r="O42" i="10"/>
  <c r="O41" i="10"/>
</calcChain>
</file>

<file path=xl/sharedStrings.xml><?xml version="1.0" encoding="utf-8"?>
<sst xmlns="http://schemas.openxmlformats.org/spreadsheetml/2006/main" count="2989" uniqueCount="431">
  <si>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</si>
  <si>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</si>
  <si>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</si>
  <si>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</si>
  <si>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</si>
  <si>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</si>
  <si>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</si>
  <si>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</si>
  <si>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</si>
  <si>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million bushels</t>
  </si>
  <si>
    <t>Production</t>
  </si>
  <si>
    <t>TOTAL</t>
  </si>
  <si>
    <t>Crush</t>
  </si>
  <si>
    <t>Export</t>
  </si>
  <si>
    <t>U.S. Average price</t>
  </si>
  <si>
    <r>
      <t>a</t>
    </r>
    <r>
      <rPr>
        <sz val="10"/>
        <rFont val="Arial"/>
        <family val="2"/>
      </rPr>
      <t xml:space="preserve"> Projected</t>
    </r>
  </si>
  <si>
    <t>1998-99</t>
  </si>
  <si>
    <r>
      <t>a</t>
    </r>
    <r>
      <rPr>
        <sz val="10"/>
        <rFont val="Arial"/>
        <family val="2"/>
      </rPr>
      <t xml:space="preserve"> Includes imports</t>
    </r>
  </si>
  <si>
    <t>thousand tons</t>
  </si>
  <si>
    <t>Beginning stocks</t>
  </si>
  <si>
    <t>Domestic</t>
  </si>
  <si>
    <t>Exports</t>
  </si>
  <si>
    <t>Ending stocks</t>
  </si>
  <si>
    <t>million pounds</t>
  </si>
  <si>
    <r>
      <t>Average Price</t>
    </r>
    <r>
      <rPr>
        <vertAlign val="superscript"/>
        <sz val="10"/>
        <rFont val="Arial"/>
        <family val="2"/>
      </rPr>
      <t>b</t>
    </r>
  </si>
  <si>
    <t>1982-83</t>
  </si>
  <si>
    <t>1983-84</t>
  </si>
  <si>
    <t>1984-85</t>
  </si>
  <si>
    <t>1985-86</t>
  </si>
  <si>
    <t>1986-87</t>
  </si>
  <si>
    <t>1987-88</t>
  </si>
  <si>
    <t>1988-89</t>
  </si>
  <si>
    <t>September 1 stocks</t>
  </si>
  <si>
    <t>September-November</t>
  </si>
  <si>
    <t>Seed, residual</t>
  </si>
  <si>
    <t>December 1 stocks</t>
  </si>
  <si>
    <t>March 1 stocks</t>
  </si>
  <si>
    <t>June 1 stocks</t>
  </si>
  <si>
    <t>Annual</t>
  </si>
  <si>
    <t>August 1</t>
  </si>
  <si>
    <t>FINAL</t>
  </si>
  <si>
    <t>September 1</t>
  </si>
  <si>
    <t>October 1</t>
  </si>
  <si>
    <t>November 1</t>
  </si>
  <si>
    <t>January 1</t>
  </si>
  <si>
    <t>Year</t>
  </si>
  <si>
    <t>United States</t>
  </si>
  <si>
    <t>China</t>
  </si>
  <si>
    <t>Other</t>
  </si>
  <si>
    <t>Soybeans</t>
  </si>
  <si>
    <t>million metric tons</t>
  </si>
  <si>
    <t>1977-78</t>
  </si>
  <si>
    <t>1978-79</t>
  </si>
  <si>
    <t>1979-80</t>
  </si>
  <si>
    <t>1980-81</t>
  </si>
  <si>
    <t>1981-82</t>
  </si>
  <si>
    <t>Actual</t>
  </si>
  <si>
    <t>----</t>
  </si>
  <si>
    <t>---</t>
  </si>
  <si>
    <t>Harvested
Acreage</t>
  </si>
  <si>
    <r>
      <t>65.8</t>
    </r>
    <r>
      <rPr>
        <vertAlign val="superscript"/>
        <sz val="10"/>
        <rFont val="Arial"/>
        <family val="2"/>
      </rPr>
      <t>b</t>
    </r>
  </si>
  <si>
    <t>000 acres</t>
  </si>
  <si>
    <t>%</t>
  </si>
  <si>
    <r>
      <t>Western Corn Belt</t>
    </r>
    <r>
      <rPr>
        <u/>
        <vertAlign val="superscript"/>
        <sz val="10"/>
        <rFont val="Arial"/>
        <family val="2"/>
      </rPr>
      <t>a</t>
    </r>
  </si>
  <si>
    <r>
      <t>Eastern Corn Belt</t>
    </r>
    <r>
      <rPr>
        <u/>
        <vertAlign val="superscript"/>
        <sz val="10"/>
        <rFont val="Arial"/>
        <family val="2"/>
      </rPr>
      <t>b</t>
    </r>
  </si>
  <si>
    <r>
      <t>Mid-South</t>
    </r>
    <r>
      <rPr>
        <u/>
        <vertAlign val="superscript"/>
        <sz val="10"/>
        <rFont val="Arial"/>
        <family val="2"/>
      </rPr>
      <t>c</t>
    </r>
  </si>
  <si>
    <r>
      <t>Southeast</t>
    </r>
    <r>
      <rPr>
        <u/>
        <vertAlign val="superscript"/>
        <sz val="10"/>
        <rFont val="Arial"/>
        <family val="2"/>
      </rPr>
      <t>d</t>
    </r>
  </si>
  <si>
    <r>
      <t>East Coast</t>
    </r>
    <r>
      <rPr>
        <u/>
        <vertAlign val="superscript"/>
        <sz val="10"/>
        <rFont val="Arial"/>
        <family val="2"/>
      </rPr>
      <t>e</t>
    </r>
  </si>
  <si>
    <t>1999-00</t>
  </si>
  <si>
    <t xml:space="preserve"> </t>
  </si>
  <si>
    <t>2000-01</t>
  </si>
  <si>
    <t>Brazil</t>
  </si>
  <si>
    <t>Argentina</t>
  </si>
  <si>
    <t>Paraguay</t>
  </si>
  <si>
    <t>Seed, feed, residual</t>
  </si>
  <si>
    <t>2001-02</t>
  </si>
  <si>
    <r>
      <t>b</t>
    </r>
    <r>
      <rPr>
        <sz val="10"/>
        <rFont val="Arial"/>
        <family val="2"/>
      </rPr>
      <t xml:space="preserve"> Bulk, Decatur, Illinois 48%</t>
    </r>
  </si>
  <si>
    <t>2002-03</t>
  </si>
  <si>
    <t>2003-04</t>
  </si>
  <si>
    <t>2004-05</t>
  </si>
  <si>
    <r>
      <t>b</t>
    </r>
    <r>
      <rPr>
        <sz val="10"/>
        <rFont val="Arial"/>
        <family val="2"/>
      </rPr>
      <t xml:space="preserve"> Includes imports</t>
    </r>
  </si>
  <si>
    <t xml:space="preserve">   2004-05</t>
  </si>
  <si>
    <r>
      <t>b</t>
    </r>
    <r>
      <rPr>
        <sz val="10"/>
        <rFont val="Arial"/>
        <family val="2"/>
      </rPr>
      <t xml:space="preserve"> Bulk, Decatur, Illinois</t>
    </r>
  </si>
  <si>
    <t>2005-06</t>
  </si>
  <si>
    <t xml:space="preserve">   2005-06</t>
  </si>
  <si>
    <t>2006-07</t>
  </si>
  <si>
    <t xml:space="preserve">   2006-07</t>
  </si>
  <si>
    <t>2007-08</t>
  </si>
  <si>
    <t xml:space="preserve">Table 8.  Soybean Quarterly Balance Sheet </t>
  </si>
  <si>
    <t>Table 6.  Soybean Meal Balance Sheet -- Years Beginning October 1</t>
  </si>
  <si>
    <t>Table 7.  Soybean Oil Balance Sheet -- Years Beginning October 1</t>
  </si>
  <si>
    <t>Table 5.  Soybean Balance Sheet -- Years Beginning September 1</t>
  </si>
  <si>
    <t>Table 4.  United States Soybean Yield Estimates</t>
  </si>
  <si>
    <t>Table 1.  United States Soybean Production Estimates</t>
  </si>
  <si>
    <t>2008-09</t>
  </si>
  <si>
    <t>2009-10</t>
  </si>
  <si>
    <t>2010-11</t>
  </si>
  <si>
    <t>June Intentions</t>
  </si>
  <si>
    <t>Jan./Feb Intentions</t>
  </si>
  <si>
    <t>2011-12</t>
  </si>
  <si>
    <t>1975-76</t>
  </si>
  <si>
    <t>1976-77</t>
  </si>
  <si>
    <t>TOTAL SUPPLY</t>
  </si>
  <si>
    <t>Q1: September-November</t>
  </si>
  <si>
    <t xml:space="preserve">      Q1: Imports</t>
  </si>
  <si>
    <t xml:space="preserve">      Q1: Total Supplies</t>
  </si>
  <si>
    <t>TOTAL USE</t>
  </si>
  <si>
    <t>Sept-Nov Use Difference</t>
  </si>
  <si>
    <t>Q2: December-February</t>
  </si>
  <si>
    <t xml:space="preserve">      Q2: Imports</t>
  </si>
  <si>
    <t xml:space="preserve">      Q2: Total Supplies</t>
  </si>
  <si>
    <t>Dec-Feb Use Difference</t>
  </si>
  <si>
    <t>Q3: March-May</t>
  </si>
  <si>
    <t xml:space="preserve">      Q3: Imports</t>
  </si>
  <si>
    <t xml:space="preserve">      Q3: Total Supplies</t>
  </si>
  <si>
    <t>March-May Use Difference</t>
  </si>
  <si>
    <t>Q4: June-August</t>
  </si>
  <si>
    <t xml:space="preserve">      Q4: Imports</t>
  </si>
  <si>
    <t xml:space="preserve">      Q4: Total Supplies</t>
  </si>
  <si>
    <t>June 1 Total Less Sept 1 Stocks</t>
  </si>
  <si>
    <t>June-August Use Difference</t>
  </si>
  <si>
    <t>August 31st (Sept 1) stocks</t>
  </si>
  <si>
    <t>Marketing Year Totals</t>
  </si>
  <si>
    <t xml:space="preserve">      MY Imports</t>
  </si>
  <si>
    <t xml:space="preserve">      MY Total Supplies</t>
  </si>
  <si>
    <t>Quarterly Usage of Soybeans (billion bushels)</t>
  </si>
  <si>
    <t>Q1: Sept-Nov</t>
  </si>
  <si>
    <t>Q2: Dec-Feb</t>
  </si>
  <si>
    <t>Q3: Mar-May</t>
  </si>
  <si>
    <t>Q4: Jun-Aug</t>
  </si>
  <si>
    <t>Quarterly Usage of Soybeans (% of Annual Use)</t>
  </si>
  <si>
    <t>March 1</t>
  </si>
  <si>
    <t>June 1</t>
  </si>
  <si>
    <t>Quarterly Usage of Soybeans (% of Total Supply)</t>
  </si>
  <si>
    <t>End Stocks as % of Total Supply</t>
  </si>
  <si>
    <t>Sum of Percentages</t>
  </si>
  <si>
    <t>March Intentions</t>
  </si>
  <si>
    <t>Bushels per acre</t>
  </si>
  <si>
    <t>Beginning Stocks</t>
  </si>
  <si>
    <t>Ending Stocks</t>
  </si>
  <si>
    <t>% Ending Stocks-to-Use</t>
  </si>
  <si>
    <t>NA</t>
  </si>
  <si>
    <t>Table 2.  United States Soybean Planting Intentions, Actual Plantings, and Acres Harvested</t>
  </si>
  <si>
    <t>Table 3.  United States Planted Acres of Soybeans by Region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</si>
  <si>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</si>
  <si>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</si>
  <si>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</si>
  <si>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</si>
  <si>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</si>
  <si>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</si>
  <si>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</si>
  <si>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</si>
  <si>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</si>
  <si>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</si>
  <si>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</si>
  <si>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</si>
  <si>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</si>
  <si>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</si>
  <si>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</si>
  <si>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</si>
  <si>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</si>
  <si>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</si>
  <si>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</si>
  <si>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</si>
  <si>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</si>
  <si>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</si>
  <si>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</si>
  <si>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</si>
  <si>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</si>
  <si>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</si>
  <si>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</si>
  <si>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</si>
  <si>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</si>
  <si>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</si>
  <si>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</si>
  <si>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</si>
  <si>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</si>
  <si>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</si>
  <si>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</si>
  <si>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</si>
  <si>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</si>
  <si>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 xml:space="preserve">% SBM Production / Soybean Crush </t>
  </si>
  <si>
    <t>SBM Marketing Year (Oct. 1 - Sept. 30)</t>
  </si>
  <si>
    <t>% Ending Stocks-to-Exports</t>
  </si>
  <si>
    <t>Supply</t>
  </si>
  <si>
    <t>Usage</t>
  </si>
  <si>
    <t>% Exports-to-Use</t>
  </si>
  <si>
    <t>% SBM Industrial Consumption-to-Use</t>
  </si>
  <si>
    <t>% Feed Use-to-Total Use</t>
  </si>
  <si>
    <t>Region: United States</t>
  </si>
  <si>
    <t>Region: Foreign (non-U.S.)</t>
  </si>
  <si>
    <t>Region: World</t>
  </si>
  <si>
    <t>Region: % U.S. of World</t>
  </si>
  <si>
    <t>Soybean Area Harvested</t>
  </si>
  <si>
    <t>Soybean Beginning Stocks</t>
  </si>
  <si>
    <t>Soybean MY Imports</t>
  </si>
  <si>
    <t>Soybean Total Supply</t>
  </si>
  <si>
    <t xml:space="preserve">Soybean Crush </t>
  </si>
  <si>
    <t xml:space="preserve">Soybean Food Use Dom. Cons. </t>
  </si>
  <si>
    <t>Soybean Feed Waste Dom. Cons.</t>
  </si>
  <si>
    <t>Soybean Total Dom. Cons.</t>
  </si>
  <si>
    <t xml:space="preserve">Soybean MY Exports </t>
  </si>
  <si>
    <t xml:space="preserve">Soybean Ending Stocks </t>
  </si>
  <si>
    <t>Marketing Year</t>
  </si>
  <si>
    <t>%US/World</t>
  </si>
  <si>
    <t>Million hectares</t>
  </si>
  <si>
    <t>mmt</t>
  </si>
  <si>
    <t>World S-D</t>
  </si>
  <si>
    <t>Foreign S-D</t>
  </si>
  <si>
    <t>United States S-D</t>
  </si>
  <si>
    <r>
      <t xml:space="preserve">TOTAL SUPPLIES </t>
    </r>
    <r>
      <rPr>
        <vertAlign val="superscript"/>
        <sz val="10"/>
        <rFont val="Arial"/>
        <family val="2"/>
      </rPr>
      <t>a</t>
    </r>
  </si>
  <si>
    <t>Imports</t>
  </si>
  <si>
    <t>TOTAL USAGE</t>
  </si>
  <si>
    <r>
      <t xml:space="preserve">Price per Ton </t>
    </r>
    <r>
      <rPr>
        <vertAlign val="superscript"/>
        <sz val="10"/>
        <rFont val="Arial"/>
        <family val="2"/>
      </rPr>
      <t>a</t>
    </r>
  </si>
  <si>
    <t>% Exports-to-Total Usage</t>
  </si>
  <si>
    <t>% Crush-to-Total Usage</t>
  </si>
  <si>
    <r>
      <t xml:space="preserve">TOTAL SUPPLIES </t>
    </r>
    <r>
      <rPr>
        <vertAlign val="superscript"/>
        <sz val="10"/>
        <rFont val="Arial"/>
        <family val="2"/>
      </rPr>
      <t>b</t>
    </r>
  </si>
  <si>
    <t>Soybean Production</t>
  </si>
  <si>
    <t>Soybean Meal Production</t>
  </si>
  <si>
    <t>% Domestic Use-to-Total Usage</t>
  </si>
  <si>
    <t>Domestic Use</t>
  </si>
  <si>
    <t>Area Harvested</t>
  </si>
  <si>
    <t>MY Imports</t>
  </si>
  <si>
    <t>Total Supply</t>
  </si>
  <si>
    <t>MY Exports</t>
  </si>
  <si>
    <t xml:space="preserve">Ending Stocks </t>
  </si>
  <si>
    <t>Feed Waste Domestic Use</t>
  </si>
  <si>
    <t xml:space="preserve">Total Domestic Use </t>
  </si>
  <si>
    <t xml:space="preserve">Food Use Domestic Use </t>
  </si>
  <si>
    <t>mln ha</t>
  </si>
  <si>
    <t>India</t>
  </si>
  <si>
    <t>Canada</t>
  </si>
  <si>
    <t>Ukraine</t>
  </si>
  <si>
    <t>Uruguay</t>
  </si>
  <si>
    <t>Bolivia</t>
  </si>
  <si>
    <t>World Total</t>
  </si>
  <si>
    <t>million bu.</t>
  </si>
  <si>
    <t>% World Prodn</t>
  </si>
  <si>
    <t>1970/1971</t>
  </si>
  <si>
    <t>1971/1972</t>
  </si>
  <si>
    <t>1972/1973</t>
  </si>
  <si>
    <t>1973/1974</t>
  </si>
  <si>
    <t>1974/1975</t>
  </si>
  <si>
    <t>Table 10a.  Soybean Production by Country (million metric tons)</t>
  </si>
  <si>
    <t>Table 10c.  Percent of World Soybean Production by Country</t>
  </si>
  <si>
    <t>na</t>
  </si>
  <si>
    <t>Soybean Oil Marketing Year (Oct. 1 - Sept. 30)</t>
  </si>
  <si>
    <t>% Soybean Oil Industrial Consumption-to-Use</t>
  </si>
  <si>
    <t xml:space="preserve">% Soybean Oil Production / Soybean Crush </t>
  </si>
  <si>
    <t xml:space="preserve">Beginning Soybean Oil Stocks </t>
  </si>
  <si>
    <t xml:space="preserve">Soybean Oil Production </t>
  </si>
  <si>
    <t xml:space="preserve">Soybean Oil MY Imports </t>
  </si>
  <si>
    <t xml:space="preserve">Soybean Oil Total Supply </t>
  </si>
  <si>
    <t xml:space="preserve">Soybean Oil Industrial Domestic Consumption </t>
  </si>
  <si>
    <t xml:space="preserve">Soybean Oil Food Use Domestic Consumption </t>
  </si>
  <si>
    <t xml:space="preserve">Soybean Oil Feed Waste Domestic Consumption </t>
  </si>
  <si>
    <t xml:space="preserve">Soybean Oil Total Domestic Consumption </t>
  </si>
  <si>
    <t xml:space="preserve">Soybean Oil MY Exports </t>
  </si>
  <si>
    <t xml:space="preserve">Soybean Oil Ending Stocks </t>
  </si>
  <si>
    <t xml:space="preserve">Soybean Meal Equivalents (SME) </t>
  </si>
  <si>
    <t xml:space="preserve">Beginning SBM Stocks </t>
  </si>
  <si>
    <t xml:space="preserve">SBM Production </t>
  </si>
  <si>
    <t xml:space="preserve">SBM MY Imports </t>
  </si>
  <si>
    <t xml:space="preserve">SBM Total Supply </t>
  </si>
  <si>
    <t xml:space="preserve">SBM Industrial Domestic Consumption </t>
  </si>
  <si>
    <t xml:space="preserve">SBM Food Use Domestic Consumption </t>
  </si>
  <si>
    <t xml:space="preserve">SBM Feed Waste Domestic Consumption </t>
  </si>
  <si>
    <t xml:space="preserve">SBM Total Domestic Consumption </t>
  </si>
  <si>
    <t xml:space="preserve">SBM MY Exports </t>
  </si>
  <si>
    <t xml:space="preserve">SBM Ending Stocks </t>
  </si>
  <si>
    <t>Table 10b.  Soybean Production by Country (million bushels)</t>
  </si>
  <si>
    <t>Non-United States</t>
  </si>
  <si>
    <t>Symmetric Forecast Error Calculations</t>
  </si>
  <si>
    <t>Average % Forecast Error</t>
  </si>
  <si>
    <t>Median % Forecast Error</t>
  </si>
  <si>
    <t>Standard Error of Forecast (%)</t>
  </si>
  <si>
    <t>Skewness</t>
  </si>
  <si>
    <t>Kurtosis</t>
  </si>
  <si>
    <t>Assymmetric Forecast Error Calculations</t>
  </si>
  <si>
    <t xml:space="preserve">A. Positive Frcst Errors (Frcst too high) </t>
  </si>
  <si>
    <t>Median + % Frcst Error</t>
  </si>
  <si>
    <t>Std Error of Positive Frcst (%)</t>
  </si>
  <si>
    <t xml:space="preserve">B. Negative Frcst Errors (Frcst too low) </t>
  </si>
  <si>
    <t xml:space="preserve">Median - % Frcst Error </t>
  </si>
  <si>
    <t>Std Error of Negative Frcst (%)</t>
  </si>
  <si>
    <t>Aug-November Forecast Error</t>
  </si>
  <si>
    <t>Aug-November % Forecast Error</t>
  </si>
  <si>
    <t>Aug-January Forecast Error</t>
  </si>
  <si>
    <t>Aug-January % Forecast Error</t>
  </si>
  <si>
    <t>Mirror Aug-November % Frcst Error</t>
  </si>
  <si>
    <t>Count</t>
  </si>
  <si>
    <t xml:space="preserve">South America (Total) </t>
  </si>
  <si>
    <t>Avg + % Frcst Error (too high, i.e., Aug&gt;Nov)</t>
  </si>
  <si>
    <t>Avg - % Frcst Error (too low, i.e., Aug&lt;Nov)</t>
  </si>
  <si>
    <t>March-Actual Planted Acres Forecast Error (mln acres)</t>
  </si>
  <si>
    <t>March-Actual Planted Acres Forecast Error (%)</t>
  </si>
  <si>
    <t>June-Actual Planted Acres Forecast Error (mln acres)</t>
  </si>
  <si>
    <t>June-Actual Planted Acres Forecast Error (%)</t>
  </si>
  <si>
    <t>Harvested as a % of Planted Acres</t>
  </si>
  <si>
    <t>Aug-Nov Forecast Error</t>
  </si>
  <si>
    <t>Aug-Nov % Forecast Error</t>
  </si>
  <si>
    <t>Aug-Jan Forecast Error</t>
  </si>
  <si>
    <t>Aug-Jan % Forecast Error</t>
  </si>
  <si>
    <t>Mirror Aug-Nov % Frcst Error</t>
  </si>
  <si>
    <t xml:space="preserve">Total Distribution </t>
  </si>
  <si>
    <t>Total Distribution</t>
  </si>
  <si>
    <t>% Brazil of South American Production</t>
  </si>
  <si>
    <t>% Argentina of South American Production</t>
  </si>
  <si>
    <t>% Brazil of Argentina Production</t>
  </si>
  <si>
    <t>% Paraguay of South American Production</t>
  </si>
  <si>
    <t>South American Production Comparisons</t>
  </si>
  <si>
    <t>SBM Total Distribution</t>
  </si>
  <si>
    <t>Total Use</t>
  </si>
  <si>
    <t>Q1: Imports</t>
  </si>
  <si>
    <t>Q1: Total Supplies</t>
  </si>
  <si>
    <t>Q2: Imports</t>
  </si>
  <si>
    <t>Q2: Total Supplies</t>
  </si>
  <si>
    <t>Q3: Imports</t>
  </si>
  <si>
    <t>Q3: Total Supplies</t>
  </si>
  <si>
    <t>Q4: Imports</t>
  </si>
  <si>
    <t>Q4: Total Supplies</t>
  </si>
  <si>
    <t>MY Total Supplies</t>
  </si>
  <si>
    <t>Seed, feed &amp; residual</t>
  </si>
  <si>
    <t>Avg % S/U</t>
  </si>
  <si>
    <t>Median % S/U</t>
  </si>
  <si>
    <t>Min % S/U</t>
  </si>
  <si>
    <t>Max % S/U</t>
  </si>
  <si>
    <t>Count total #</t>
  </si>
  <si>
    <t>Implicit Crush, Seed &amp; Residual #</t>
  </si>
  <si>
    <t xml:space="preserve">% (Sep-Nov Crush, Seed Resid) / (MY Total Supply) </t>
  </si>
  <si>
    <t xml:space="preserve">% (Sep-Nov Crush, Seed Resid) / (MY Crush) </t>
  </si>
  <si>
    <t xml:space="preserve">% (Dec-Feb Crush, Seed Resid) / (MY Total Supply) </t>
  </si>
  <si>
    <t xml:space="preserve">% (Dec-Feb Crush, Seed Resid) / (MY Crush) </t>
  </si>
  <si>
    <t xml:space="preserve">% (Mar-May Crush, Seed Resid) / (MY Total Supply) </t>
  </si>
  <si>
    <t xml:space="preserve">% (Mar-May Crush, Seed Resid) / (MY Crush) </t>
  </si>
  <si>
    <t>2012-13</t>
  </si>
  <si>
    <t>Crush &amp;</t>
  </si>
  <si>
    <t>Residual</t>
  </si>
  <si>
    <t>Count if &lt; 10% S/U</t>
  </si>
  <si>
    <t>2012/2013</t>
  </si>
  <si>
    <t>Other States</t>
  </si>
  <si>
    <t>May (WASDE)</t>
  </si>
  <si>
    <t>June (WASDE)</t>
  </si>
  <si>
    <t>July (WASDE)</t>
  </si>
  <si>
    <t>August 1 (NASS)</t>
  </si>
  <si>
    <t>September 1 (NASS)</t>
  </si>
  <si>
    <t>October 1 (NASS)</t>
  </si>
  <si>
    <t>November 1 (NASS)</t>
  </si>
  <si>
    <t>January 1 (NASS)</t>
  </si>
  <si>
    <t>FINAL (NASS)</t>
  </si>
  <si>
    <t>Table 9.  South American Soybean Area, Yield, and Production, MY 1977/78 to Date</t>
  </si>
  <si>
    <t>Other South American</t>
  </si>
  <si>
    <r>
      <t>Major Oilseeds</t>
    </r>
    <r>
      <rPr>
        <sz val="8"/>
        <rFont val="Arial"/>
        <family val="2"/>
      </rPr>
      <t xml:space="preserve"> (copra, peanuts, soybeans, sunflower, cottonseed, rapeseed, palm kernal; via psdonline)</t>
    </r>
  </si>
  <si>
    <r>
      <t>a</t>
    </r>
    <r>
      <rPr>
        <sz val="10"/>
        <rFont val="Arial"/>
        <family val="2"/>
      </rPr>
      <t xml:space="preserve"> Iowa, Kansas, Minnesota, Missouri, Nebraska, North Dakota, South Dakota (7 states)</t>
    </r>
  </si>
  <si>
    <r>
      <t>b</t>
    </r>
    <r>
      <rPr>
        <sz val="10"/>
        <rFont val="Arial"/>
        <family val="2"/>
      </rPr>
      <t xml:space="preserve"> Illinois, Indiana, Michigan, Ohio, Wisconsin (5 states)</t>
    </r>
  </si>
  <si>
    <r>
      <t>c</t>
    </r>
    <r>
      <rPr>
        <sz val="10"/>
        <rFont val="Arial"/>
        <family val="2"/>
      </rPr>
      <t xml:space="preserve"> Arkansas, Kentucky, Louisiana, Mississippi, Oklahoma, Tennessee, Texas (7 states)</t>
    </r>
  </si>
  <si>
    <r>
      <t>d</t>
    </r>
    <r>
      <rPr>
        <sz val="10"/>
        <rFont val="Arial"/>
        <family val="2"/>
      </rPr>
      <t xml:space="preserve"> Alabama, Florida, Georgia, North Carolina, South Carolina (5 states)</t>
    </r>
  </si>
  <si>
    <t>e Delaware, Maryland, New Jersey, New York, Pennsylvania, Virginia, West Virginia (7 states)</t>
  </si>
  <si>
    <t>World</t>
  </si>
  <si>
    <t>South America as a % of World Soybean Supply-Demand</t>
  </si>
  <si>
    <t>% U.S. Oilseeds of World Oilseeds</t>
  </si>
  <si>
    <t>% World Soybeans of Total Oilseeds</t>
  </si>
  <si>
    <t>% U.S. Soybeans of World Soybeans</t>
  </si>
  <si>
    <t>Sept 1 Supplies Less Dec 1 Stocks</t>
  </si>
  <si>
    <t>December 1 Supplies Less March 1 Stocks</t>
  </si>
  <si>
    <t>March 1 Supplies Less June 1 Stocks</t>
  </si>
  <si>
    <t>2013-14</t>
  </si>
  <si>
    <t>December 1</t>
  </si>
  <si>
    <t>September 1 End Stocks</t>
  </si>
  <si>
    <t>2013/2014</t>
  </si>
  <si>
    <t xml:space="preserve">na </t>
  </si>
  <si>
    <t>Table 8.  Soybean Quarterly Balance Sheet</t>
  </si>
  <si>
    <t>2014-15</t>
  </si>
  <si>
    <r>
      <t xml:space="preserve">   </t>
    </r>
    <r>
      <rPr>
        <b/>
        <sz val="9"/>
        <rFont val="Arial"/>
        <family val="2"/>
      </rPr>
      <t>Biodiesel</t>
    </r>
    <r>
      <rPr>
        <sz val="9"/>
        <rFont val="Arial"/>
        <family val="2"/>
      </rPr>
      <t xml:space="preserve"> (WASDE April est for 2006/07-2009/10)</t>
    </r>
  </si>
  <si>
    <r>
      <t xml:space="preserve">   </t>
    </r>
    <r>
      <rPr>
        <b/>
        <sz val="9"/>
        <rFont val="Arial"/>
        <family val="2"/>
      </rPr>
      <t>Food, Feed &amp; other Industrial</t>
    </r>
  </si>
  <si>
    <t>2014/2015</t>
  </si>
  <si>
    <t>2015-16</t>
  </si>
  <si>
    <t>MY 1975/76 to MY 1994/95: % S/U</t>
  </si>
  <si>
    <t>Early Data through MY 1994/95</t>
  </si>
  <si>
    <t>Late Data since MY 1995/96</t>
  </si>
  <si>
    <t>2015/2016</t>
  </si>
  <si>
    <t>Table 11a.  Soybean Exports by Country (million metric tons)</t>
  </si>
  <si>
    <t>Table 11b.  Soybean Exports by Country (million bushels)</t>
  </si>
  <si>
    <t>Table 11c.  Percent of World Soybean Exports by Country</t>
  </si>
  <si>
    <t>Table 12a.  Soybean Imports by Country (million metric tons)</t>
  </si>
  <si>
    <t>Table 12b.  Soybean Imports by Country (million bushels)</t>
  </si>
  <si>
    <t>Table 12c.  Percent of World Soybean Imports by Country</t>
  </si>
  <si>
    <t>European Union</t>
  </si>
  <si>
    <t>Mexico</t>
  </si>
  <si>
    <t>Japan</t>
  </si>
  <si>
    <t>Indonesia</t>
  </si>
  <si>
    <t>Taiwan</t>
  </si>
  <si>
    <t>Turkey</t>
  </si>
  <si>
    <t>Thailand</t>
  </si>
  <si>
    <t>Egypt</t>
  </si>
  <si>
    <t>Vietnam</t>
  </si>
  <si>
    <t>Russia</t>
  </si>
  <si>
    <t>South Korea</t>
  </si>
  <si>
    <t>Bangladesh</t>
  </si>
  <si>
    <t>Malaysia</t>
  </si>
  <si>
    <t>% World Imports</t>
  </si>
  <si>
    <t>Table 13.  World Oilseed and Soybean Production</t>
  </si>
  <si>
    <t>Table 13a. United States Soybean Supply-Demand (metric units)</t>
  </si>
  <si>
    <t>Table 13b. Foreign (Non-US) Soybean Supply-Demand (metric units)</t>
  </si>
  <si>
    <t>Table 13b. World Soybean Supply-Demand (metric units)</t>
  </si>
  <si>
    <t>Table 13b. % U.S. of World Soybean Supply-Demand (percentage)</t>
  </si>
  <si>
    <t>Table 14a. World Soybean Meal Supply-Demand</t>
  </si>
  <si>
    <t>Table 14b. U.S. Soybean Meal Supply-Demand</t>
  </si>
  <si>
    <t>Table 14c. Foreign (Non U.S.) Soybean Meal Supply-Demand</t>
  </si>
  <si>
    <t>Table 14d. U.S. Percent of World Soybean Meal Supply-Demand</t>
  </si>
  <si>
    <t>Table 15a. World Soybean Oil Supply-Demand</t>
  </si>
  <si>
    <t>Table 15b. U.S. Soybean Oil Supply-Demand</t>
  </si>
  <si>
    <t>Table 15c. Foreign (Non U.S.) Soybean Oil Supply-Demand</t>
  </si>
  <si>
    <t>Table 15d. U.S. Percent of World Soybean Oil Supply-Demand</t>
  </si>
  <si>
    <t xml:space="preserve">Table 8a.  Soybean Quarterly Balance Sheet </t>
  </si>
  <si>
    <t>2016-17</t>
  </si>
  <si>
    <t>Crush, Seed &amp; Residual (Crush since 2014-15)</t>
  </si>
  <si>
    <t>(Seed &amp; Residual since 2014-15)</t>
  </si>
  <si>
    <t>Crush, Seed &amp; Residual (Crush since 2015-16)</t>
  </si>
  <si>
    <t>(Seed &amp; Residual since 2015-16)</t>
  </si>
  <si>
    <t>Average</t>
  </si>
  <si>
    <t>Median</t>
  </si>
  <si>
    <t>Minimum</t>
  </si>
  <si>
    <t>Maximum</t>
  </si>
  <si>
    <t>Std Deviation</t>
  </si>
  <si>
    <t>Trend</t>
  </si>
  <si>
    <t>1976-2015</t>
  </si>
  <si>
    <t>2006-2015</t>
  </si>
  <si>
    <t>All Data through MY 2015/16</t>
  </si>
  <si>
    <t>MY 1975/76 to MY 2015/16: % S/U</t>
  </si>
  <si>
    <t>MY 1995/96 to MY 2015/16: % S/U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</si>
</sst>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8" formatCode="&quot;$&quot;#,##0.00_);[Red]\(&quot;$&quot;#,##0.00\)"/>
    <numFmt numFmtId="164" formatCode="0.000"/>
    <numFmt numFmtId="165" formatCode="0.0"/>
    <numFmt numFmtId="166" formatCode="&quot;$&quot;#,##0.00"/>
    <numFmt numFmtId="167" formatCode="#,##0.000"/>
    <numFmt numFmtId="168" formatCode="#,##0.0"/>
    <numFmt numFmtId="169" formatCode="#,##0.000_);[Red]\(#,##0.000\)"/>
    <numFmt numFmtId="170" formatCode="0.0%"/>
    <numFmt numFmtId="171" formatCode="#,##0_______)"/>
    <numFmt numFmtId="172" formatCode="#,##0.00_____________)"/>
    <numFmt numFmtId="173" formatCode="&quot;$&quot;#,##0.000"/>
    <numFmt numFmtId="174" formatCode="&quot;$&quot;#,##0.0000"/>
    <numFmt numFmtId="175" formatCode="0_);[Red]\(0\)"/>
    <numFmt numFmtId="176" formatCode="0.000_);[Red]\(0.000\)"/>
    <numFmt numFmtId="177" formatCode="0.0_);[Red]\(0.0\)"/>
    <numFmt numFmtId="178" formatCode="0.00_);[Red]\(0.00\)"/>
    <numFmt numFmtId="179" formatCode="#,##0.0_);[Red]\(#,##0.0\)"/>
  </numFmts>
  <fonts count="49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.699999999999999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rgb="FF0070C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4D4D4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4D4D4D"/>
      <name val="Calibri"/>
      <family val="2"/>
      <scheme val="minor"/>
    </font>
    <font>
      <b/>
      <sz val="14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7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u/>
      <sz val="10"/>
      <name val="Arial"/>
      <family val="2"/>
    </font>
    <font>
      <i/>
      <sz val="8"/>
      <color rgb="FF7030A0"/>
      <name val="Arial"/>
      <family val="2"/>
    </font>
    <font>
      <sz val="8"/>
      <color rgb="FF7030A0"/>
      <name val="Arial"/>
      <family val="2"/>
    </font>
    <font>
      <sz val="10"/>
      <color rgb="FF0070C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i/>
      <sz val="10"/>
      <color rgb="FF7030A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rgb="FF00B0F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1135">
    <xf numFmtId="0" fontId="0" fillId="0" borderId="0" xfId="0"/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1" xfId="0" applyFont="1" applyFill="1" applyBorder="1" applyAlignment="1"/>
    <xf numFmtId="0" fontId="3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0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2" fillId="0" borderId="0" xfId="0" applyFont="1"/>
    <xf numFmtId="3" fontId="0" fillId="0" borderId="0" xfId="0" applyNumberFormat="1"/>
    <xf numFmtId="0" fontId="0" fillId="0" borderId="2" xfId="0" applyFill="1" applyBorder="1" applyAlignment="1">
      <alignment horizontal="center"/>
    </xf>
    <xf numFmtId="3" fontId="3" fillId="0" borderId="0" xfId="0" applyNumberFormat="1" applyFont="1"/>
    <xf numFmtId="168" fontId="0" fillId="0" borderId="0" xfId="0" applyNumberFormat="1"/>
    <xf numFmtId="168" fontId="0" fillId="0" borderId="1" xfId="0" applyNumberFormat="1" applyBorder="1"/>
    <xf numFmtId="168" fontId="0" fillId="0" borderId="0" xfId="0" applyNumberFormat="1" applyFill="1" applyBorder="1" applyAlignment="1"/>
    <xf numFmtId="0" fontId="0" fillId="0" borderId="2" xfId="0" applyBorder="1" applyAlignment="1">
      <alignment horizontal="center"/>
    </xf>
    <xf numFmtId="166" fontId="0" fillId="0" borderId="1" xfId="0" applyNumberFormat="1" applyBorder="1"/>
    <xf numFmtId="168" fontId="0" fillId="0" borderId="1" xfId="0" applyNumberFormat="1" applyBorder="1" applyAlignment="1"/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Alignment="1"/>
    <xf numFmtId="168" fontId="0" fillId="0" borderId="0" xfId="0" applyNumberFormat="1" applyFont="1" applyFill="1" applyBorder="1" applyAlignment="1"/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Border="1"/>
    <xf numFmtId="0" fontId="3" fillId="0" borderId="0" xfId="0" applyFont="1" applyBorder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6" fillId="0" borderId="0" xfId="0" applyFont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7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Fill="1" applyBorder="1" applyAlignment="1"/>
    <xf numFmtId="0" fontId="4" fillId="0" borderId="2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8" fontId="0" fillId="0" borderId="0" xfId="0" applyNumberFormat="1"/>
    <xf numFmtId="8" fontId="0" fillId="0" borderId="1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4" fontId="0" fillId="0" borderId="0" xfId="0" applyNumberFormat="1"/>
    <xf numFmtId="3" fontId="4" fillId="0" borderId="0" xfId="0" applyNumberFormat="1" applyFont="1"/>
    <xf numFmtId="167" fontId="0" fillId="0" borderId="0" xfId="0" applyNumberFormat="1" applyBorder="1" applyAlignment="1">
      <alignment horizontal="center"/>
    </xf>
    <xf numFmtId="3" fontId="3" fillId="0" borderId="0" xfId="0" applyNumberFormat="1" applyFont="1" applyBorder="1"/>
    <xf numFmtId="8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Font="1" applyFill="1" applyBorder="1" applyAlignment="1"/>
    <xf numFmtId="38" fontId="4" fillId="0" borderId="2" xfId="0" applyNumberFormat="1" applyFont="1" applyFill="1" applyBorder="1" applyAlignment="1"/>
    <xf numFmtId="38" fontId="4" fillId="0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/>
    <xf numFmtId="3" fontId="9" fillId="2" borderId="0" xfId="0" applyNumberFormat="1" applyFont="1" applyFill="1"/>
    <xf numFmtId="38" fontId="9" fillId="2" borderId="0" xfId="0" applyNumberFormat="1" applyFont="1" applyFill="1"/>
    <xf numFmtId="0" fontId="4" fillId="2" borderId="0" xfId="0" applyFont="1" applyFill="1" applyBorder="1" applyAlignment="1"/>
    <xf numFmtId="3" fontId="4" fillId="2" borderId="1" xfId="0" applyNumberFormat="1" applyFont="1" applyFill="1" applyBorder="1"/>
    <xf numFmtId="38" fontId="4" fillId="2" borderId="1" xfId="0" applyNumberFormat="1" applyFont="1" applyFill="1" applyBorder="1"/>
    <xf numFmtId="0" fontId="4" fillId="2" borderId="0" xfId="0" applyFont="1" applyFill="1" applyBorder="1" applyAlignment="1">
      <alignment horizontal="left" indent="2"/>
    </xf>
    <xf numFmtId="3" fontId="4" fillId="2" borderId="0" xfId="0" applyNumberFormat="1" applyFont="1" applyFill="1"/>
    <xf numFmtId="38" fontId="4" fillId="2" borderId="0" xfId="1" applyNumberFormat="1" applyFont="1" applyFill="1"/>
    <xf numFmtId="168" fontId="4" fillId="0" borderId="0" xfId="1" applyNumberFormat="1"/>
    <xf numFmtId="0" fontId="4" fillId="0" borderId="0" xfId="1"/>
    <xf numFmtId="0" fontId="9" fillId="0" borderId="0" xfId="0" applyFont="1" applyFill="1" applyBorder="1" applyAlignment="1"/>
    <xf numFmtId="0" fontId="4" fillId="3" borderId="0" xfId="0" applyFont="1" applyFill="1" applyBorder="1" applyAlignment="1"/>
    <xf numFmtId="3" fontId="0" fillId="3" borderId="0" xfId="0" applyNumberFormat="1" applyFill="1"/>
    <xf numFmtId="38" fontId="0" fillId="3" borderId="0" xfId="0" applyNumberFormat="1" applyFill="1"/>
    <xf numFmtId="3" fontId="0" fillId="3" borderId="1" xfId="0" applyNumberFormat="1" applyFill="1" applyBorder="1"/>
    <xf numFmtId="38" fontId="0" fillId="3" borderId="1" xfId="0" applyNumberFormat="1" applyFill="1" applyBorder="1"/>
    <xf numFmtId="0" fontId="0" fillId="4" borderId="0" xfId="0" applyFill="1" applyBorder="1" applyAlignment="1">
      <alignment horizontal="left" indent="2"/>
    </xf>
    <xf numFmtId="3" fontId="0" fillId="4" borderId="0" xfId="0" applyNumberFormat="1" applyFill="1"/>
    <xf numFmtId="3" fontId="0" fillId="4" borderId="1" xfId="0" applyNumberFormat="1" applyFill="1" applyBorder="1"/>
    <xf numFmtId="0" fontId="4" fillId="4" borderId="0" xfId="0" applyFont="1" applyFill="1" applyAlignment="1">
      <alignment horizontal="left" indent="2"/>
    </xf>
    <xf numFmtId="38" fontId="10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indent="2"/>
    </xf>
    <xf numFmtId="168" fontId="11" fillId="0" borderId="0" xfId="0" applyNumberFormat="1" applyFont="1" applyFill="1" applyBorder="1" applyAlignment="1"/>
    <xf numFmtId="0" fontId="9" fillId="0" borderId="0" xfId="0" applyFont="1"/>
    <xf numFmtId="3" fontId="9" fillId="0" borderId="0" xfId="0" applyNumberFormat="1" applyFont="1"/>
    <xf numFmtId="0" fontId="0" fillId="4" borderId="0" xfId="0" applyFill="1" applyAlignment="1">
      <alignment horizontal="left" indent="2"/>
    </xf>
    <xf numFmtId="38" fontId="0" fillId="4" borderId="0" xfId="0" applyNumberFormat="1" applyFill="1"/>
    <xf numFmtId="38" fontId="9" fillId="0" borderId="0" xfId="1" applyNumberFormat="1" applyFont="1" applyFill="1"/>
    <xf numFmtId="1" fontId="4" fillId="3" borderId="0" xfId="0" applyNumberFormat="1" applyFont="1" applyFill="1" applyBorder="1" applyAlignment="1"/>
    <xf numFmtId="38" fontId="0" fillId="4" borderId="1" xfId="0" applyNumberFormat="1" applyFill="1" applyBorder="1"/>
    <xf numFmtId="3" fontId="0" fillId="4" borderId="2" xfId="0" applyNumberFormat="1" applyFill="1" applyBorder="1"/>
    <xf numFmtId="38" fontId="0" fillId="4" borderId="2" xfId="0" applyNumberFormat="1" applyFill="1" applyBorder="1"/>
    <xf numFmtId="164" fontId="0" fillId="0" borderId="0" xfId="0" applyNumberFormat="1"/>
    <xf numFmtId="0" fontId="12" fillId="0" borderId="0" xfId="0" applyFont="1"/>
    <xf numFmtId="167" fontId="0" fillId="0" borderId="0" xfId="0" applyNumberFormat="1"/>
    <xf numFmtId="164" fontId="9" fillId="0" borderId="0" xfId="0" applyNumberFormat="1" applyFont="1"/>
    <xf numFmtId="164" fontId="4" fillId="0" borderId="0" xfId="0" applyNumberFormat="1" applyFont="1"/>
    <xf numFmtId="164" fontId="12" fillId="0" borderId="0" xfId="0" applyNumberFormat="1" applyFont="1"/>
    <xf numFmtId="170" fontId="0" fillId="0" borderId="0" xfId="0" applyNumberFormat="1"/>
    <xf numFmtId="170" fontId="9" fillId="0" borderId="0" xfId="0" applyNumberFormat="1" applyFont="1"/>
    <xf numFmtId="40" fontId="0" fillId="0" borderId="0" xfId="0" applyNumberFormat="1"/>
    <xf numFmtId="0" fontId="4" fillId="0" borderId="0" xfId="0" quotePrefix="1" applyFont="1"/>
    <xf numFmtId="0" fontId="13" fillId="0" borderId="0" xfId="0" applyFont="1"/>
    <xf numFmtId="16" fontId="13" fillId="0" borderId="0" xfId="0" quotePrefix="1" applyNumberFormat="1" applyFont="1"/>
    <xf numFmtId="0" fontId="13" fillId="0" borderId="0" xfId="0" quotePrefix="1" applyFont="1"/>
    <xf numFmtId="0" fontId="4" fillId="0" borderId="2" xfId="0" applyFont="1" applyFill="1" applyBorder="1" applyAlignment="1"/>
    <xf numFmtId="2" fontId="4" fillId="0" borderId="0" xfId="0" applyNumberFormat="1" applyFont="1"/>
    <xf numFmtId="9" fontId="0" fillId="0" borderId="0" xfId="0" applyNumberFormat="1"/>
    <xf numFmtId="9" fontId="0" fillId="0" borderId="1" xfId="0" applyNumberFormat="1" applyBorder="1"/>
    <xf numFmtId="0" fontId="14" fillId="0" borderId="0" xfId="0" applyFont="1" applyBorder="1"/>
    <xf numFmtId="0" fontId="4" fillId="0" borderId="0" xfId="0" applyFont="1" applyAlignment="1">
      <alignment wrapText="1"/>
    </xf>
    <xf numFmtId="171" fontId="0" fillId="0" borderId="0" xfId="0" applyNumberFormat="1"/>
    <xf numFmtId="0" fontId="0" fillId="3" borderId="0" xfId="0" applyFill="1"/>
    <xf numFmtId="172" fontId="4" fillId="0" borderId="1" xfId="0" applyNumberFormat="1" applyFont="1" applyBorder="1"/>
    <xf numFmtId="0" fontId="14" fillId="0" borderId="0" xfId="0" applyFont="1" applyFill="1" applyBorder="1" applyAlignment="1"/>
    <xf numFmtId="0" fontId="1" fillId="0" borderId="0" xfId="0" applyFont="1"/>
    <xf numFmtId="0" fontId="1" fillId="0" borderId="0" xfId="0" applyFont="1" applyFill="1"/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4" borderId="0" xfId="0" applyFill="1"/>
    <xf numFmtId="0" fontId="0" fillId="5" borderId="0" xfId="0" applyFill="1"/>
    <xf numFmtId="0" fontId="17" fillId="2" borderId="10" xfId="0" applyFont="1" applyFill="1" applyBorder="1" applyAlignment="1">
      <alignment horizontal="center" wrapText="1"/>
    </xf>
    <xf numFmtId="0" fontId="0" fillId="2" borderId="0" xfId="0" applyFill="1"/>
    <xf numFmtId="0" fontId="17" fillId="6" borderId="10" xfId="0" applyFont="1" applyFill="1" applyBorder="1" applyAlignment="1">
      <alignment horizontal="center" wrapText="1"/>
    </xf>
    <xf numFmtId="0" fontId="0" fillId="6" borderId="0" xfId="0" applyFill="1"/>
    <xf numFmtId="0" fontId="18" fillId="0" borderId="12" xfId="0" applyFont="1" applyFill="1" applyBorder="1" applyAlignment="1">
      <alignment horizontal="center" wrapText="1"/>
    </xf>
    <xf numFmtId="0" fontId="1" fillId="0" borderId="2" xfId="0" applyFont="1" applyFill="1" applyBorder="1"/>
    <xf numFmtId="0" fontId="17" fillId="4" borderId="12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0" fontId="0" fillId="4" borderId="17" xfId="0" applyFill="1" applyBorder="1"/>
    <xf numFmtId="0" fontId="0" fillId="0" borderId="3" xfId="0" applyBorder="1"/>
    <xf numFmtId="0" fontId="15" fillId="8" borderId="18" xfId="0" applyFont="1" applyFill="1" applyBorder="1" applyAlignment="1">
      <alignment horizontal="center" wrapText="1"/>
    </xf>
    <xf numFmtId="0" fontId="15" fillId="8" borderId="19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20" xfId="0" applyFill="1" applyBorder="1"/>
    <xf numFmtId="4" fontId="17" fillId="0" borderId="21" xfId="0" applyNumberFormat="1" applyFont="1" applyFill="1" applyBorder="1" applyAlignment="1">
      <alignment horizontal="right" wrapText="1"/>
    </xf>
    <xf numFmtId="4" fontId="17" fillId="0" borderId="22" xfId="0" applyNumberFormat="1" applyFont="1" applyFill="1" applyBorder="1" applyAlignment="1">
      <alignment horizontal="right" wrapText="1"/>
    </xf>
    <xf numFmtId="0" fontId="0" fillId="9" borderId="17" xfId="0" applyFill="1" applyBorder="1"/>
    <xf numFmtId="0" fontId="17" fillId="9" borderId="12" xfId="0" applyFont="1" applyFill="1" applyBorder="1" applyAlignment="1">
      <alignment horizontal="center" wrapText="1"/>
    </xf>
    <xf numFmtId="0" fontId="0" fillId="4" borderId="6" xfId="0" applyFill="1" applyBorder="1"/>
    <xf numFmtId="0" fontId="0" fillId="8" borderId="17" xfId="0" applyFill="1" applyBorder="1"/>
    <xf numFmtId="0" fontId="0" fillId="8" borderId="6" xfId="0" applyFill="1" applyBorder="1"/>
    <xf numFmtId="0" fontId="0" fillId="8" borderId="7" xfId="0" applyFill="1" applyBorder="1"/>
    <xf numFmtId="0" fontId="15" fillId="8" borderId="23" xfId="0" applyFont="1" applyFill="1" applyBorder="1" applyAlignment="1">
      <alignment horizontal="center" wrapText="1"/>
    </xf>
    <xf numFmtId="170" fontId="17" fillId="4" borderId="10" xfId="0" applyNumberFormat="1" applyFont="1" applyFill="1" applyBorder="1" applyAlignment="1">
      <alignment horizontal="right" wrapText="1"/>
    </xf>
    <xf numFmtId="170" fontId="17" fillId="8" borderId="10" xfId="0" applyNumberFormat="1" applyFont="1" applyFill="1" applyBorder="1" applyAlignment="1">
      <alignment horizontal="right" wrapText="1"/>
    </xf>
    <xf numFmtId="0" fontId="0" fillId="9" borderId="0" xfId="0" applyFill="1"/>
    <xf numFmtId="0" fontId="0" fillId="5" borderId="17" xfId="0" applyFill="1" applyBorder="1"/>
    <xf numFmtId="0" fontId="17" fillId="5" borderId="12" xfId="0" applyFont="1" applyFill="1" applyBorder="1" applyAlignment="1">
      <alignment horizontal="center" wrapText="1"/>
    </xf>
    <xf numFmtId="170" fontId="17" fillId="5" borderId="10" xfId="0" applyNumberFormat="1" applyFont="1" applyFill="1" applyBorder="1" applyAlignment="1">
      <alignment horizontal="right" wrapText="1"/>
    </xf>
    <xf numFmtId="0" fontId="0" fillId="8" borderId="0" xfId="0" applyFill="1"/>
    <xf numFmtId="170" fontId="17" fillId="5" borderId="24" xfId="0" applyNumberFormat="1" applyFont="1" applyFill="1" applyBorder="1" applyAlignment="1">
      <alignment horizontal="right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170" fontId="0" fillId="4" borderId="0" xfId="0" applyNumberFormat="1" applyFill="1"/>
    <xf numFmtId="170" fontId="0" fillId="2" borderId="0" xfId="0" applyNumberFormat="1" applyFill="1"/>
    <xf numFmtId="4" fontId="0" fillId="3" borderId="0" xfId="0" applyNumberFormat="1" applyFill="1"/>
    <xf numFmtId="4" fontId="0" fillId="2" borderId="0" xfId="0" applyNumberFormat="1" applyFill="1"/>
    <xf numFmtId="4" fontId="0" fillId="4" borderId="0" xfId="0" applyNumberFormat="1" applyFill="1"/>
    <xf numFmtId="0" fontId="0" fillId="3" borderId="15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4" fontId="0" fillId="2" borderId="4" xfId="0" applyNumberFormat="1" applyFill="1" applyBorder="1"/>
    <xf numFmtId="0" fontId="0" fillId="4" borderId="8" xfId="0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/>
    </xf>
    <xf numFmtId="170" fontId="0" fillId="4" borderId="5" xfId="0" applyNumberFormat="1" applyFill="1" applyBorder="1"/>
    <xf numFmtId="0" fontId="0" fillId="0" borderId="25" xfId="0" applyFont="1" applyBorder="1" applyAlignment="1">
      <alignment horizontal="center"/>
    </xf>
    <xf numFmtId="0" fontId="0" fillId="0" borderId="20" xfId="0" applyBorder="1"/>
    <xf numFmtId="0" fontId="0" fillId="0" borderId="16" xfId="0" applyFont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20" fillId="3" borderId="15" xfId="0" applyFont="1" applyFill="1" applyBorder="1" applyAlignment="1">
      <alignment horizontal="center"/>
    </xf>
    <xf numFmtId="170" fontId="0" fillId="3" borderId="4" xfId="0" applyNumberFormat="1" applyFill="1" applyBorder="1"/>
    <xf numFmtId="170" fontId="0" fillId="3" borderId="0" xfId="0" applyNumberFormat="1" applyFill="1" applyBorder="1"/>
    <xf numFmtId="0" fontId="0" fillId="3" borderId="8" xfId="0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/>
    </xf>
    <xf numFmtId="170" fontId="0" fillId="3" borderId="5" xfId="0" applyNumberFormat="1" applyFill="1" applyBorder="1"/>
    <xf numFmtId="0" fontId="19" fillId="0" borderId="0" xfId="0" applyFont="1" applyBorder="1"/>
    <xf numFmtId="168" fontId="0" fillId="0" borderId="0" xfId="0" applyNumberFormat="1" applyAlignment="1">
      <alignment horizontal="right"/>
    </xf>
    <xf numFmtId="168" fontId="0" fillId="3" borderId="2" xfId="0" applyNumberFormat="1" applyFill="1" applyBorder="1" applyAlignment="1">
      <alignment horizontal="center" wrapText="1"/>
    </xf>
    <xf numFmtId="168" fontId="0" fillId="9" borderId="0" xfId="0" applyNumberFormat="1" applyFill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0" xfId="0" applyFont="1"/>
    <xf numFmtId="0" fontId="21" fillId="0" borderId="0" xfId="0" applyFont="1"/>
    <xf numFmtId="168" fontId="0" fillId="3" borderId="0" xfId="0" applyNumberFormat="1" applyFill="1" applyBorder="1" applyAlignment="1">
      <alignment horizontal="right"/>
    </xf>
    <xf numFmtId="168" fontId="0" fillId="9" borderId="15" xfId="0" applyNumberFormat="1" applyFill="1" applyBorder="1" applyAlignment="1">
      <alignment horizontal="center" wrapText="1"/>
    </xf>
    <xf numFmtId="168" fontId="0" fillId="9" borderId="4" xfId="0" applyNumberFormat="1" applyFill="1" applyBorder="1" applyAlignment="1">
      <alignment horizontal="right"/>
    </xf>
    <xf numFmtId="168" fontId="0" fillId="3" borderId="5" xfId="0" applyNumberFormat="1" applyFill="1" applyBorder="1" applyAlignment="1">
      <alignment horizontal="right"/>
    </xf>
    <xf numFmtId="168" fontId="16" fillId="0" borderId="0" xfId="0" applyNumberFormat="1" applyFont="1" applyFill="1" applyBorder="1" applyAlignment="1"/>
    <xf numFmtId="168" fontId="0" fillId="0" borderId="25" xfId="0" applyNumberFormat="1" applyFill="1" applyBorder="1" applyAlignment="1">
      <alignment horizontal="center"/>
    </xf>
    <xf numFmtId="168" fontId="1" fillId="3" borderId="25" xfId="0" applyNumberFormat="1" applyFont="1" applyFill="1" applyBorder="1" applyAlignment="1">
      <alignment horizontal="center" wrapText="1"/>
    </xf>
    <xf numFmtId="170" fontId="0" fillId="3" borderId="20" xfId="0" applyNumberForma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168" fontId="0" fillId="3" borderId="17" xfId="0" applyNumberForma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3" fontId="0" fillId="0" borderId="1" xfId="0" applyNumberFormat="1" applyFont="1" applyFill="1" applyBorder="1" applyAlignment="1"/>
    <xf numFmtId="0" fontId="0" fillId="3" borderId="1" xfId="0" applyFill="1" applyBorder="1"/>
    <xf numFmtId="0" fontId="1" fillId="2" borderId="1" xfId="0" applyFont="1" applyFill="1" applyBorder="1" applyAlignment="1">
      <alignment horizontal="left" indent="1"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0" fillId="2" borderId="1" xfId="0" applyNumberFormat="1" applyFill="1" applyBorder="1"/>
    <xf numFmtId="0" fontId="0" fillId="2" borderId="1" xfId="0" applyFill="1" applyBorder="1"/>
    <xf numFmtId="0" fontId="1" fillId="9" borderId="1" xfId="0" applyFont="1" applyFill="1" applyBorder="1" applyAlignment="1">
      <alignment horizontal="left" indent="1"/>
    </xf>
    <xf numFmtId="3" fontId="0" fillId="9" borderId="1" xfId="0" applyNumberFormat="1" applyFont="1" applyFill="1" applyBorder="1" applyAlignment="1">
      <alignment horizontal="right"/>
    </xf>
    <xf numFmtId="3" fontId="0" fillId="9" borderId="1" xfId="0" applyNumberFormat="1" applyFont="1" applyFill="1" applyBorder="1" applyAlignment="1"/>
    <xf numFmtId="3" fontId="0" fillId="9" borderId="1" xfId="0" applyNumberFormat="1" applyFill="1" applyBorder="1"/>
    <xf numFmtId="0" fontId="0" fillId="9" borderId="1" xfId="0" applyFill="1" applyBorder="1"/>
    <xf numFmtId="3" fontId="1" fillId="0" borderId="0" xfId="0" applyNumberFormat="1" applyFont="1" applyFill="1" applyBorder="1" applyAlignment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  <xf numFmtId="3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38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Border="1"/>
    <xf numFmtId="0" fontId="1" fillId="9" borderId="1" xfId="0" applyFont="1" applyFill="1" applyBorder="1" applyAlignment="1">
      <alignment wrapText="1"/>
    </xf>
    <xf numFmtId="3" fontId="0" fillId="9" borderId="1" xfId="0" applyNumberFormat="1" applyFill="1" applyBorder="1" applyAlignment="1">
      <alignment wrapText="1"/>
    </xf>
    <xf numFmtId="171" fontId="0" fillId="9" borderId="1" xfId="0" applyNumberFormat="1" applyFill="1" applyBorder="1" applyAlignment="1">
      <alignment wrapText="1"/>
    </xf>
    <xf numFmtId="171" fontId="0" fillId="9" borderId="1" xfId="0" applyNumberFormat="1" applyFill="1" applyBorder="1" applyAlignment="1">
      <alignment horizontal="right" wrapText="1"/>
    </xf>
    <xf numFmtId="3" fontId="0" fillId="9" borderId="1" xfId="0" applyNumberFormat="1" applyFill="1" applyBorder="1" applyAlignment="1">
      <alignment horizontal="right" wrapText="1"/>
    </xf>
    <xf numFmtId="3" fontId="0" fillId="9" borderId="1" xfId="0" applyNumberFormat="1" applyFill="1" applyBorder="1" applyAlignment="1">
      <alignment horizontal="right"/>
    </xf>
    <xf numFmtId="3" fontId="8" fillId="9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wrapText="1"/>
    </xf>
    <xf numFmtId="0" fontId="0" fillId="4" borderId="0" xfId="0" applyFill="1" applyBorder="1"/>
    <xf numFmtId="170" fontId="4" fillId="4" borderId="0" xfId="0" applyNumberFormat="1" applyFont="1" applyFill="1" applyBorder="1"/>
    <xf numFmtId="0" fontId="1" fillId="3" borderId="1" xfId="0" applyFont="1" applyFill="1" applyBorder="1" applyAlignment="1">
      <alignment wrapText="1"/>
    </xf>
    <xf numFmtId="170" fontId="4" fillId="3" borderId="1" xfId="0" applyNumberFormat="1" applyFont="1" applyFill="1" applyBorder="1"/>
    <xf numFmtId="38" fontId="1" fillId="0" borderId="2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73" fontId="0" fillId="0" borderId="1" xfId="0" applyNumberFormat="1" applyFill="1" applyBorder="1" applyAlignment="1"/>
    <xf numFmtId="3" fontId="1" fillId="0" borderId="0" xfId="0" applyNumberFormat="1" applyFont="1" applyAlignment="1">
      <alignment horizontal="right"/>
    </xf>
    <xf numFmtId="174" fontId="0" fillId="0" borderId="1" xfId="0" applyNumberFormat="1" applyFill="1" applyBorder="1" applyAlignment="1"/>
    <xf numFmtId="174" fontId="0" fillId="0" borderId="1" xfId="0" applyNumberFormat="1" applyFill="1" applyBorder="1" applyAlignment="1">
      <alignment horizontal="right"/>
    </xf>
    <xf numFmtId="174" fontId="4" fillId="0" borderId="1" xfId="0" applyNumberFormat="1" applyFont="1" applyFill="1" applyBorder="1" applyAlignment="1">
      <alignment horizontal="right"/>
    </xf>
    <xf numFmtId="173" fontId="0" fillId="0" borderId="1" xfId="0" applyNumberFormat="1" applyBorder="1"/>
    <xf numFmtId="0" fontId="14" fillId="0" borderId="0" xfId="0" applyFont="1"/>
    <xf numFmtId="0" fontId="4" fillId="0" borderId="1" xfId="0" applyFont="1" applyFill="1" applyBorder="1" applyAlignment="1"/>
    <xf numFmtId="0" fontId="23" fillId="3" borderId="6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9" borderId="4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25" fillId="4" borderId="0" xfId="0" applyFont="1" applyFill="1" applyBorder="1" applyAlignment="1">
      <alignment horizontal="center" wrapText="1"/>
    </xf>
    <xf numFmtId="170" fontId="25" fillId="4" borderId="5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170" fontId="25" fillId="9" borderId="5" xfId="0" applyNumberFormat="1" applyFont="1" applyFill="1" applyBorder="1" applyAlignment="1">
      <alignment horizontal="center" wrapText="1"/>
    </xf>
    <xf numFmtId="170" fontId="25" fillId="2" borderId="5" xfId="0" applyNumberFormat="1" applyFont="1" applyFill="1" applyBorder="1" applyAlignment="1">
      <alignment horizontal="center" wrapText="1"/>
    </xf>
    <xf numFmtId="170" fontId="25" fillId="3" borderId="7" xfId="0" applyNumberFormat="1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170" fontId="26" fillId="4" borderId="19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170" fontId="26" fillId="9" borderId="19" xfId="0" applyNumberFormat="1" applyFont="1" applyFill="1" applyBorder="1" applyAlignment="1">
      <alignment horizontal="center" wrapText="1"/>
    </xf>
    <xf numFmtId="170" fontId="26" fillId="2" borderId="19" xfId="0" applyNumberFormat="1" applyFont="1" applyFill="1" applyBorder="1" applyAlignment="1">
      <alignment horizontal="center" wrapText="1"/>
    </xf>
    <xf numFmtId="170" fontId="26" fillId="3" borderId="19" xfId="0" applyNumberFormat="1" applyFont="1" applyFill="1" applyBorder="1" applyAlignment="1">
      <alignment horizontal="center" wrapText="1"/>
    </xf>
    <xf numFmtId="0" fontId="27" fillId="0" borderId="1" xfId="0" applyFont="1" applyBorder="1"/>
    <xf numFmtId="0" fontId="27" fillId="0" borderId="0" xfId="0" applyFont="1"/>
    <xf numFmtId="0" fontId="28" fillId="9" borderId="18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170" fontId="17" fillId="4" borderId="5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8" fillId="9" borderId="4" xfId="0" applyFont="1" applyFill="1" applyBorder="1" applyAlignment="1">
      <alignment horizontal="center" vertical="center" wrapText="1"/>
    </xf>
    <xf numFmtId="170" fontId="17" fillId="9" borderId="5" xfId="0" applyNumberFormat="1" applyFont="1" applyFill="1" applyBorder="1" applyAlignment="1">
      <alignment horizontal="right" wrapText="1"/>
    </xf>
    <xf numFmtId="0" fontId="17" fillId="10" borderId="0" xfId="0" applyFont="1" applyFill="1" applyBorder="1" applyAlignment="1">
      <alignment horizontal="right" wrapText="1"/>
    </xf>
    <xf numFmtId="0" fontId="18" fillId="2" borderId="4" xfId="0" applyFont="1" applyFill="1" applyBorder="1" applyAlignment="1">
      <alignment horizontal="center" vertical="center" wrapText="1"/>
    </xf>
    <xf numFmtId="170" fontId="17" fillId="2" borderId="5" xfId="0" applyNumberFormat="1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center" vertical="center" wrapText="1"/>
    </xf>
    <xf numFmtId="170" fontId="17" fillId="3" borderId="5" xfId="0" applyNumberFormat="1" applyFont="1" applyFill="1" applyBorder="1" applyAlignment="1">
      <alignment horizontal="right" wrapText="1"/>
    </xf>
    <xf numFmtId="0" fontId="17" fillId="0" borderId="0" xfId="0" applyFont="1"/>
    <xf numFmtId="3" fontId="17" fillId="0" borderId="0" xfId="0" applyNumberFormat="1" applyFont="1" applyBorder="1" applyAlignment="1">
      <alignment horizontal="right" wrapText="1"/>
    </xf>
    <xf numFmtId="3" fontId="17" fillId="10" borderId="0" xfId="0" applyNumberFormat="1" applyFont="1" applyFill="1" applyBorder="1" applyAlignment="1">
      <alignment horizontal="right" wrapText="1"/>
    </xf>
    <xf numFmtId="0" fontId="17" fillId="0" borderId="0" xfId="0" applyFont="1" applyBorder="1"/>
    <xf numFmtId="0" fontId="17" fillId="0" borderId="1" xfId="0" applyFont="1" applyBorder="1"/>
    <xf numFmtId="0" fontId="17" fillId="4" borderId="4" xfId="0" applyFont="1" applyFill="1" applyBorder="1"/>
    <xf numFmtId="0" fontId="17" fillId="4" borderId="0" xfId="0" applyFont="1" applyFill="1" applyBorder="1"/>
    <xf numFmtId="0" fontId="17" fillId="4" borderId="5" xfId="0" applyFont="1" applyFill="1" applyBorder="1"/>
    <xf numFmtId="0" fontId="17" fillId="9" borderId="4" xfId="0" applyFont="1" applyFill="1" applyBorder="1"/>
    <xf numFmtId="0" fontId="17" fillId="9" borderId="5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4" xfId="0" applyFont="1" applyFill="1" applyBorder="1"/>
    <xf numFmtId="0" fontId="17" fillId="3" borderId="5" xfId="0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6" borderId="17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170" fontId="22" fillId="11" borderId="17" xfId="0" applyNumberFormat="1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70" fontId="20" fillId="11" borderId="25" xfId="0" applyNumberFormat="1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0" xfId="0" applyFont="1" applyFill="1"/>
    <xf numFmtId="0" fontId="0" fillId="4" borderId="20" xfId="0" applyFont="1" applyFill="1" applyBorder="1" applyAlignment="1">
      <alignment horizontal="center"/>
    </xf>
    <xf numFmtId="3" fontId="0" fillId="4" borderId="0" xfId="0" applyNumberFormat="1" applyFont="1" applyFill="1"/>
    <xf numFmtId="0" fontId="0" fillId="11" borderId="20" xfId="0" applyFont="1" applyFill="1" applyBorder="1" applyAlignment="1">
      <alignment horizontal="center"/>
    </xf>
    <xf numFmtId="170" fontId="0" fillId="11" borderId="0" xfId="0" applyNumberFormat="1" applyFont="1" applyFill="1"/>
    <xf numFmtId="0" fontId="22" fillId="6" borderId="20" xfId="0" applyFont="1" applyFill="1" applyBorder="1"/>
    <xf numFmtId="0" fontId="0" fillId="4" borderId="0" xfId="0" applyFont="1" applyFill="1"/>
    <xf numFmtId="0" fontId="22" fillId="4" borderId="20" xfId="0" applyFont="1" applyFill="1" applyBorder="1"/>
    <xf numFmtId="0" fontId="31" fillId="0" borderId="0" xfId="0" applyFont="1" applyBorder="1"/>
    <xf numFmtId="170" fontId="31" fillId="0" borderId="0" xfId="0" applyNumberFormat="1" applyFont="1" applyBorder="1"/>
    <xf numFmtId="0" fontId="24" fillId="0" borderId="0" xfId="0" applyFont="1" applyBorder="1"/>
    <xf numFmtId="0" fontId="1" fillId="11" borderId="0" xfId="0" applyFont="1" applyFill="1" applyAlignment="1">
      <alignment horizontal="right"/>
    </xf>
    <xf numFmtId="170" fontId="0" fillId="11" borderId="1" xfId="0" applyNumberFormat="1" applyFont="1" applyFill="1" applyBorder="1"/>
    <xf numFmtId="0" fontId="1" fillId="11" borderId="1" xfId="0" applyFont="1" applyFill="1" applyBorder="1" applyAlignment="1">
      <alignment horizontal="right"/>
    </xf>
    <xf numFmtId="0" fontId="0" fillId="0" borderId="18" xfId="0" applyBorder="1"/>
    <xf numFmtId="0" fontId="17" fillId="5" borderId="21" xfId="0" applyFont="1" applyFill="1" applyBorder="1" applyAlignment="1">
      <alignment horizontal="center" wrapText="1"/>
    </xf>
    <xf numFmtId="0" fontId="27" fillId="0" borderId="2" xfId="0" applyFont="1" applyFill="1" applyBorder="1"/>
    <xf numFmtId="0" fontId="27" fillId="4" borderId="17" xfId="0" applyFont="1" applyFill="1" applyBorder="1"/>
    <xf numFmtId="0" fontId="27" fillId="8" borderId="6" xfId="0" applyFont="1" applyFill="1" applyBorder="1"/>
    <xf numFmtId="0" fontId="27" fillId="8" borderId="17" xfId="0" applyFont="1" applyFill="1" applyBorder="1"/>
    <xf numFmtId="0" fontId="27" fillId="8" borderId="7" xfId="0" applyFont="1" applyFill="1" applyBorder="1"/>
    <xf numFmtId="0" fontId="27" fillId="0" borderId="20" xfId="0" applyFont="1" applyFill="1" applyBorder="1"/>
    <xf numFmtId="0" fontId="27" fillId="5" borderId="17" xfId="0" applyFont="1" applyFill="1" applyBorder="1"/>
    <xf numFmtId="0" fontId="17" fillId="8" borderId="18" xfId="0" applyFont="1" applyFill="1" applyBorder="1" applyAlignment="1">
      <alignment horizontal="center" wrapText="1"/>
    </xf>
    <xf numFmtId="0" fontId="17" fillId="8" borderId="1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8" borderId="0" xfId="0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170" fontId="17" fillId="4" borderId="27" xfId="0" applyNumberFormat="1" applyFont="1" applyFill="1" applyBorder="1" applyAlignment="1">
      <alignment horizontal="right" wrapText="1"/>
    </xf>
    <xf numFmtId="170" fontId="17" fillId="8" borderId="27" xfId="0" applyNumberFormat="1" applyFont="1" applyFill="1" applyBorder="1" applyAlignment="1">
      <alignment horizontal="right" wrapText="1"/>
    </xf>
    <xf numFmtId="170" fontId="17" fillId="8" borderId="20" xfId="0" applyNumberFormat="1" applyFont="1" applyFill="1" applyBorder="1" applyAlignment="1">
      <alignment horizontal="right" wrapText="1"/>
    </xf>
    <xf numFmtId="170" fontId="17" fillId="8" borderId="30" xfId="0" applyNumberFormat="1" applyFont="1" applyFill="1" applyBorder="1" applyAlignment="1">
      <alignment horizontal="right" wrapText="1"/>
    </xf>
    <xf numFmtId="170" fontId="17" fillId="4" borderId="20" xfId="0" applyNumberFormat="1" applyFont="1" applyFill="1" applyBorder="1" applyAlignment="1">
      <alignment horizontal="right" wrapText="1"/>
    </xf>
    <xf numFmtId="170" fontId="17" fillId="8" borderId="32" xfId="0" applyNumberFormat="1" applyFont="1" applyFill="1" applyBorder="1" applyAlignment="1">
      <alignment horizontal="right" wrapText="1"/>
    </xf>
    <xf numFmtId="0" fontId="0" fillId="4" borderId="20" xfId="0" applyFill="1" applyBorder="1"/>
    <xf numFmtId="0" fontId="0" fillId="8" borderId="20" xfId="0" applyFill="1" applyBorder="1"/>
    <xf numFmtId="0" fontId="0" fillId="8" borderId="4" xfId="0" applyFill="1" applyBorder="1"/>
    <xf numFmtId="0" fontId="17" fillId="3" borderId="26" xfId="0" applyFont="1" applyFill="1" applyBorder="1" applyAlignment="1">
      <alignment horizontal="center" wrapText="1"/>
    </xf>
    <xf numFmtId="0" fontId="17" fillId="7" borderId="34" xfId="0" applyFont="1" applyFill="1" applyBorder="1" applyAlignment="1">
      <alignment horizontal="center" wrapText="1"/>
    </xf>
    <xf numFmtId="0" fontId="17" fillId="7" borderId="35" xfId="0" applyFont="1" applyFill="1" applyBorder="1" applyAlignment="1">
      <alignment horizontal="center" wrapText="1"/>
    </xf>
    <xf numFmtId="0" fontId="0" fillId="7" borderId="5" xfId="0" applyFill="1" applyBorder="1"/>
    <xf numFmtId="0" fontId="17" fillId="6" borderId="29" xfId="0" applyFont="1" applyFill="1" applyBorder="1" applyAlignment="1">
      <alignment horizontal="center" wrapText="1"/>
    </xf>
    <xf numFmtId="0" fontId="0" fillId="6" borderId="20" xfId="0" applyFill="1" applyBorder="1"/>
    <xf numFmtId="0" fontId="18" fillId="0" borderId="26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horizontal="center" wrapText="1"/>
    </xf>
    <xf numFmtId="0" fontId="0" fillId="3" borderId="21" xfId="0" applyFill="1" applyBorder="1"/>
    <xf numFmtId="0" fontId="0" fillId="3" borderId="31" xfId="0" applyFill="1" applyBorder="1"/>
    <xf numFmtId="175" fontId="0" fillId="4" borderId="0" xfId="0" applyNumberFormat="1" applyFill="1" applyAlignment="1">
      <alignment horizontal="left" indent="2"/>
    </xf>
    <xf numFmtId="175" fontId="0" fillId="4" borderId="1" xfId="0" applyNumberFormat="1" applyFill="1" applyBorder="1"/>
    <xf numFmtId="175" fontId="0" fillId="0" borderId="0" xfId="0" applyNumberFormat="1"/>
    <xf numFmtId="0" fontId="24" fillId="0" borderId="1" xfId="0" applyFont="1" applyFill="1" applyBorder="1" applyAlignment="1"/>
    <xf numFmtId="38" fontId="0" fillId="4" borderId="0" xfId="0" applyNumberFormat="1" applyFill="1" applyAlignment="1">
      <alignment horizontal="left" indent="2"/>
    </xf>
    <xf numFmtId="175" fontId="0" fillId="4" borderId="0" xfId="0" applyNumberFormat="1" applyFill="1" applyBorder="1" applyAlignment="1">
      <alignment horizontal="left" indent="2"/>
    </xf>
    <xf numFmtId="4" fontId="0" fillId="6" borderId="0" xfId="0" applyNumberFormat="1" applyFont="1" applyFill="1"/>
    <xf numFmtId="4" fontId="1" fillId="6" borderId="0" xfId="0" applyNumberFormat="1" applyFont="1" applyFill="1" applyAlignment="1">
      <alignment horizontal="right"/>
    </xf>
    <xf numFmtId="4" fontId="0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" fontId="22" fillId="6" borderId="20" xfId="0" applyNumberFormat="1" applyFont="1" applyFill="1" applyBorder="1"/>
    <xf numFmtId="4" fontId="22" fillId="6" borderId="25" xfId="0" applyNumberFormat="1" applyFont="1" applyFill="1" applyBorder="1"/>
    <xf numFmtId="3" fontId="9" fillId="4" borderId="6" xfId="0" applyNumberFormat="1" applyFont="1" applyFill="1" applyBorder="1"/>
    <xf numFmtId="3" fontId="9" fillId="4" borderId="4" xfId="0" applyNumberFormat="1" applyFont="1" applyFill="1" applyBorder="1"/>
    <xf numFmtId="0" fontId="22" fillId="4" borderId="6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/>
    <xf numFmtId="170" fontId="0" fillId="0" borderId="4" xfId="0" applyNumberFormat="1" applyBorder="1"/>
    <xf numFmtId="170" fontId="0" fillId="11" borderId="4" xfId="0" applyNumberFormat="1" applyFont="1" applyFill="1" applyBorder="1"/>
    <xf numFmtId="170" fontId="0" fillId="11" borderId="18" xfId="0" applyNumberFormat="1" applyFont="1" applyFill="1" applyBorder="1"/>
    <xf numFmtId="170" fontId="0" fillId="0" borderId="1" xfId="0" applyNumberFormat="1" applyBorder="1"/>
    <xf numFmtId="168" fontId="1" fillId="9" borderId="2" xfId="0" applyNumberFormat="1" applyFont="1" applyFill="1" applyBorder="1" applyAlignment="1">
      <alignment horizontal="center" wrapText="1"/>
    </xf>
    <xf numFmtId="168" fontId="1" fillId="3" borderId="2" xfId="0" applyNumberFormat="1" applyFont="1" applyFill="1" applyBorder="1" applyAlignment="1">
      <alignment horizontal="center" wrapText="1"/>
    </xf>
    <xf numFmtId="168" fontId="1" fillId="3" borderId="8" xfId="0" applyNumberFormat="1" applyFont="1" applyFill="1" applyBorder="1" applyAlignment="1">
      <alignment horizontal="center" wrapText="1"/>
    </xf>
    <xf numFmtId="4" fontId="0" fillId="4" borderId="4" xfId="0" applyNumberFormat="1" applyFill="1" applyBorder="1"/>
    <xf numFmtId="4" fontId="0" fillId="6" borderId="0" xfId="0" applyNumberFormat="1" applyFill="1"/>
    <xf numFmtId="170" fontId="0" fillId="4" borderId="4" xfId="0" applyNumberFormat="1" applyFill="1" applyBorder="1"/>
    <xf numFmtId="170" fontId="0" fillId="6" borderId="4" xfId="0" applyNumberFormat="1" applyFill="1" applyBorder="1"/>
    <xf numFmtId="170" fontId="0" fillId="2" borderId="4" xfId="0" applyNumberFormat="1" applyFill="1" applyBorder="1"/>
    <xf numFmtId="170" fontId="0" fillId="2" borderId="0" xfId="0" applyNumberFormat="1" applyFill="1" applyBorder="1"/>
    <xf numFmtId="2" fontId="17" fillId="5" borderId="10" xfId="0" applyNumberFormat="1" applyFont="1" applyFill="1" applyBorder="1" applyAlignment="1">
      <alignment horizontal="right" wrapText="1"/>
    </xf>
    <xf numFmtId="49" fontId="9" fillId="0" borderId="1" xfId="0" applyNumberFormat="1" applyFont="1" applyBorder="1"/>
    <xf numFmtId="49" fontId="1" fillId="9" borderId="0" xfId="0" applyNumberFormat="1" applyFont="1" applyFill="1"/>
    <xf numFmtId="49" fontId="1" fillId="0" borderId="0" xfId="0" applyNumberFormat="1" applyFont="1"/>
    <xf numFmtId="2" fontId="0" fillId="0" borderId="0" xfId="0" applyNumberFormat="1"/>
    <xf numFmtId="49" fontId="9" fillId="0" borderId="0" xfId="0" applyNumberFormat="1" applyFont="1" applyBorder="1"/>
    <xf numFmtId="49" fontId="9" fillId="0" borderId="0" xfId="0" applyNumberFormat="1" applyFont="1"/>
    <xf numFmtId="49" fontId="1" fillId="3" borderId="0" xfId="0" applyNumberFormat="1" applyFont="1" applyFill="1"/>
    <xf numFmtId="170" fontId="0" fillId="3" borderId="0" xfId="0" applyNumberFormat="1" applyFill="1"/>
    <xf numFmtId="49" fontId="32" fillId="3" borderId="0" xfId="0" applyNumberFormat="1" applyFont="1" applyFill="1"/>
    <xf numFmtId="170" fontId="32" fillId="3" borderId="0" xfId="0" applyNumberFormat="1" applyFont="1" applyFill="1"/>
    <xf numFmtId="38" fontId="0" fillId="2" borderId="0" xfId="0" applyNumberFormat="1" applyFill="1"/>
    <xf numFmtId="168" fontId="1" fillId="0" borderId="0" xfId="0" applyNumberFormat="1" applyFont="1" applyFill="1" applyBorder="1" applyAlignment="1"/>
    <xf numFmtId="38" fontId="1" fillId="4" borderId="1" xfId="0" applyNumberFormat="1" applyFont="1" applyFill="1" applyBorder="1"/>
    <xf numFmtId="2" fontId="0" fillId="3" borderId="21" xfId="0" applyNumberFormat="1" applyFill="1" applyBorder="1"/>
    <xf numFmtId="2" fontId="0" fillId="3" borderId="31" xfId="0" applyNumberFormat="1" applyFill="1" applyBorder="1"/>
    <xf numFmtId="2" fontId="0" fillId="6" borderId="20" xfId="0" applyNumberFormat="1" applyFill="1" applyBorder="1"/>
    <xf numFmtId="2" fontId="0" fillId="7" borderId="5" xfId="0" applyNumberFormat="1" applyFill="1" applyBorder="1"/>
    <xf numFmtId="38" fontId="10" fillId="0" borderId="0" xfId="0" applyNumberFormat="1" applyFont="1" applyFill="1" applyBorder="1" applyAlignment="1">
      <alignment horizontal="left" indent="2"/>
    </xf>
    <xf numFmtId="175" fontId="10" fillId="0" borderId="0" xfId="0" applyNumberFormat="1" applyFont="1" applyFill="1" applyBorder="1" applyAlignment="1">
      <alignment horizontal="left" indent="2"/>
    </xf>
    <xf numFmtId="175" fontId="10" fillId="0" borderId="0" xfId="0" applyNumberFormat="1" applyFont="1" applyFill="1" applyBorder="1" applyAlignment="1"/>
    <xf numFmtId="167" fontId="0" fillId="0" borderId="2" xfId="0" applyNumberFormat="1" applyFill="1" applyBorder="1" applyAlignment="1">
      <alignment horizontal="center" wrapText="1"/>
    </xf>
    <xf numFmtId="167" fontId="4" fillId="0" borderId="2" xfId="0" applyNumberFormat="1" applyFont="1" applyFill="1" applyBorder="1" applyAlignment="1">
      <alignment horizontal="center" wrapText="1"/>
    </xf>
    <xf numFmtId="167" fontId="0" fillId="0" borderId="0" xfId="0" quotePrefix="1" applyNumberForma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Border="1"/>
    <xf numFmtId="176" fontId="0" fillId="3" borderId="0" xfId="0" applyNumberFormat="1" applyFill="1" applyAlignment="1"/>
    <xf numFmtId="176" fontId="1" fillId="3" borderId="0" xfId="0" applyNumberFormat="1" applyFont="1" applyFill="1" applyBorder="1" applyAlignment="1">
      <alignment horizontal="center" wrapText="1"/>
    </xf>
    <xf numFmtId="176" fontId="0" fillId="3" borderId="0" xfId="0" applyNumberFormat="1" applyFill="1"/>
    <xf numFmtId="176" fontId="0" fillId="2" borderId="0" xfId="0" applyNumberFormat="1" applyFill="1" applyAlignment="1"/>
    <xf numFmtId="176" fontId="1" fillId="2" borderId="0" xfId="0" applyNumberFormat="1" applyFont="1" applyFill="1" applyBorder="1" applyAlignment="1">
      <alignment horizontal="center" wrapText="1"/>
    </xf>
    <xf numFmtId="176" fontId="0" fillId="2" borderId="0" xfId="0" applyNumberFormat="1" applyFill="1"/>
    <xf numFmtId="0" fontId="0" fillId="0" borderId="2" xfId="0" applyFill="1" applyBorder="1" applyAlignment="1">
      <alignment wrapText="1"/>
    </xf>
    <xf numFmtId="170" fontId="0" fillId="3" borderId="0" xfId="0" applyNumberFormat="1" applyFill="1" applyAlignment="1"/>
    <xf numFmtId="170" fontId="1" fillId="3" borderId="0" xfId="0" applyNumberFormat="1" applyFont="1" applyFill="1" applyBorder="1" applyAlignment="1">
      <alignment horizontal="center" wrapText="1"/>
    </xf>
    <xf numFmtId="170" fontId="0" fillId="2" borderId="0" xfId="0" applyNumberFormat="1" applyFill="1" applyAlignment="1"/>
    <xf numFmtId="170" fontId="0" fillId="9" borderId="0" xfId="0" applyNumberFormat="1" applyFill="1" applyAlignment="1"/>
    <xf numFmtId="170" fontId="1" fillId="2" borderId="0" xfId="0" applyNumberFormat="1" applyFont="1" applyFill="1" applyBorder="1" applyAlignment="1">
      <alignment horizontal="center" wrapText="1"/>
    </xf>
    <xf numFmtId="170" fontId="1" fillId="9" borderId="0" xfId="0" applyNumberFormat="1" applyFont="1" applyFill="1" applyAlignment="1">
      <alignment wrapText="1"/>
    </xf>
    <xf numFmtId="170" fontId="0" fillId="9" borderId="0" xfId="0" applyNumberFormat="1" applyFill="1"/>
    <xf numFmtId="177" fontId="1" fillId="2" borderId="0" xfId="0" applyNumberFormat="1" applyFont="1" applyFill="1"/>
    <xf numFmtId="177" fontId="0" fillId="2" borderId="0" xfId="0" applyNumberFormat="1" applyFill="1"/>
    <xf numFmtId="49" fontId="1" fillId="2" borderId="0" xfId="0" applyNumberFormat="1" applyFont="1" applyFill="1"/>
    <xf numFmtId="177" fontId="1" fillId="9" borderId="0" xfId="0" applyNumberFormat="1" applyFont="1" applyFill="1"/>
    <xf numFmtId="177" fontId="0" fillId="9" borderId="0" xfId="0" applyNumberFormat="1" applyFill="1"/>
    <xf numFmtId="0" fontId="32" fillId="3" borderId="0" xfId="0" applyFont="1" applyFill="1"/>
    <xf numFmtId="8" fontId="1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0" fillId="0" borderId="0" xfId="0" applyFill="1"/>
    <xf numFmtId="0" fontId="29" fillId="4" borderId="6" xfId="0" applyFont="1" applyFill="1" applyBorder="1"/>
    <xf numFmtId="0" fontId="29" fillId="4" borderId="3" xfId="0" applyFont="1" applyFill="1" applyBorder="1"/>
    <xf numFmtId="0" fontId="29" fillId="4" borderId="7" xfId="0" applyFont="1" applyFill="1" applyBorder="1"/>
    <xf numFmtId="0" fontId="25" fillId="4" borderId="4" xfId="0" applyFont="1" applyFill="1" applyBorder="1" applyAlignment="1">
      <alignment horizontal="center" wrapText="1"/>
    </xf>
    <xf numFmtId="0" fontId="25" fillId="4" borderId="5" xfId="0" applyFont="1" applyFill="1" applyBorder="1" applyAlignment="1">
      <alignment horizontal="center" wrapText="1"/>
    </xf>
    <xf numFmtId="0" fontId="27" fillId="4" borderId="18" xfId="0" applyFont="1" applyFill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170" fontId="17" fillId="4" borderId="4" xfId="0" applyNumberFormat="1" applyFont="1" applyFill="1" applyBorder="1"/>
    <xf numFmtId="170" fontId="17" fillId="4" borderId="0" xfId="0" applyNumberFormat="1" applyFont="1" applyFill="1" applyBorder="1"/>
    <xf numFmtId="170" fontId="17" fillId="4" borderId="5" xfId="0" applyNumberFormat="1" applyFont="1" applyFill="1" applyBorder="1"/>
    <xf numFmtId="0" fontId="17" fillId="4" borderId="18" xfId="0" applyFont="1" applyFill="1" applyBorder="1"/>
    <xf numFmtId="0" fontId="17" fillId="4" borderId="1" xfId="0" applyFont="1" applyFill="1" applyBorder="1"/>
    <xf numFmtId="0" fontId="17" fillId="4" borderId="19" xfId="0" applyFont="1" applyFill="1" applyBorder="1"/>
    <xf numFmtId="0" fontId="1" fillId="6" borderId="2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20" fillId="6" borderId="2" xfId="0" applyFont="1" applyFill="1" applyBorder="1" applyAlignment="1">
      <alignment horizontal="center"/>
    </xf>
    <xf numFmtId="0" fontId="0" fillId="6" borderId="15" xfId="0" applyFill="1" applyBorder="1" applyAlignment="1">
      <alignment horizontal="center" wrapText="1"/>
    </xf>
    <xf numFmtId="0" fontId="20" fillId="6" borderId="15" xfId="0" applyFont="1" applyFill="1" applyBorder="1" applyAlignment="1">
      <alignment horizontal="center"/>
    </xf>
    <xf numFmtId="4" fontId="0" fillId="6" borderId="4" xfId="0" applyNumberFormat="1" applyFill="1" applyBorder="1"/>
    <xf numFmtId="170" fontId="0" fillId="6" borderId="5" xfId="0" applyNumberFormat="1" applyFill="1" applyBorder="1"/>
    <xf numFmtId="0" fontId="0" fillId="4" borderId="15" xfId="0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/>
    </xf>
    <xf numFmtId="4" fontId="0" fillId="2" borderId="6" xfId="0" applyNumberFormat="1" applyFill="1" applyBorder="1"/>
    <xf numFmtId="170" fontId="0" fillId="3" borderId="6" xfId="0" applyNumberFormat="1" applyFill="1" applyBorder="1"/>
    <xf numFmtId="170" fontId="0" fillId="3" borderId="3" xfId="0" applyNumberFormat="1" applyFill="1" applyBorder="1"/>
    <xf numFmtId="170" fontId="0" fillId="3" borderId="7" xfId="0" applyNumberFormat="1" applyFill="1" applyBorder="1"/>
    <xf numFmtId="170" fontId="0" fillId="4" borderId="6" xfId="0" applyNumberFormat="1" applyFill="1" applyBorder="1"/>
    <xf numFmtId="170" fontId="0" fillId="4" borderId="7" xfId="0" applyNumberFormat="1" applyFill="1" applyBorder="1"/>
    <xf numFmtId="170" fontId="0" fillId="6" borderId="6" xfId="0" applyNumberFormat="1" applyFill="1" applyBorder="1"/>
    <xf numFmtId="170" fontId="0" fillId="6" borderId="7" xfId="0" applyNumberFormat="1" applyFill="1" applyBorder="1"/>
    <xf numFmtId="170" fontId="0" fillId="2" borderId="3" xfId="0" applyNumberFormat="1" applyFill="1" applyBorder="1"/>
    <xf numFmtId="0" fontId="17" fillId="6" borderId="12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/>
    </xf>
    <xf numFmtId="2" fontId="17" fillId="5" borderId="13" xfId="0" applyNumberFormat="1" applyFont="1" applyFill="1" applyBorder="1" applyAlignment="1">
      <alignment horizontal="right" wrapText="1"/>
    </xf>
    <xf numFmtId="0" fontId="27" fillId="2" borderId="8" xfId="0" applyFont="1" applyFill="1" applyBorder="1" applyAlignment="1">
      <alignment horizontal="center"/>
    </xf>
    <xf numFmtId="0" fontId="27" fillId="4" borderId="3" xfId="0" applyFont="1" applyFill="1" applyBorder="1"/>
    <xf numFmtId="0" fontId="17" fillId="4" borderId="28" xfId="0" applyFont="1" applyFill="1" applyBorder="1" applyAlignment="1">
      <alignment horizontal="center" wrapText="1"/>
    </xf>
    <xf numFmtId="170" fontId="17" fillId="4" borderId="38" xfId="0" applyNumberFormat="1" applyFont="1" applyFill="1" applyBorder="1" applyAlignment="1">
      <alignment horizontal="right" wrapText="1"/>
    </xf>
    <xf numFmtId="0" fontId="17" fillId="9" borderId="39" xfId="0" applyFont="1" applyFill="1" applyBorder="1" applyAlignment="1">
      <alignment horizontal="center" wrapText="1"/>
    </xf>
    <xf numFmtId="2" fontId="0" fillId="9" borderId="5" xfId="0" applyNumberFormat="1" applyFill="1" applyBorder="1"/>
    <xf numFmtId="0" fontId="0" fillId="9" borderId="5" xfId="0" applyFill="1" applyBorder="1"/>
    <xf numFmtId="0" fontId="27" fillId="9" borderId="7" xfId="0" applyFont="1" applyFill="1" applyBorder="1"/>
    <xf numFmtId="0" fontId="17" fillId="7" borderId="39" xfId="0" applyFont="1" applyFill="1" applyBorder="1" applyAlignment="1">
      <alignment horizontal="center" wrapText="1"/>
    </xf>
    <xf numFmtId="0" fontId="17" fillId="8" borderId="4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4" fillId="2" borderId="18" xfId="0" applyFont="1" applyFill="1" applyBorder="1" applyAlignment="1"/>
    <xf numFmtId="0" fontId="4" fillId="2" borderId="4" xfId="0" applyFont="1" applyFill="1" applyBorder="1" applyAlignment="1">
      <alignment horizontal="left" indent="2"/>
    </xf>
    <xf numFmtId="0" fontId="4" fillId="0" borderId="4" xfId="1" applyBorder="1"/>
    <xf numFmtId="0" fontId="9" fillId="0" borderId="4" xfId="0" applyFont="1" applyFill="1" applyBorder="1" applyAlignment="1"/>
    <xf numFmtId="0" fontId="1" fillId="3" borderId="4" xfId="0" applyFont="1" applyFill="1" applyBorder="1" applyAlignment="1"/>
    <xf numFmtId="0" fontId="1" fillId="3" borderId="18" xfId="0" applyFont="1" applyFill="1" applyBorder="1" applyAlignment="1"/>
    <xf numFmtId="3" fontId="0" fillId="4" borderId="4" xfId="0" applyNumberFormat="1" applyFill="1" applyBorder="1"/>
    <xf numFmtId="175" fontId="0" fillId="4" borderId="18" xfId="0" applyNumberFormat="1" applyFill="1" applyBorder="1"/>
    <xf numFmtId="38" fontId="10" fillId="0" borderId="4" xfId="0" applyNumberFormat="1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indent="2"/>
    </xf>
    <xf numFmtId="0" fontId="9" fillId="0" borderId="4" xfId="0" applyFont="1" applyBorder="1"/>
    <xf numFmtId="38" fontId="10" fillId="0" borderId="4" xfId="0" applyNumberFormat="1" applyFont="1" applyFill="1" applyBorder="1" applyAlignment="1"/>
    <xf numFmtId="38" fontId="0" fillId="4" borderId="18" xfId="0" applyNumberFormat="1" applyFill="1" applyBorder="1"/>
    <xf numFmtId="3" fontId="0" fillId="4" borderId="15" xfId="0" applyNumberFormat="1" applyFill="1" applyBorder="1"/>
    <xf numFmtId="0" fontId="0" fillId="0" borderId="4" xfId="0" applyBorder="1" applyAlignment="1">
      <alignment horizontal="left" indent="2"/>
    </xf>
    <xf numFmtId="175" fontId="10" fillId="0" borderId="4" xfId="0" applyNumberFormat="1" applyFont="1" applyFill="1" applyBorder="1" applyAlignment="1">
      <alignment horizontal="left" indent="2"/>
    </xf>
    <xf numFmtId="1" fontId="1" fillId="3" borderId="4" xfId="0" applyNumberFormat="1" applyFont="1" applyFill="1" applyBorder="1" applyAlignment="1"/>
    <xf numFmtId="1" fontId="1" fillId="3" borderId="18" xfId="0" applyNumberFormat="1" applyFont="1" applyFill="1" applyBorder="1" applyAlignment="1"/>
    <xf numFmtId="38" fontId="0" fillId="0" borderId="4" xfId="0" applyNumberFormat="1" applyBorder="1"/>
    <xf numFmtId="38" fontId="4" fillId="0" borderId="15" xfId="0" applyNumberFormat="1" applyFont="1" applyFill="1" applyBorder="1" applyAlignment="1">
      <alignment horizontal="center"/>
    </xf>
    <xf numFmtId="38" fontId="9" fillId="2" borderId="4" xfId="0" applyNumberFormat="1" applyFont="1" applyFill="1" applyBorder="1"/>
    <xf numFmtId="38" fontId="4" fillId="2" borderId="18" xfId="0" applyNumberFormat="1" applyFont="1" applyFill="1" applyBorder="1"/>
    <xf numFmtId="38" fontId="4" fillId="2" borderId="4" xfId="1" applyNumberFormat="1" applyFont="1" applyFill="1" applyBorder="1"/>
    <xf numFmtId="38" fontId="4" fillId="0" borderId="4" xfId="1" applyNumberFormat="1" applyBorder="1"/>
    <xf numFmtId="38" fontId="0" fillId="3" borderId="4" xfId="0" applyNumberFormat="1" applyFill="1" applyBorder="1"/>
    <xf numFmtId="38" fontId="0" fillId="3" borderId="18" xfId="0" applyNumberFormat="1" applyFill="1" applyBorder="1"/>
    <xf numFmtId="38" fontId="1" fillId="4" borderId="4" xfId="0" applyNumberFormat="1" applyFont="1" applyFill="1" applyBorder="1"/>
    <xf numFmtId="38" fontId="1" fillId="4" borderId="18" xfId="1" applyNumberFormat="1" applyFont="1" applyFill="1" applyBorder="1"/>
    <xf numFmtId="38" fontId="4" fillId="4" borderId="4" xfId="1" applyNumberFormat="1" applyFill="1" applyBorder="1"/>
    <xf numFmtId="38" fontId="9" fillId="0" borderId="4" xfId="1" applyNumberFormat="1" applyFont="1" applyBorder="1"/>
    <xf numFmtId="38" fontId="4" fillId="3" borderId="4" xfId="1" applyNumberFormat="1" applyFill="1" applyBorder="1"/>
    <xf numFmtId="38" fontId="4" fillId="3" borderId="18" xfId="1" applyNumberFormat="1" applyFill="1" applyBorder="1"/>
    <xf numFmtId="38" fontId="0" fillId="4" borderId="4" xfId="0" applyNumberFormat="1" applyFill="1" applyBorder="1"/>
    <xf numFmtId="38" fontId="1" fillId="3" borderId="4" xfId="1" applyNumberFormat="1" applyFont="1" applyFill="1" applyBorder="1"/>
    <xf numFmtId="38" fontId="1" fillId="3" borderId="18" xfId="1" applyNumberFormat="1" applyFont="1" applyFill="1" applyBorder="1"/>
    <xf numFmtId="38" fontId="1" fillId="4" borderId="4" xfId="1" applyNumberFormat="1" applyFont="1" applyFill="1" applyBorder="1"/>
    <xf numFmtId="38" fontId="11" fillId="0" borderId="4" xfId="0" applyNumberFormat="1" applyFont="1" applyBorder="1"/>
    <xf numFmtId="175" fontId="33" fillId="0" borderId="4" xfId="0" applyNumberFormat="1" applyFont="1" applyFill="1" applyBorder="1" applyAlignment="1"/>
    <xf numFmtId="38" fontId="9" fillId="0" borderId="4" xfId="1" applyNumberFormat="1" applyFont="1" applyFill="1" applyBorder="1"/>
    <xf numFmtId="38" fontId="1" fillId="4" borderId="15" xfId="0" applyNumberFormat="1" applyFont="1" applyFill="1" applyBorder="1"/>
    <xf numFmtId="164" fontId="0" fillId="0" borderId="4" xfId="0" applyNumberFormat="1" applyBorder="1"/>
    <xf numFmtId="38" fontId="4" fillId="0" borderId="4" xfId="0" applyNumberFormat="1" applyFont="1" applyBorder="1"/>
    <xf numFmtId="169" fontId="0" fillId="0" borderId="4" xfId="0" applyNumberFormat="1" applyBorder="1"/>
    <xf numFmtId="164" fontId="4" fillId="0" borderId="4" xfId="0" applyNumberFormat="1" applyFont="1" applyBorder="1"/>
    <xf numFmtId="38" fontId="1" fillId="0" borderId="15" xfId="0" applyNumberFormat="1" applyFont="1" applyFill="1" applyBorder="1" applyAlignment="1">
      <alignment horizontal="center"/>
    </xf>
    <xf numFmtId="40" fontId="0" fillId="0" borderId="4" xfId="0" applyNumberFormat="1" applyBorder="1"/>
    <xf numFmtId="4" fontId="0" fillId="0" borderId="4" xfId="0" applyNumberFormat="1" applyBorder="1"/>
    <xf numFmtId="0" fontId="4" fillId="0" borderId="15" xfId="0" applyFont="1" applyFill="1" applyBorder="1" applyAlignment="1">
      <alignment horizontal="center"/>
    </xf>
    <xf numFmtId="9" fontId="0" fillId="0" borderId="4" xfId="0" applyNumberFormat="1" applyBorder="1"/>
    <xf numFmtId="9" fontId="0" fillId="0" borderId="18" xfId="0" applyNumberFormat="1" applyBorder="1"/>
    <xf numFmtId="9" fontId="0" fillId="0" borderId="3" xfId="0" applyNumberFormat="1" applyBorder="1"/>
    <xf numFmtId="9" fontId="0" fillId="0" borderId="0" xfId="0" applyNumberFormat="1" applyBorder="1"/>
    <xf numFmtId="168" fontId="1" fillId="0" borderId="4" xfId="0" applyNumberFormat="1" applyFont="1" applyBorder="1"/>
    <xf numFmtId="168" fontId="1" fillId="0" borderId="0" xfId="0" applyNumberFormat="1" applyFont="1"/>
    <xf numFmtId="168" fontId="0" fillId="3" borderId="0" xfId="0" applyNumberFormat="1" applyFill="1" applyBorder="1"/>
    <xf numFmtId="168" fontId="0" fillId="3" borderId="1" xfId="0" applyNumberFormat="1" applyFill="1" applyBorder="1"/>
    <xf numFmtId="168" fontId="0" fillId="4" borderId="3" xfId="0" applyNumberFormat="1" applyFill="1" applyBorder="1"/>
    <xf numFmtId="168" fontId="0" fillId="4" borderId="0" xfId="0" applyNumberFormat="1" applyFill="1" applyBorder="1"/>
    <xf numFmtId="168" fontId="0" fillId="4" borderId="1" xfId="0" applyNumberFormat="1" applyFill="1" applyBorder="1"/>
    <xf numFmtId="168" fontId="0" fillId="4" borderId="0" xfId="0" applyNumberFormat="1" applyFill="1"/>
    <xf numFmtId="168" fontId="10" fillId="0" borderId="0" xfId="0" applyNumberFormat="1" applyFont="1" applyFill="1" applyBorder="1" applyAlignment="1"/>
    <xf numFmtId="3" fontId="35" fillId="4" borderId="0" xfId="0" applyNumberFormat="1" applyFont="1" applyFill="1"/>
    <xf numFmtId="3" fontId="35" fillId="4" borderId="4" xfId="0" applyNumberFormat="1" applyFont="1" applyFill="1" applyBorder="1"/>
    <xf numFmtId="0" fontId="35" fillId="0" borderId="0" xfId="0" applyFont="1"/>
    <xf numFmtId="170" fontId="35" fillId="4" borderId="0" xfId="0" applyNumberFormat="1" applyFont="1" applyFill="1"/>
    <xf numFmtId="170" fontId="35" fillId="4" borderId="4" xfId="0" applyNumberFormat="1" applyFont="1" applyFill="1" applyBorder="1"/>
    <xf numFmtId="0" fontId="35" fillId="4" borderId="0" xfId="0" applyFont="1" applyFill="1" applyAlignment="1">
      <alignment horizontal="right"/>
    </xf>
    <xf numFmtId="170" fontId="12" fillId="0" borderId="0" xfId="0" applyNumberFormat="1" applyFont="1"/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1" xfId="0" applyNumberFormat="1" applyFill="1" applyBorder="1"/>
    <xf numFmtId="175" fontId="1" fillId="0" borderId="0" xfId="0" applyNumberFormat="1" applyFont="1"/>
    <xf numFmtId="175" fontId="36" fillId="4" borderId="0" xfId="0" applyNumberFormat="1" applyFont="1" applyFill="1"/>
    <xf numFmtId="175" fontId="37" fillId="0" borderId="0" xfId="0" applyNumberFormat="1" applyFont="1" applyFill="1" applyBorder="1" applyAlignment="1"/>
    <xf numFmtId="38" fontId="1" fillId="3" borderId="0" xfId="0" applyNumberFormat="1" applyFont="1" applyFill="1" applyBorder="1"/>
    <xf numFmtId="38" fontId="1" fillId="3" borderId="1" xfId="0" applyNumberFormat="1" applyFont="1" applyFill="1" applyBorder="1"/>
    <xf numFmtId="38" fontId="1" fillId="4" borderId="3" xfId="0" applyNumberFormat="1" applyFont="1" applyFill="1" applyBorder="1"/>
    <xf numFmtId="38" fontId="1" fillId="4" borderId="0" xfId="0" applyNumberFormat="1" applyFont="1" applyFill="1" applyBorder="1"/>
    <xf numFmtId="38" fontId="1" fillId="4" borderId="0" xfId="0" applyNumberFormat="1" applyFont="1" applyFill="1"/>
    <xf numFmtId="38" fontId="9" fillId="0" borderId="0" xfId="0" applyNumberFormat="1" applyFont="1"/>
    <xf numFmtId="38" fontId="1" fillId="0" borderId="0" xfId="0" applyNumberFormat="1" applyFont="1"/>
    <xf numFmtId="164" fontId="0" fillId="0" borderId="3" xfId="0" applyNumberFormat="1" applyBorder="1"/>
    <xf numFmtId="164" fontId="0" fillId="0" borderId="0" xfId="0" applyNumberFormat="1" applyBorder="1"/>
    <xf numFmtId="170" fontId="0" fillId="0" borderId="3" xfId="0" applyNumberFormat="1" applyBorder="1"/>
    <xf numFmtId="170" fontId="0" fillId="0" borderId="0" xfId="0" applyNumberFormat="1" applyBorder="1"/>
    <xf numFmtId="40" fontId="0" fillId="0" borderId="3" xfId="0" applyNumberFormat="1" applyBorder="1"/>
    <xf numFmtId="40" fontId="0" fillId="0" borderId="0" xfId="0" applyNumberFormat="1" applyBorder="1"/>
    <xf numFmtId="0" fontId="1" fillId="9" borderId="2" xfId="0" applyFont="1" applyFill="1" applyBorder="1" applyAlignment="1">
      <alignment horizontal="center"/>
    </xf>
    <xf numFmtId="9" fontId="1" fillId="9" borderId="0" xfId="0" applyNumberFormat="1" applyFont="1" applyFill="1"/>
    <xf numFmtId="9" fontId="1" fillId="9" borderId="1" xfId="0" applyNumberFormat="1" applyFont="1" applyFill="1" applyBorder="1"/>
    <xf numFmtId="0" fontId="1" fillId="9" borderId="0" xfId="0" applyFont="1" applyFill="1"/>
    <xf numFmtId="175" fontId="1" fillId="9" borderId="0" xfId="0" applyNumberFormat="1" applyFont="1" applyFill="1"/>
    <xf numFmtId="0" fontId="38" fillId="9" borderId="0" xfId="0" applyFont="1" applyFill="1"/>
    <xf numFmtId="38" fontId="1" fillId="9" borderId="0" xfId="0" applyNumberFormat="1" applyFont="1" applyFill="1"/>
    <xf numFmtId="4" fontId="1" fillId="9" borderId="0" xfId="0" applyNumberFormat="1" applyFont="1" applyFill="1"/>
    <xf numFmtId="170" fontId="1" fillId="9" borderId="0" xfId="0" applyNumberFormat="1" applyFont="1" applyFill="1"/>
    <xf numFmtId="38" fontId="0" fillId="0" borderId="2" xfId="0" applyNumberFormat="1" applyFill="1" applyBorder="1" applyAlignment="1">
      <alignment horizontal="center"/>
    </xf>
    <xf numFmtId="38" fontId="0" fillId="0" borderId="0" xfId="0" applyNumberFormat="1" applyBorder="1"/>
    <xf numFmtId="38" fontId="9" fillId="2" borderId="0" xfId="0" applyNumberFormat="1" applyFont="1" applyFill="1" applyBorder="1"/>
    <xf numFmtId="38" fontId="4" fillId="2" borderId="0" xfId="0" applyNumberFormat="1" applyFont="1" applyFill="1" applyBorder="1"/>
    <xf numFmtId="38" fontId="4" fillId="2" borderId="0" xfId="1" applyNumberFormat="1" applyFont="1" applyFill="1" applyBorder="1"/>
    <xf numFmtId="0" fontId="4" fillId="0" borderId="0" xfId="1" applyBorder="1"/>
    <xf numFmtId="38" fontId="4" fillId="0" borderId="0" xfId="1" applyNumberFormat="1" applyBorder="1"/>
    <xf numFmtId="3" fontId="0" fillId="3" borderId="0" xfId="0" applyNumberFormat="1" applyFill="1" applyBorder="1"/>
    <xf numFmtId="38" fontId="0" fillId="3" borderId="0" xfId="0" applyNumberFormat="1" applyFill="1" applyBorder="1"/>
    <xf numFmtId="3" fontId="0" fillId="4" borderId="0" xfId="0" applyNumberFormat="1" applyFill="1" applyBorder="1"/>
    <xf numFmtId="38" fontId="0" fillId="4" borderId="0" xfId="0" applyNumberFormat="1" applyFill="1" applyBorder="1"/>
    <xf numFmtId="38" fontId="4" fillId="4" borderId="0" xfId="1" applyNumberFormat="1" applyFill="1" applyBorder="1"/>
    <xf numFmtId="3" fontId="35" fillId="4" borderId="0" xfId="0" applyNumberFormat="1" applyFont="1" applyFill="1" applyBorder="1"/>
    <xf numFmtId="38" fontId="35" fillId="4" borderId="0" xfId="0" applyNumberFormat="1" applyFont="1" applyFill="1" applyBorder="1"/>
    <xf numFmtId="170" fontId="35" fillId="4" borderId="0" xfId="0" applyNumberFormat="1" applyFont="1" applyFill="1" applyBorder="1"/>
    <xf numFmtId="3" fontId="9" fillId="0" borderId="0" xfId="0" applyNumberFormat="1" applyFont="1" applyBorder="1"/>
    <xf numFmtId="38" fontId="9" fillId="0" borderId="0" xfId="1" applyNumberFormat="1" applyFont="1" applyBorder="1"/>
    <xf numFmtId="168" fontId="4" fillId="0" borderId="0" xfId="1" applyNumberFormat="1" applyBorder="1"/>
    <xf numFmtId="38" fontId="4" fillId="3" borderId="0" xfId="1" applyNumberFormat="1" applyFill="1" applyBorder="1"/>
    <xf numFmtId="38" fontId="4" fillId="3" borderId="1" xfId="1" applyNumberFormat="1" applyFill="1" applyBorder="1"/>
    <xf numFmtId="38" fontId="1" fillId="3" borderId="0" xfId="1" applyNumberFormat="1" applyFont="1" applyFill="1" applyBorder="1"/>
    <xf numFmtId="38" fontId="1" fillId="3" borderId="1" xfId="1" applyNumberFormat="1" applyFont="1" applyFill="1" applyBorder="1"/>
    <xf numFmtId="38" fontId="1" fillId="4" borderId="0" xfId="1" applyNumberFormat="1" applyFont="1" applyFill="1" applyBorder="1"/>
    <xf numFmtId="38" fontId="0" fillId="4" borderId="3" xfId="0" applyNumberFormat="1" applyFill="1" applyBorder="1"/>
    <xf numFmtId="38" fontId="11" fillId="0" borderId="0" xfId="0" applyNumberFormat="1" applyFont="1" applyBorder="1"/>
    <xf numFmtId="38" fontId="9" fillId="0" borderId="0" xfId="1" applyNumberFormat="1" applyFont="1" applyFill="1" applyBorder="1"/>
    <xf numFmtId="38" fontId="1" fillId="4" borderId="2" xfId="0" applyNumberFormat="1" applyFont="1" applyFill="1" applyBorder="1"/>
    <xf numFmtId="4" fontId="0" fillId="0" borderId="0" xfId="0" applyNumberFormat="1" applyBorder="1"/>
    <xf numFmtId="38" fontId="4" fillId="0" borderId="0" xfId="0" applyNumberFormat="1" applyFont="1" applyBorder="1"/>
    <xf numFmtId="164" fontId="4" fillId="0" borderId="0" xfId="0" applyNumberFormat="1" applyFont="1" applyBorder="1"/>
    <xf numFmtId="0" fontId="1" fillId="0" borderId="0" xfId="0" quotePrefix="1" applyFont="1"/>
    <xf numFmtId="3" fontId="1" fillId="0" borderId="0" xfId="0" applyNumberFormat="1" applyFont="1" applyFill="1" applyBorder="1"/>
    <xf numFmtId="3" fontId="0" fillId="2" borderId="2" xfId="0" applyNumberFormat="1" applyFill="1" applyBorder="1"/>
    <xf numFmtId="3" fontId="0" fillId="9" borderId="2" xfId="0" applyNumberFormat="1" applyFill="1" applyBorder="1"/>
    <xf numFmtId="0" fontId="1" fillId="0" borderId="20" xfId="0" applyFont="1" applyBorder="1"/>
    <xf numFmtId="167" fontId="39" fillId="0" borderId="0" xfId="0" applyNumberFormat="1" applyFont="1" applyFill="1" applyBorder="1" applyAlignment="1">
      <alignment horizontal="center"/>
    </xf>
    <xf numFmtId="167" fontId="39" fillId="0" borderId="0" xfId="0" applyNumberFormat="1" applyFont="1" applyAlignment="1">
      <alignment horizontal="center"/>
    </xf>
    <xf numFmtId="3" fontId="0" fillId="0" borderId="0" xfId="0" applyNumberFormat="1" applyBorder="1" applyAlignment="1"/>
    <xf numFmtId="3" fontId="1" fillId="0" borderId="0" xfId="0" applyNumberFormat="1" applyFont="1" applyAlignmen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right"/>
    </xf>
    <xf numFmtId="174" fontId="0" fillId="0" borderId="1" xfId="0" applyNumberFormat="1" applyBorder="1"/>
    <xf numFmtId="3" fontId="1" fillId="3" borderId="0" xfId="0" applyNumberFormat="1" applyFont="1" applyFill="1" applyBorder="1"/>
    <xf numFmtId="3" fontId="1" fillId="3" borderId="1" xfId="0" applyNumberFormat="1" applyFont="1" applyFill="1" applyBorder="1"/>
    <xf numFmtId="3" fontId="1" fillId="4" borderId="0" xfId="0" applyNumberFormat="1" applyFont="1" applyFill="1"/>
    <xf numFmtId="3" fontId="1" fillId="4" borderId="3" xfId="0" applyNumberFormat="1" applyFont="1" applyFill="1" applyBorder="1"/>
    <xf numFmtId="3" fontId="1" fillId="4" borderId="0" xfId="0" applyNumberFormat="1" applyFont="1" applyFill="1" applyBorder="1"/>
    <xf numFmtId="170" fontId="25" fillId="0" borderId="0" xfId="0" applyNumberFormat="1" applyFont="1" applyFill="1" applyBorder="1" applyAlignment="1">
      <alignment horizontal="center" wrapText="1"/>
    </xf>
    <xf numFmtId="170" fontId="26" fillId="0" borderId="1" xfId="0" applyNumberFormat="1" applyFont="1" applyFill="1" applyBorder="1" applyAlignment="1">
      <alignment horizontal="center" wrapText="1"/>
    </xf>
    <xf numFmtId="170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/>
    <xf numFmtId="0" fontId="23" fillId="6" borderId="4" xfId="0" applyFont="1" applyFill="1" applyBorder="1" applyAlignment="1">
      <alignment horizontal="center" wrapText="1"/>
    </xf>
    <xf numFmtId="0" fontId="25" fillId="6" borderId="0" xfId="0" applyFont="1" applyFill="1" applyBorder="1" applyAlignment="1">
      <alignment horizontal="center" wrapText="1"/>
    </xf>
    <xf numFmtId="170" fontId="25" fillId="6" borderId="5" xfId="0" applyNumberFormat="1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wrapText="1"/>
    </xf>
    <xf numFmtId="170" fontId="26" fillId="6" borderId="19" xfId="0" applyNumberFormat="1" applyFont="1" applyFill="1" applyBorder="1" applyAlignment="1">
      <alignment horizontal="center" wrapText="1"/>
    </xf>
    <xf numFmtId="0" fontId="18" fillId="6" borderId="4" xfId="0" applyFont="1" applyFill="1" applyBorder="1" applyAlignment="1">
      <alignment horizontal="center" vertical="center" wrapText="1"/>
    </xf>
    <xf numFmtId="4" fontId="17" fillId="6" borderId="0" xfId="0" applyNumberFormat="1" applyFont="1" applyFill="1" applyBorder="1" applyAlignment="1">
      <alignment horizontal="right" wrapText="1"/>
    </xf>
    <xf numFmtId="170" fontId="17" fillId="6" borderId="5" xfId="0" applyNumberFormat="1" applyFont="1" applyFill="1" applyBorder="1" applyAlignment="1">
      <alignment horizontal="right" wrapText="1"/>
    </xf>
    <xf numFmtId="0" fontId="17" fillId="6" borderId="4" xfId="0" applyFont="1" applyFill="1" applyBorder="1"/>
    <xf numFmtId="0" fontId="17" fillId="6" borderId="0" xfId="0" applyFont="1" applyFill="1" applyBorder="1"/>
    <xf numFmtId="0" fontId="17" fillId="6" borderId="5" xfId="0" applyFont="1" applyFill="1" applyBorder="1"/>
    <xf numFmtId="2" fontId="0" fillId="0" borderId="0" xfId="0" applyNumberFormat="1" applyBorder="1"/>
    <xf numFmtId="0" fontId="17" fillId="5" borderId="41" xfId="0" applyFont="1" applyFill="1" applyBorder="1" applyAlignment="1">
      <alignment horizontal="center" wrapText="1"/>
    </xf>
    <xf numFmtId="2" fontId="17" fillId="5" borderId="22" xfId="0" applyNumberFormat="1" applyFont="1" applyFill="1" applyBorder="1" applyAlignment="1">
      <alignment horizontal="right" wrapText="1"/>
    </xf>
    <xf numFmtId="170" fontId="17" fillId="5" borderId="32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right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/>
    <xf numFmtId="1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right"/>
    </xf>
    <xf numFmtId="10" fontId="4" fillId="3" borderId="0" xfId="0" applyNumberFormat="1" applyFont="1" applyFill="1" applyAlignment="1">
      <alignment wrapText="1"/>
    </xf>
    <xf numFmtId="10" fontId="0" fillId="3" borderId="0" xfId="0" applyNumberFormat="1" applyFill="1" applyAlignment="1">
      <alignment wrapText="1"/>
    </xf>
    <xf numFmtId="10" fontId="0" fillId="3" borderId="0" xfId="0" applyNumberFormat="1" applyFill="1" applyBorder="1" applyAlignment="1">
      <alignment wrapText="1"/>
    </xf>
    <xf numFmtId="10" fontId="0" fillId="3" borderId="0" xfId="0" applyNumberFormat="1" applyFill="1"/>
    <xf numFmtId="0" fontId="0" fillId="3" borderId="0" xfId="0" applyFont="1" applyFill="1" applyBorder="1" applyAlignment="1">
      <alignment horizontal="center"/>
    </xf>
    <xf numFmtId="168" fontId="0" fillId="3" borderId="0" xfId="0" applyNumberFormat="1" applyFill="1"/>
    <xf numFmtId="168" fontId="0" fillId="3" borderId="0" xfId="0" applyNumberFormat="1" applyFont="1" applyFill="1"/>
    <xf numFmtId="0" fontId="1" fillId="3" borderId="0" xfId="0" applyFont="1" applyFill="1" applyBorder="1"/>
    <xf numFmtId="0" fontId="1" fillId="3" borderId="0" xfId="0" applyFont="1" applyFill="1"/>
    <xf numFmtId="3" fontId="1" fillId="4" borderId="1" xfId="0" applyNumberFormat="1" applyFont="1" applyFill="1" applyBorder="1"/>
    <xf numFmtId="3" fontId="38" fillId="4" borderId="0" xfId="0" applyNumberFormat="1" applyFont="1" applyFill="1"/>
    <xf numFmtId="170" fontId="38" fillId="4" borderId="0" xfId="0" applyNumberFormat="1" applyFont="1" applyFill="1"/>
    <xf numFmtId="0" fontId="0" fillId="0" borderId="0" xfId="0" applyFill="1" applyBorder="1" applyAlignment="1">
      <alignment horizontal="center"/>
    </xf>
    <xf numFmtId="3" fontId="36" fillId="4" borderId="0" xfId="0" applyNumberFormat="1" applyFont="1" applyFill="1"/>
    <xf numFmtId="170" fontId="36" fillId="4" borderId="0" xfId="0" applyNumberFormat="1" applyFont="1" applyFill="1"/>
    <xf numFmtId="0" fontId="23" fillId="8" borderId="6" xfId="0" applyFont="1" applyFill="1" applyBorder="1" applyAlignment="1">
      <alignment horizontal="center" wrapText="1"/>
    </xf>
    <xf numFmtId="170" fontId="25" fillId="8" borderId="7" xfId="0" applyNumberFormat="1" applyFont="1" applyFill="1" applyBorder="1" applyAlignment="1">
      <alignment horizontal="center" wrapText="1"/>
    </xf>
    <xf numFmtId="0" fontId="28" fillId="8" borderId="18" xfId="0" applyFont="1" applyFill="1" applyBorder="1" applyAlignment="1">
      <alignment horizontal="center" vertical="center" wrapText="1"/>
    </xf>
    <xf numFmtId="170" fontId="26" fillId="8" borderId="19" xfId="0" applyNumberFormat="1" applyFont="1" applyFill="1" applyBorder="1" applyAlignment="1">
      <alignment horizontal="center" wrapText="1"/>
    </xf>
    <xf numFmtId="0" fontId="18" fillId="8" borderId="4" xfId="0" applyFont="1" applyFill="1" applyBorder="1" applyAlignment="1">
      <alignment horizontal="center" vertical="center" wrapText="1"/>
    </xf>
    <xf numFmtId="170" fontId="17" fillId="8" borderId="5" xfId="0" applyNumberFormat="1" applyFont="1" applyFill="1" applyBorder="1" applyAlignment="1">
      <alignment horizontal="right" wrapText="1"/>
    </xf>
    <xf numFmtId="0" fontId="17" fillId="8" borderId="4" xfId="0" applyFont="1" applyFill="1" applyBorder="1"/>
    <xf numFmtId="0" fontId="17" fillId="8" borderId="5" xfId="0" applyFont="1" applyFill="1" applyBorder="1"/>
    <xf numFmtId="0" fontId="23" fillId="12" borderId="6" xfId="0" applyFont="1" applyFill="1" applyBorder="1" applyAlignment="1">
      <alignment horizontal="center" wrapText="1"/>
    </xf>
    <xf numFmtId="0" fontId="25" fillId="12" borderId="3" xfId="0" applyFont="1" applyFill="1" applyBorder="1" applyAlignment="1">
      <alignment horizontal="center" wrapText="1"/>
    </xf>
    <xf numFmtId="2" fontId="25" fillId="12" borderId="3" xfId="0" applyNumberFormat="1" applyFont="1" applyFill="1" applyBorder="1" applyAlignment="1">
      <alignment horizontal="center" wrapText="1"/>
    </xf>
    <xf numFmtId="0" fontId="28" fillId="12" borderId="18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wrapText="1"/>
    </xf>
    <xf numFmtId="2" fontId="26" fillId="12" borderId="1" xfId="0" applyNumberFormat="1" applyFont="1" applyFill="1" applyBorder="1" applyAlignment="1">
      <alignment horizontal="center" wrapText="1"/>
    </xf>
    <xf numFmtId="0" fontId="18" fillId="12" borderId="4" xfId="0" applyFont="1" applyFill="1" applyBorder="1" applyAlignment="1">
      <alignment horizontal="center" vertical="center" wrapText="1"/>
    </xf>
    <xf numFmtId="170" fontId="17" fillId="12" borderId="0" xfId="0" applyNumberFormat="1" applyFont="1" applyFill="1" applyBorder="1" applyAlignment="1">
      <alignment horizontal="right" wrapText="1"/>
    </xf>
    <xf numFmtId="0" fontId="17" fillId="12" borderId="4" xfId="0" applyFont="1" applyFill="1" applyBorder="1"/>
    <xf numFmtId="0" fontId="17" fillId="12" borderId="0" xfId="0" applyFont="1" applyFill="1" applyBorder="1"/>
    <xf numFmtId="2" fontId="17" fillId="12" borderId="0" xfId="0" applyNumberFormat="1" applyFont="1" applyFill="1" applyBorder="1"/>
    <xf numFmtId="0" fontId="17" fillId="12" borderId="5" xfId="0" applyFont="1" applyFill="1" applyBorder="1"/>
    <xf numFmtId="40" fontId="0" fillId="0" borderId="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3" fontId="0" fillId="4" borderId="3" xfId="0" applyNumberFormat="1" applyFill="1" applyBorder="1"/>
    <xf numFmtId="38" fontId="10" fillId="0" borderId="20" xfId="0" applyNumberFormat="1" applyFont="1" applyFill="1" applyBorder="1" applyAlignment="1">
      <alignment horizontal="left" indent="2"/>
    </xf>
    <xf numFmtId="16" fontId="1" fillId="0" borderId="0" xfId="0" quotePrefix="1" applyNumberFormat="1" applyFont="1"/>
    <xf numFmtId="165" fontId="1" fillId="0" borderId="0" xfId="0" applyNumberFormat="1" applyFont="1"/>
    <xf numFmtId="165" fontId="0" fillId="0" borderId="0" xfId="0" applyNumberFormat="1"/>
    <xf numFmtId="168" fontId="3" fillId="0" borderId="0" xfId="0" applyNumberFormat="1" applyFont="1"/>
    <xf numFmtId="0" fontId="17" fillId="4" borderId="4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168" fontId="40" fillId="0" borderId="0" xfId="0" applyNumberFormat="1" applyFont="1"/>
    <xf numFmtId="0" fontId="40" fillId="0" borderId="0" xfId="0" applyFont="1"/>
    <xf numFmtId="3" fontId="0" fillId="0" borderId="1" xfId="0" applyNumberFormat="1" applyBorder="1"/>
    <xf numFmtId="3" fontId="1" fillId="0" borderId="0" xfId="0" applyNumberFormat="1" applyFont="1" applyAlignment="1">
      <alignment horizontal="center"/>
    </xf>
    <xf numFmtId="3" fontId="39" fillId="3" borderId="0" xfId="0" applyNumberFormat="1" applyFont="1" applyFill="1" applyBorder="1"/>
    <xf numFmtId="3" fontId="39" fillId="4" borderId="0" xfId="0" applyNumberFormat="1" applyFont="1" applyFill="1" applyBorder="1"/>
    <xf numFmtId="3" fontId="39" fillId="4" borderId="1" xfId="0" applyNumberFormat="1" applyFont="1" applyFill="1" applyBorder="1"/>
    <xf numFmtId="3" fontId="39" fillId="4" borderId="0" xfId="0" applyNumberFormat="1" applyFont="1" applyFill="1"/>
    <xf numFmtId="3" fontId="39" fillId="3" borderId="1" xfId="0" applyNumberFormat="1" applyFont="1" applyFill="1" applyBorder="1"/>
    <xf numFmtId="170" fontId="25" fillId="12" borderId="3" xfId="0" applyNumberFormat="1" applyFont="1" applyFill="1" applyBorder="1" applyAlignment="1">
      <alignment horizontal="center" wrapText="1"/>
    </xf>
    <xf numFmtId="170" fontId="26" fillId="12" borderId="1" xfId="0" applyNumberFormat="1" applyFont="1" applyFill="1" applyBorder="1" applyAlignment="1">
      <alignment horizontal="center" wrapText="1"/>
    </xf>
    <xf numFmtId="0" fontId="29" fillId="0" borderId="4" xfId="0" applyFont="1" applyBorder="1"/>
    <xf numFmtId="0" fontId="25" fillId="0" borderId="4" xfId="0" applyFont="1" applyBorder="1" applyAlignment="1">
      <alignment wrapText="1"/>
    </xf>
    <xf numFmtId="0" fontId="27" fillId="0" borderId="18" xfId="0" applyFont="1" applyBorder="1"/>
    <xf numFmtId="0" fontId="17" fillId="0" borderId="4" xfId="0" applyFont="1" applyBorder="1"/>
    <xf numFmtId="0" fontId="17" fillId="0" borderId="18" xfId="0" applyFont="1" applyBorder="1"/>
    <xf numFmtId="0" fontId="27" fillId="5" borderId="6" xfId="0" applyFont="1" applyFill="1" applyBorder="1"/>
    <xf numFmtId="0" fontId="17" fillId="5" borderId="26" xfId="0" applyFont="1" applyFill="1" applyBorder="1" applyAlignment="1">
      <alignment horizontal="center" wrapText="1"/>
    </xf>
    <xf numFmtId="2" fontId="17" fillId="5" borderId="42" xfId="0" applyNumberFormat="1" applyFont="1" applyFill="1" applyBorder="1" applyAlignment="1">
      <alignment horizontal="right" wrapText="1"/>
    </xf>
    <xf numFmtId="0" fontId="17" fillId="5" borderId="33" xfId="0" applyFont="1" applyFill="1" applyBorder="1" applyAlignment="1">
      <alignment horizontal="center" wrapText="1"/>
    </xf>
    <xf numFmtId="170" fontId="17" fillId="5" borderId="30" xfId="0" applyNumberFormat="1" applyFont="1" applyFill="1" applyBorder="1" applyAlignment="1">
      <alignment horizontal="right" wrapText="1"/>
    </xf>
    <xf numFmtId="170" fontId="17" fillId="5" borderId="20" xfId="0" applyNumberFormat="1" applyFont="1" applyFill="1" applyBorder="1" applyAlignment="1">
      <alignment horizontal="right" wrapText="1"/>
    </xf>
    <xf numFmtId="0" fontId="0" fillId="5" borderId="20" xfId="0" applyFill="1" applyBorder="1"/>
    <xf numFmtId="38" fontId="9" fillId="0" borderId="0" xfId="0" applyNumberFormat="1" applyFont="1" applyFill="1" applyBorder="1"/>
    <xf numFmtId="38" fontId="42" fillId="0" borderId="0" xfId="0" applyNumberFormat="1" applyFont="1" applyFill="1" applyBorder="1"/>
    <xf numFmtId="38" fontId="32" fillId="3" borderId="0" xfId="0" applyNumberFormat="1" applyFont="1" applyFill="1" applyBorder="1"/>
    <xf numFmtId="38" fontId="32" fillId="3" borderId="1" xfId="0" applyNumberFormat="1" applyFont="1" applyFill="1" applyBorder="1"/>
    <xf numFmtId="38" fontId="32" fillId="4" borderId="3" xfId="0" applyNumberFormat="1" applyFont="1" applyFill="1" applyBorder="1"/>
    <xf numFmtId="38" fontId="32" fillId="4" borderId="0" xfId="0" applyNumberFormat="1" applyFont="1" applyFill="1" applyBorder="1"/>
    <xf numFmtId="38" fontId="32" fillId="4" borderId="1" xfId="0" applyNumberFormat="1" applyFont="1" applyFill="1" applyBorder="1"/>
    <xf numFmtId="38" fontId="32" fillId="4" borderId="0" xfId="0" applyNumberFormat="1" applyFont="1" applyFill="1"/>
    <xf numFmtId="38" fontId="35" fillId="0" borderId="0" xfId="0" applyNumberFormat="1" applyFont="1"/>
    <xf numFmtId="38" fontId="32" fillId="0" borderId="0" xfId="0" applyNumberFormat="1" applyFont="1"/>
    <xf numFmtId="0" fontId="43" fillId="0" borderId="0" xfId="0" applyFont="1"/>
    <xf numFmtId="49" fontId="15" fillId="0" borderId="0" xfId="0" applyNumberFormat="1" applyFont="1" applyAlignment="1"/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0" applyNumberFormat="1" applyFont="1"/>
    <xf numFmtId="0" fontId="15" fillId="0" borderId="1" xfId="0" applyFont="1" applyBorder="1"/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/>
    <xf numFmtId="0" fontId="15" fillId="0" borderId="0" xfId="0" applyFont="1" applyFill="1" applyBorder="1" applyAlignment="1"/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2" borderId="1" xfId="0" applyNumberFormat="1" applyFont="1" applyFill="1" applyBorder="1"/>
    <xf numFmtId="174" fontId="1" fillId="0" borderId="1" xfId="0" applyNumberFormat="1" applyFont="1" applyBorder="1"/>
    <xf numFmtId="0" fontId="43" fillId="0" borderId="0" xfId="0" applyFont="1" applyFill="1" applyBorder="1" applyAlignment="1"/>
    <xf numFmtId="3" fontId="43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/>
    <xf numFmtId="3" fontId="43" fillId="0" borderId="0" xfId="0" applyNumberFormat="1" applyFont="1"/>
    <xf numFmtId="38" fontId="36" fillId="0" borderId="0" xfId="0" applyNumberFormat="1" applyFont="1"/>
    <xf numFmtId="38" fontId="37" fillId="0" borderId="0" xfId="0" applyNumberFormat="1" applyFont="1" applyFill="1" applyBorder="1" applyAlignment="1"/>
    <xf numFmtId="178" fontId="17" fillId="2" borderId="0" xfId="0" applyNumberFormat="1" applyFont="1" applyFill="1" applyBorder="1" applyAlignment="1">
      <alignment horizontal="right" wrapText="1"/>
    </xf>
    <xf numFmtId="178" fontId="17" fillId="2" borderId="0" xfId="0" applyNumberFormat="1" applyFont="1" applyFill="1" applyBorder="1"/>
    <xf numFmtId="40" fontId="0" fillId="3" borderId="4" xfId="0" applyNumberFormat="1" applyFill="1" applyBorder="1"/>
    <xf numFmtId="40" fontId="0" fillId="3" borderId="0" xfId="0" applyNumberFormat="1" applyFill="1"/>
    <xf numFmtId="40" fontId="0" fillId="2" borderId="4" xfId="0" applyNumberFormat="1" applyFill="1" applyBorder="1"/>
    <xf numFmtId="40" fontId="0" fillId="2" borderId="0" xfId="0" applyNumberFormat="1" applyFill="1"/>
    <xf numFmtId="40" fontId="0" fillId="4" borderId="0" xfId="0" applyNumberFormat="1" applyFill="1"/>
    <xf numFmtId="165" fontId="16" fillId="0" borderId="0" xfId="0" applyNumberFormat="1" applyFont="1" applyFill="1" applyBorder="1" applyAlignment="1"/>
    <xf numFmtId="165" fontId="1" fillId="9" borderId="2" xfId="0" applyNumberFormat="1" applyFont="1" applyFill="1" applyBorder="1" applyAlignment="1">
      <alignment horizontal="center" wrapText="1"/>
    </xf>
    <xf numFmtId="165" fontId="0" fillId="9" borderId="0" xfId="0" applyNumberFormat="1" applyFill="1" applyBorder="1" applyAlignment="1">
      <alignment horizontal="right"/>
    </xf>
    <xf numFmtId="178" fontId="17" fillId="3" borderId="10" xfId="0" applyNumberFormat="1" applyFont="1" applyFill="1" applyBorder="1" applyAlignment="1">
      <alignment horizontal="right" wrapText="1"/>
    </xf>
    <xf numFmtId="178" fontId="17" fillId="2" borderId="10" xfId="0" applyNumberFormat="1" applyFont="1" applyFill="1" applyBorder="1" applyAlignment="1">
      <alignment horizontal="right" wrapText="1"/>
    </xf>
    <xf numFmtId="178" fontId="17" fillId="6" borderId="10" xfId="0" applyNumberFormat="1" applyFont="1" applyFill="1" applyBorder="1" applyAlignment="1">
      <alignment horizontal="right" wrapText="1"/>
    </xf>
    <xf numFmtId="178" fontId="17" fillId="9" borderId="10" xfId="0" applyNumberFormat="1" applyFont="1" applyFill="1" applyBorder="1" applyAlignment="1">
      <alignment horizontal="right" wrapText="1"/>
    </xf>
    <xf numFmtId="178" fontId="17" fillId="5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2" fontId="17" fillId="0" borderId="0" xfId="0" applyNumberFormat="1" applyFont="1" applyFill="1" applyBorder="1" applyAlignment="1">
      <alignment horizontal="right" wrapText="1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3" borderId="0" xfId="0" applyFill="1" applyBorder="1"/>
    <xf numFmtId="0" fontId="17" fillId="13" borderId="0" xfId="0" applyFont="1" applyFill="1" applyBorder="1" applyAlignment="1">
      <alignment horizontal="center" wrapText="1"/>
    </xf>
    <xf numFmtId="2" fontId="17" fillId="13" borderId="0" xfId="0" applyNumberFormat="1" applyFont="1" applyFill="1" applyBorder="1" applyAlignment="1">
      <alignment horizontal="right" wrapText="1"/>
    </xf>
    <xf numFmtId="178" fontId="17" fillId="5" borderId="13" xfId="0" applyNumberFormat="1" applyFont="1" applyFill="1" applyBorder="1" applyAlignment="1">
      <alignment horizontal="right" wrapText="1"/>
    </xf>
    <xf numFmtId="0" fontId="0" fillId="14" borderId="0" xfId="0" applyFill="1"/>
    <xf numFmtId="0" fontId="0" fillId="14" borderId="0" xfId="0" applyFill="1" applyAlignment="1">
      <alignment horizontal="center"/>
    </xf>
    <xf numFmtId="170" fontId="17" fillId="3" borderId="10" xfId="0" applyNumberFormat="1" applyFont="1" applyFill="1" applyBorder="1" applyAlignment="1">
      <alignment horizontal="right" wrapText="1"/>
    </xf>
    <xf numFmtId="178" fontId="17" fillId="5" borderId="42" xfId="0" applyNumberFormat="1" applyFont="1" applyFill="1" applyBorder="1" applyAlignment="1">
      <alignment horizontal="right" wrapText="1"/>
    </xf>
    <xf numFmtId="178" fontId="17" fillId="5" borderId="22" xfId="0" applyNumberFormat="1" applyFont="1" applyFill="1" applyBorder="1" applyAlignment="1">
      <alignment horizontal="right" wrapText="1"/>
    </xf>
    <xf numFmtId="170" fontId="0" fillId="3" borderId="21" xfId="0" applyNumberFormat="1" applyFill="1" applyBorder="1"/>
    <xf numFmtId="170" fontId="0" fillId="3" borderId="31" xfId="0" applyNumberFormat="1" applyFill="1" applyBorder="1"/>
    <xf numFmtId="170" fontId="0" fillId="6" borderId="20" xfId="0" applyNumberFormat="1" applyFill="1" applyBorder="1"/>
    <xf numFmtId="170" fontId="0" fillId="7" borderId="5" xfId="0" applyNumberFormat="1" applyFill="1" applyBorder="1"/>
    <xf numFmtId="170" fontId="0" fillId="9" borderId="5" xfId="0" applyNumberFormat="1" applyFill="1" applyBorder="1"/>
    <xf numFmtId="170" fontId="17" fillId="5" borderId="42" xfId="0" applyNumberFormat="1" applyFont="1" applyFill="1" applyBorder="1" applyAlignment="1">
      <alignment horizontal="right" wrapText="1"/>
    </xf>
    <xf numFmtId="3" fontId="0" fillId="0" borderId="0" xfId="0" applyNumberFormat="1" applyFont="1"/>
    <xf numFmtId="3" fontId="9" fillId="0" borderId="2" xfId="0" applyNumberFormat="1" applyFont="1" applyFill="1" applyBorder="1" applyAlignment="1">
      <alignment horizontal="center"/>
    </xf>
    <xf numFmtId="10" fontId="0" fillId="3" borderId="0" xfId="0" applyNumberFormat="1" applyFont="1" applyFill="1" applyBorder="1" applyAlignment="1"/>
    <xf numFmtId="10" fontId="0" fillId="3" borderId="0" xfId="0" applyNumberFormat="1" applyFont="1" applyFill="1" applyBorder="1" applyAlignment="1">
      <alignment horizontal="right"/>
    </xf>
    <xf numFmtId="40" fontId="25" fillId="4" borderId="0" xfId="0" applyNumberFormat="1" applyFont="1" applyFill="1" applyBorder="1" applyAlignment="1">
      <alignment horizontal="center" wrapText="1"/>
    </xf>
    <xf numFmtId="40" fontId="26" fillId="4" borderId="1" xfId="0" applyNumberFormat="1" applyFont="1" applyFill="1" applyBorder="1" applyAlignment="1">
      <alignment horizontal="center" wrapText="1"/>
    </xf>
    <xf numFmtId="40" fontId="17" fillId="4" borderId="0" xfId="0" applyNumberFormat="1" applyFont="1" applyFill="1" applyBorder="1" applyAlignment="1">
      <alignment horizontal="right" wrapText="1"/>
    </xf>
    <xf numFmtId="40" fontId="0" fillId="4" borderId="0" xfId="0" applyNumberFormat="1" applyFill="1" applyBorder="1" applyAlignment="1">
      <alignment horizontal="right" wrapText="1"/>
    </xf>
    <xf numFmtId="40" fontId="17" fillId="4" borderId="0" xfId="0" applyNumberFormat="1" applyFont="1" applyFill="1" applyBorder="1"/>
    <xf numFmtId="40" fontId="25" fillId="9" borderId="0" xfId="0" applyNumberFormat="1" applyFont="1" applyFill="1" applyBorder="1" applyAlignment="1">
      <alignment horizontal="center" wrapText="1"/>
    </xf>
    <xf numFmtId="40" fontId="26" fillId="9" borderId="1" xfId="0" applyNumberFormat="1" applyFont="1" applyFill="1" applyBorder="1" applyAlignment="1">
      <alignment horizontal="center" wrapText="1"/>
    </xf>
    <xf numFmtId="40" fontId="17" fillId="9" borderId="0" xfId="0" applyNumberFormat="1" applyFont="1" applyFill="1" applyBorder="1" applyAlignment="1">
      <alignment horizontal="right" wrapText="1"/>
    </xf>
    <xf numFmtId="40" fontId="17" fillId="9" borderId="0" xfId="0" applyNumberFormat="1" applyFont="1" applyFill="1" applyBorder="1"/>
    <xf numFmtId="178" fontId="0" fillId="0" borderId="0" xfId="0" applyNumberFormat="1" applyBorder="1"/>
    <xf numFmtId="178" fontId="25" fillId="2" borderId="0" xfId="0" applyNumberFormat="1" applyFont="1" applyFill="1" applyBorder="1" applyAlignment="1">
      <alignment horizontal="center" wrapText="1"/>
    </xf>
    <xf numFmtId="178" fontId="26" fillId="2" borderId="1" xfId="0" applyNumberFormat="1" applyFont="1" applyFill="1" applyBorder="1" applyAlignment="1">
      <alignment horizontal="center" wrapText="1"/>
    </xf>
    <xf numFmtId="40" fontId="25" fillId="3" borderId="3" xfId="0" applyNumberFormat="1" applyFont="1" applyFill="1" applyBorder="1" applyAlignment="1">
      <alignment horizontal="center" wrapText="1"/>
    </xf>
    <xf numFmtId="40" fontId="26" fillId="3" borderId="1" xfId="0" applyNumberFormat="1" applyFont="1" applyFill="1" applyBorder="1" applyAlignment="1">
      <alignment horizontal="center" wrapText="1"/>
    </xf>
    <xf numFmtId="40" fontId="17" fillId="3" borderId="0" xfId="0" applyNumberFormat="1" applyFont="1" applyFill="1" applyBorder="1" applyAlignment="1">
      <alignment horizontal="right" wrapText="1"/>
    </xf>
    <xf numFmtId="40" fontId="17" fillId="3" borderId="0" xfId="0" applyNumberFormat="1" applyFont="1" applyFill="1" applyBorder="1"/>
    <xf numFmtId="40" fontId="25" fillId="8" borderId="3" xfId="0" applyNumberFormat="1" applyFont="1" applyFill="1" applyBorder="1" applyAlignment="1">
      <alignment horizontal="center" wrapText="1"/>
    </xf>
    <xf numFmtId="40" fontId="26" fillId="8" borderId="1" xfId="0" applyNumberFormat="1" applyFont="1" applyFill="1" applyBorder="1" applyAlignment="1">
      <alignment horizontal="center" wrapText="1"/>
    </xf>
    <xf numFmtId="40" fontId="17" fillId="8" borderId="0" xfId="0" applyNumberFormat="1" applyFont="1" applyFill="1" applyBorder="1" applyAlignment="1">
      <alignment horizontal="right" wrapText="1"/>
    </xf>
    <xf numFmtId="40" fontId="17" fillId="8" borderId="0" xfId="0" applyNumberFormat="1" applyFont="1" applyFill="1" applyBorder="1"/>
    <xf numFmtId="0" fontId="1" fillId="3" borderId="2" xfId="0" applyFont="1" applyFill="1" applyBorder="1" applyAlignment="1">
      <alignment horizontal="center" wrapText="1"/>
    </xf>
    <xf numFmtId="40" fontId="16" fillId="0" borderId="0" xfId="0" applyNumberFormat="1" applyFont="1"/>
    <xf numFmtId="40" fontId="0" fillId="3" borderId="15" xfId="0" applyNumberFormat="1" applyFill="1" applyBorder="1" applyAlignment="1">
      <alignment horizontal="center" wrapText="1"/>
    </xf>
    <xf numFmtId="40" fontId="1" fillId="3" borderId="2" xfId="0" applyNumberFormat="1" applyFont="1" applyFill="1" applyBorder="1" applyAlignment="1">
      <alignment horizontal="center" wrapText="1"/>
    </xf>
    <xf numFmtId="40" fontId="0" fillId="3" borderId="2" xfId="0" applyNumberFormat="1" applyFill="1" applyBorder="1" applyAlignment="1">
      <alignment horizontal="center" wrapText="1"/>
    </xf>
    <xf numFmtId="40" fontId="0" fillId="2" borderId="15" xfId="0" applyNumberFormat="1" applyFill="1" applyBorder="1" applyAlignment="1">
      <alignment horizontal="center" wrapText="1"/>
    </xf>
    <xf numFmtId="40" fontId="0" fillId="2" borderId="2" xfId="0" applyNumberFormat="1" applyFill="1" applyBorder="1" applyAlignment="1">
      <alignment horizontal="center" wrapText="1"/>
    </xf>
    <xf numFmtId="40" fontId="0" fillId="4" borderId="2" xfId="0" applyNumberFormat="1" applyFill="1" applyBorder="1" applyAlignment="1">
      <alignment horizontal="center" wrapText="1"/>
    </xf>
    <xf numFmtId="40" fontId="20" fillId="3" borderId="18" xfId="0" applyNumberFormat="1" applyFont="1" applyFill="1" applyBorder="1" applyAlignment="1">
      <alignment horizontal="center"/>
    </xf>
    <xf numFmtId="40" fontId="20" fillId="3" borderId="1" xfId="0" applyNumberFormat="1" applyFont="1" applyFill="1" applyBorder="1" applyAlignment="1">
      <alignment horizontal="center"/>
    </xf>
    <xf numFmtId="40" fontId="20" fillId="2" borderId="18" xfId="0" applyNumberFormat="1" applyFont="1" applyFill="1" applyBorder="1" applyAlignment="1">
      <alignment horizontal="center"/>
    </xf>
    <xf numFmtId="40" fontId="20" fillId="2" borderId="1" xfId="0" applyNumberFormat="1" applyFont="1" applyFill="1" applyBorder="1" applyAlignment="1">
      <alignment horizontal="center"/>
    </xf>
    <xf numFmtId="40" fontId="20" fillId="4" borderId="1" xfId="0" applyNumberFormat="1" applyFont="1" applyFill="1" applyBorder="1" applyAlignment="1">
      <alignment horizontal="center"/>
    </xf>
    <xf numFmtId="40" fontId="0" fillId="2" borderId="0" xfId="0" applyNumberFormat="1" applyFill="1" applyBorder="1"/>
    <xf numFmtId="40" fontId="0" fillId="9" borderId="0" xfId="0" applyNumberFormat="1" applyFill="1" applyBorder="1"/>
    <xf numFmtId="40" fontId="0" fillId="9" borderId="5" xfId="0" applyNumberFormat="1" applyFill="1" applyBorder="1"/>
    <xf numFmtId="40" fontId="0" fillId="3" borderId="0" xfId="0" applyNumberFormat="1" applyFill="1" applyAlignment="1">
      <alignment horizontal="right"/>
    </xf>
    <xf numFmtId="40" fontId="0" fillId="9" borderId="4" xfId="0" applyNumberFormat="1" applyFill="1" applyBorder="1" applyAlignment="1">
      <alignment horizontal="right"/>
    </xf>
    <xf numFmtId="40" fontId="0" fillId="2" borderId="4" xfId="0" applyNumberFormat="1" applyFill="1" applyBorder="1" applyAlignment="1">
      <alignment horizontal="right"/>
    </xf>
    <xf numFmtId="40" fontId="0" fillId="2" borderId="0" xfId="0" applyNumberFormat="1" applyFill="1" applyBorder="1" applyAlignment="1">
      <alignment horizontal="right"/>
    </xf>
    <xf numFmtId="40" fontId="0" fillId="9" borderId="0" xfId="0" applyNumberFormat="1" applyFill="1" applyAlignment="1">
      <alignment horizontal="right"/>
    </xf>
    <xf numFmtId="40" fontId="0" fillId="4" borderId="4" xfId="0" applyNumberFormat="1" applyFill="1" applyBorder="1" applyAlignment="1">
      <alignment horizontal="right"/>
    </xf>
    <xf numFmtId="40" fontId="20" fillId="3" borderId="2" xfId="0" applyNumberFormat="1" applyFont="1" applyFill="1" applyBorder="1" applyAlignment="1">
      <alignment horizontal="center"/>
    </xf>
    <xf numFmtId="40" fontId="20" fillId="2" borderId="15" xfId="0" applyNumberFormat="1" applyFont="1" applyFill="1" applyBorder="1" applyAlignment="1">
      <alignment horizontal="center"/>
    </xf>
    <xf numFmtId="40" fontId="20" fillId="2" borderId="2" xfId="0" applyNumberFormat="1" applyFont="1" applyFill="1" applyBorder="1" applyAlignment="1">
      <alignment horizontal="center"/>
    </xf>
    <xf numFmtId="40" fontId="0" fillId="9" borderId="15" xfId="0" applyNumberFormat="1" applyFill="1" applyBorder="1" applyAlignment="1">
      <alignment horizontal="center" wrapText="1"/>
    </xf>
    <xf numFmtId="40" fontId="1" fillId="9" borderId="8" xfId="0" applyNumberFormat="1" applyFont="1" applyFill="1" applyBorder="1" applyAlignment="1">
      <alignment horizontal="center" wrapText="1"/>
    </xf>
    <xf numFmtId="40" fontId="20" fillId="9" borderId="15" xfId="0" applyNumberFormat="1" applyFont="1" applyFill="1" applyBorder="1" applyAlignment="1">
      <alignment horizontal="center"/>
    </xf>
    <xf numFmtId="40" fontId="20" fillId="9" borderId="8" xfId="0" applyNumberFormat="1" applyFont="1" applyFill="1" applyBorder="1" applyAlignment="1">
      <alignment horizontal="center"/>
    </xf>
    <xf numFmtId="40" fontId="0" fillId="9" borderId="4" xfId="0" applyNumberFormat="1" applyFill="1" applyBorder="1"/>
    <xf numFmtId="40" fontId="0" fillId="9" borderId="2" xfId="0" applyNumberFormat="1" applyFill="1" applyBorder="1" applyAlignment="1">
      <alignment horizontal="center" wrapText="1"/>
    </xf>
    <xf numFmtId="40" fontId="20" fillId="9" borderId="1" xfId="0" applyNumberFormat="1" applyFont="1" applyFill="1" applyBorder="1" applyAlignment="1">
      <alignment horizontal="center"/>
    </xf>
    <xf numFmtId="40" fontId="20" fillId="9" borderId="19" xfId="0" applyNumberFormat="1" applyFont="1" applyFill="1" applyBorder="1" applyAlignment="1">
      <alignment horizontal="center"/>
    </xf>
    <xf numFmtId="0" fontId="0" fillId="5" borderId="16" xfId="0" applyFill="1" applyBorder="1"/>
    <xf numFmtId="170" fontId="17" fillId="4" borderId="34" xfId="0" applyNumberFormat="1" applyFont="1" applyFill="1" applyBorder="1" applyAlignment="1">
      <alignment horizontal="right" wrapText="1"/>
    </xf>
    <xf numFmtId="4" fontId="17" fillId="3" borderId="12" xfId="0" applyNumberFormat="1" applyFont="1" applyFill="1" applyBorder="1" applyAlignment="1">
      <alignment horizontal="center" wrapText="1"/>
    </xf>
    <xf numFmtId="4" fontId="17" fillId="2" borderId="10" xfId="0" applyNumberFormat="1" applyFont="1" applyFill="1" applyBorder="1" applyAlignment="1">
      <alignment horizontal="center" wrapText="1"/>
    </xf>
    <xf numFmtId="4" fontId="17" fillId="6" borderId="10" xfId="0" applyNumberFormat="1" applyFont="1" applyFill="1" applyBorder="1" applyAlignment="1">
      <alignment horizontal="center" wrapText="1"/>
    </xf>
    <xf numFmtId="4" fontId="17" fillId="6" borderId="12" xfId="0" applyNumberFormat="1" applyFont="1" applyFill="1" applyBorder="1" applyAlignment="1">
      <alignment horizontal="center" wrapText="1"/>
    </xf>
    <xf numFmtId="4" fontId="17" fillId="9" borderId="12" xfId="0" applyNumberFormat="1" applyFont="1" applyFill="1" applyBorder="1" applyAlignment="1">
      <alignment horizontal="center" wrapText="1"/>
    </xf>
    <xf numFmtId="4" fontId="17" fillId="3" borderId="10" xfId="0" applyNumberFormat="1" applyFont="1" applyFill="1" applyBorder="1" applyAlignment="1">
      <alignment horizontal="right" wrapText="1"/>
    </xf>
    <xf numFmtId="4" fontId="17" fillId="2" borderId="10" xfId="0" applyNumberFormat="1" applyFont="1" applyFill="1" applyBorder="1" applyAlignment="1">
      <alignment horizontal="right" wrapText="1"/>
    </xf>
    <xf numFmtId="4" fontId="17" fillId="6" borderId="10" xfId="0" applyNumberFormat="1" applyFont="1" applyFill="1" applyBorder="1" applyAlignment="1">
      <alignment horizontal="right" wrapText="1"/>
    </xf>
    <xf numFmtId="4" fontId="17" fillId="9" borderId="10" xfId="0" applyNumberFormat="1" applyFont="1" applyFill="1" applyBorder="1" applyAlignment="1">
      <alignment horizontal="right" wrapText="1"/>
    </xf>
    <xf numFmtId="4" fontId="17" fillId="3" borderId="43" xfId="0" applyNumberFormat="1" applyFont="1" applyFill="1" applyBorder="1" applyAlignment="1">
      <alignment horizontal="right" wrapText="1"/>
    </xf>
    <xf numFmtId="4" fontId="17" fillId="2" borderId="43" xfId="0" applyNumberFormat="1" applyFont="1" applyFill="1" applyBorder="1" applyAlignment="1">
      <alignment horizontal="right" wrapText="1"/>
    </xf>
    <xf numFmtId="4" fontId="17" fillId="6" borderId="43" xfId="0" applyNumberFormat="1" applyFont="1" applyFill="1" applyBorder="1" applyAlignment="1">
      <alignment horizontal="right" wrapText="1"/>
    </xf>
    <xf numFmtId="4" fontId="17" fillId="9" borderId="43" xfId="0" applyNumberFormat="1" applyFont="1" applyFill="1" applyBorder="1" applyAlignment="1">
      <alignment horizontal="right" wrapText="1"/>
    </xf>
    <xf numFmtId="4" fontId="17" fillId="0" borderId="0" xfId="0" applyNumberFormat="1" applyFont="1"/>
    <xf numFmtId="4" fontId="17" fillId="7" borderId="8" xfId="0" applyNumberFormat="1" applyFont="1" applyFill="1" applyBorder="1" applyAlignment="1">
      <alignment horizontal="center"/>
    </xf>
    <xf numFmtId="4" fontId="17" fillId="9" borderId="17" xfId="0" applyNumberFormat="1" applyFont="1" applyFill="1" applyBorder="1"/>
    <xf numFmtId="4" fontId="17" fillId="3" borderId="16" xfId="0" applyNumberFormat="1" applyFont="1" applyFill="1" applyBorder="1"/>
    <xf numFmtId="4" fontId="17" fillId="2" borderId="16" xfId="0" applyNumberFormat="1" applyFont="1" applyFill="1" applyBorder="1"/>
    <xf numFmtId="4" fontId="17" fillId="6" borderId="16" xfId="0" applyNumberFormat="1" applyFont="1" applyFill="1" applyBorder="1"/>
    <xf numFmtId="4" fontId="17" fillId="9" borderId="16" xfId="0" applyNumberFormat="1" applyFont="1" applyFill="1" applyBorder="1"/>
    <xf numFmtId="4" fontId="17" fillId="3" borderId="0" xfId="0" applyNumberFormat="1" applyFont="1" applyFill="1"/>
    <xf numFmtId="4" fontId="17" fillId="2" borderId="0" xfId="0" applyNumberFormat="1" applyFont="1" applyFill="1"/>
    <xf numFmtId="4" fontId="17" fillId="6" borderId="0" xfId="0" applyNumberFormat="1" applyFont="1" applyFill="1"/>
    <xf numFmtId="4" fontId="17" fillId="9" borderId="0" xfId="0" applyNumberFormat="1" applyFont="1" applyFill="1"/>
    <xf numFmtId="38" fontId="4" fillId="4" borderId="0" xfId="0" applyNumberFormat="1" applyFont="1" applyFill="1" applyAlignment="1">
      <alignment horizontal="left" indent="2"/>
    </xf>
    <xf numFmtId="175" fontId="33" fillId="0" borderId="0" xfId="0" applyNumberFormat="1" applyFont="1" applyFill="1" applyBorder="1" applyAlignment="1"/>
    <xf numFmtId="175" fontId="32" fillId="0" borderId="0" xfId="0" applyNumberFormat="1" applyFont="1" applyFill="1" applyBorder="1" applyAlignment="1"/>
    <xf numFmtId="175" fontId="41" fillId="0" borderId="0" xfId="0" applyNumberFormat="1" applyFont="1" applyFill="1" applyBorder="1" applyAlignment="1"/>
    <xf numFmtId="38" fontId="32" fillId="9" borderId="0" xfId="0" applyNumberFormat="1" applyFont="1" applyFill="1"/>
    <xf numFmtId="0" fontId="0" fillId="3" borderId="0" xfId="0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right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170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0" fillId="9" borderId="0" xfId="0" applyFill="1" applyBorder="1" applyAlignment="1">
      <alignment horizontal="center"/>
    </xf>
    <xf numFmtId="3" fontId="0" fillId="9" borderId="0" xfId="0" applyNumberFormat="1" applyFill="1" applyBorder="1" applyAlignment="1">
      <alignment horizontal="right"/>
    </xf>
    <xf numFmtId="170" fontId="0" fillId="9" borderId="0" xfId="0" applyNumberFormat="1" applyFill="1" applyBorder="1" applyAlignment="1">
      <alignment horizontal="center"/>
    </xf>
    <xf numFmtId="3" fontId="0" fillId="9" borderId="0" xfId="0" applyNumberFormat="1" applyFill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right"/>
    </xf>
    <xf numFmtId="170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right"/>
    </xf>
    <xf numFmtId="0" fontId="0" fillId="11" borderId="0" xfId="0" applyFill="1" applyBorder="1" applyAlignment="1">
      <alignment horizontal="center"/>
    </xf>
    <xf numFmtId="3" fontId="0" fillId="11" borderId="0" xfId="0" applyNumberFormat="1" applyFill="1" applyAlignment="1">
      <alignment horizontal="right"/>
    </xf>
    <xf numFmtId="170" fontId="0" fillId="11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8" fontId="0" fillId="6" borderId="0" xfId="0" applyNumberFormat="1" applyFill="1" applyBorder="1" applyAlignment="1">
      <alignment horizontal="center"/>
    </xf>
    <xf numFmtId="38" fontId="0" fillId="6" borderId="0" xfId="0" applyNumberFormat="1" applyFill="1" applyBorder="1" applyAlignment="1">
      <alignment horizontal="right"/>
    </xf>
    <xf numFmtId="170" fontId="0" fillId="6" borderId="0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3" fontId="0" fillId="15" borderId="0" xfId="0" applyNumberFormat="1" applyFill="1"/>
    <xf numFmtId="170" fontId="0" fillId="15" borderId="0" xfId="0" applyNumberFormat="1" applyFill="1" applyBorder="1" applyAlignment="1">
      <alignment horizontal="center"/>
    </xf>
    <xf numFmtId="3" fontId="0" fillId="15" borderId="0" xfId="0" applyNumberFormat="1" applyFill="1" applyAlignment="1">
      <alignment horizontal="right"/>
    </xf>
    <xf numFmtId="165" fontId="44" fillId="0" borderId="1" xfId="0" applyNumberFormat="1" applyFont="1" applyBorder="1" applyAlignment="1">
      <alignment horizontal="center"/>
    </xf>
    <xf numFmtId="165" fontId="45" fillId="0" borderId="1" xfId="0" applyNumberFormat="1" applyFont="1" applyBorder="1" applyAlignment="1">
      <alignment horizontal="center"/>
    </xf>
    <xf numFmtId="38" fontId="0" fillId="0" borderId="0" xfId="0" applyNumberFormat="1" applyAlignment="1">
      <alignment wrapText="1"/>
    </xf>
    <xf numFmtId="38" fontId="0" fillId="0" borderId="0" xfId="0" applyNumberFormat="1" applyBorder="1" applyAlignment="1">
      <alignment horizontal="right" wrapText="1"/>
    </xf>
    <xf numFmtId="38" fontId="0" fillId="0" borderId="0" xfId="0" applyNumberFormat="1" applyAlignment="1">
      <alignment horizontal="right" wrapText="1"/>
    </xf>
    <xf numFmtId="38" fontId="1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Border="1" applyAlignment="1">
      <alignment horizontal="right" wrapText="1"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/>
    <xf numFmtId="38" fontId="1" fillId="0" borderId="0" xfId="0" applyNumberFormat="1" applyFont="1" applyFill="1" applyBorder="1"/>
    <xf numFmtId="38" fontId="3" fillId="0" borderId="0" xfId="0" applyNumberFormat="1" applyFont="1" applyBorder="1"/>
    <xf numFmtId="38" fontId="3" fillId="0" borderId="0" xfId="0" applyNumberFormat="1" applyFont="1" applyFill="1" applyBorder="1"/>
    <xf numFmtId="38" fontId="0" fillId="2" borderId="1" xfId="0" applyNumberFormat="1" applyFill="1" applyBorder="1"/>
    <xf numFmtId="38" fontId="0" fillId="2" borderId="1" xfId="0" applyNumberFormat="1" applyFill="1" applyBorder="1" applyAlignment="1">
      <alignment horizontal="right" wrapText="1"/>
    </xf>
    <xf numFmtId="38" fontId="0" fillId="2" borderId="1" xfId="0" applyNumberFormat="1" applyFill="1" applyBorder="1" applyAlignment="1">
      <alignment horizontal="right"/>
    </xf>
    <xf numFmtId="38" fontId="8" fillId="2" borderId="1" xfId="0" applyNumberFormat="1" applyFont="1" applyFill="1" applyBorder="1" applyAlignment="1">
      <alignment horizontal="right"/>
    </xf>
    <xf numFmtId="0" fontId="14" fillId="0" borderId="6" xfId="0" applyFont="1" applyBorder="1"/>
    <xf numFmtId="0" fontId="0" fillId="0" borderId="7" xfId="0" applyBorder="1"/>
    <xf numFmtId="0" fontId="34" fillId="0" borderId="4" xfId="0" applyFont="1" applyBorder="1"/>
    <xf numFmtId="0" fontId="0" fillId="0" borderId="5" xfId="0" applyBorder="1"/>
    <xf numFmtId="0" fontId="1" fillId="0" borderId="4" xfId="0" applyFont="1" applyBorder="1"/>
    <xf numFmtId="170" fontId="0" fillId="0" borderId="5" xfId="0" applyNumberFormat="1" applyBorder="1"/>
    <xf numFmtId="0" fontId="0" fillId="0" borderId="19" xfId="0" applyBorder="1"/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0" xfId="0" applyNumberFormat="1" applyFont="1"/>
    <xf numFmtId="38" fontId="0" fillId="9" borderId="1" xfId="0" applyNumberFormat="1" applyFont="1" applyFill="1" applyBorder="1" applyAlignment="1">
      <alignment horizontal="right"/>
    </xf>
    <xf numFmtId="38" fontId="0" fillId="9" borderId="1" xfId="0" applyNumberFormat="1" applyFill="1" applyBorder="1" applyAlignment="1">
      <alignment horizontal="right"/>
    </xf>
    <xf numFmtId="38" fontId="0" fillId="9" borderId="1" xfId="0" applyNumberFormat="1" applyFill="1" applyBorder="1"/>
    <xf numFmtId="38" fontId="1" fillId="9" borderId="1" xfId="0" applyNumberFormat="1" applyFont="1" applyFill="1" applyBorder="1"/>
    <xf numFmtId="3" fontId="47" fillId="0" borderId="0" xfId="0" applyNumberFormat="1" applyFont="1" applyAlignment="1">
      <alignment horizontal="center"/>
    </xf>
    <xf numFmtId="170" fontId="31" fillId="0" borderId="5" xfId="0" applyNumberFormat="1" applyFont="1" applyBorder="1"/>
    <xf numFmtId="170" fontId="0" fillId="0" borderId="19" xfId="0" applyNumberFormat="1" applyBorder="1"/>
    <xf numFmtId="170" fontId="0" fillId="11" borderId="20" xfId="0" applyNumberFormat="1" applyFont="1" applyFill="1" applyBorder="1"/>
    <xf numFmtId="170" fontId="0" fillId="11" borderId="25" xfId="0" applyNumberFormat="1" applyFont="1" applyFill="1" applyBorder="1"/>
    <xf numFmtId="170" fontId="0" fillId="0" borderId="20" xfId="0" applyNumberFormat="1" applyBorder="1"/>
    <xf numFmtId="0" fontId="1" fillId="6" borderId="0" xfId="0" applyFont="1" applyFill="1" applyAlignment="1">
      <alignment horizontal="center" wrapText="1"/>
    </xf>
    <xf numFmtId="4" fontId="0" fillId="6" borderId="19" xfId="0" applyNumberFormat="1" applyFont="1" applyFill="1" applyBorder="1"/>
    <xf numFmtId="0" fontId="0" fillId="6" borderId="17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 wrapText="1"/>
    </xf>
    <xf numFmtId="0" fontId="22" fillId="6" borderId="17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22" fillId="4" borderId="6" xfId="0" applyFont="1" applyFill="1" applyBorder="1" applyAlignment="1">
      <alignment horizontal="center" wrapText="1"/>
    </xf>
    <xf numFmtId="0" fontId="0" fillId="11" borderId="17" xfId="0" applyFont="1" applyFill="1" applyBorder="1" applyAlignment="1">
      <alignment horizontal="center" wrapText="1"/>
    </xf>
    <xf numFmtId="0" fontId="0" fillId="11" borderId="0" xfId="0" applyFont="1" applyFill="1" applyAlignment="1">
      <alignment horizontal="center" wrapText="1"/>
    </xf>
    <xf numFmtId="170" fontId="22" fillId="11" borderId="17" xfId="0" applyNumberFormat="1" applyFont="1" applyFill="1" applyBorder="1" applyAlignment="1">
      <alignment horizontal="center" wrapText="1"/>
    </xf>
    <xf numFmtId="170" fontId="1" fillId="11" borderId="0" xfId="0" applyNumberFormat="1" applyFont="1" applyFill="1" applyAlignment="1">
      <alignment horizontal="right"/>
    </xf>
    <xf numFmtId="170" fontId="1" fillId="11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/>
    <xf numFmtId="3" fontId="9" fillId="4" borderId="18" xfId="0" applyNumberFormat="1" applyFont="1" applyFill="1" applyBorder="1"/>
    <xf numFmtId="40" fontId="20" fillId="3" borderId="1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14" borderId="0" xfId="0" applyNumberFormat="1" applyFill="1" applyAlignment="1">
      <alignment horizontal="center"/>
    </xf>
    <xf numFmtId="3" fontId="9" fillId="0" borderId="0" xfId="0" applyNumberFormat="1" applyFont="1" applyFill="1" applyBorder="1"/>
    <xf numFmtId="167" fontId="0" fillId="0" borderId="0" xfId="0" applyNumberFormat="1" applyBorder="1" applyAlignment="1">
      <alignment horizontal="center"/>
    </xf>
    <xf numFmtId="3" fontId="0" fillId="4" borderId="18" xfId="0" applyNumberFormat="1" applyFill="1" applyBorder="1"/>
    <xf numFmtId="38" fontId="1" fillId="4" borderId="18" xfId="0" applyNumberFormat="1" applyFont="1" applyFill="1" applyBorder="1"/>
    <xf numFmtId="3" fontId="1" fillId="4" borderId="4" xfId="0" applyNumberFormat="1" applyFont="1" applyFill="1" applyBorder="1"/>
    <xf numFmtId="3" fontId="1" fillId="4" borderId="4" xfId="0" applyNumberFormat="1" applyFont="1" applyFill="1" applyBorder="1" applyAlignment="1">
      <alignment horizontal="right"/>
    </xf>
    <xf numFmtId="179" fontId="0" fillId="4" borderId="0" xfId="0" applyNumberFormat="1" applyFill="1" applyBorder="1"/>
    <xf numFmtId="38" fontId="48" fillId="0" borderId="4" xfId="0" applyNumberFormat="1" applyFont="1" applyFill="1" applyBorder="1" applyAlignment="1"/>
    <xf numFmtId="38" fontId="48" fillId="0" borderId="0" xfId="0" applyNumberFormat="1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Border="1" applyAlignment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/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3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/>
    <xf numFmtId="0" fontId="14" fillId="0" borderId="0" xfId="0" applyFont="1" applyAlignment="1">
      <alignment wrapText="1"/>
    </xf>
    <xf numFmtId="0" fontId="1" fillId="0" borderId="1" xfId="0" applyFont="1" applyFill="1" applyBorder="1" applyAlignment="1"/>
    <xf numFmtId="0" fontId="29" fillId="8" borderId="15" xfId="0" applyFont="1" applyFill="1" applyBorder="1" applyAlignment="1">
      <alignment horizontal="center" wrapText="1"/>
    </xf>
    <xf numFmtId="0" fontId="29" fillId="8" borderId="2" xfId="0" applyFont="1" applyFill="1" applyBorder="1" applyAlignment="1">
      <alignment horizontal="center" wrapText="1"/>
    </xf>
    <xf numFmtId="0" fontId="29" fillId="8" borderId="8" xfId="0" applyFont="1" applyFill="1" applyBorder="1" applyAlignment="1">
      <alignment horizontal="center" wrapText="1"/>
    </xf>
    <xf numFmtId="0" fontId="29" fillId="12" borderId="15" xfId="0" applyFont="1" applyFill="1" applyBorder="1" applyAlignment="1">
      <alignment horizontal="center" wrapText="1"/>
    </xf>
    <xf numFmtId="0" fontId="29" fillId="12" borderId="2" xfId="0" applyFont="1" applyFill="1" applyBorder="1" applyAlignment="1">
      <alignment horizontal="center" wrapText="1"/>
    </xf>
    <xf numFmtId="0" fontId="29" fillId="4" borderId="15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8" xfId="0" applyFont="1" applyFill="1" applyBorder="1" applyAlignment="1">
      <alignment horizontal="center" wrapText="1"/>
    </xf>
    <xf numFmtId="0" fontId="29" fillId="9" borderId="15" xfId="0" applyFont="1" applyFill="1" applyBorder="1" applyAlignment="1">
      <alignment horizontal="center" wrapText="1"/>
    </xf>
    <xf numFmtId="0" fontId="29" fillId="9" borderId="2" xfId="0" applyFont="1" applyFill="1" applyBorder="1" applyAlignment="1">
      <alignment horizontal="center" wrapText="1"/>
    </xf>
    <xf numFmtId="0" fontId="29" fillId="9" borderId="8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29" fillId="2" borderId="8" xfId="0" applyFont="1" applyFill="1" applyBorder="1" applyAlignment="1">
      <alignment horizontal="center" wrapText="1"/>
    </xf>
    <xf numFmtId="0" fontId="29" fillId="3" borderId="15" xfId="0" applyFont="1" applyFill="1" applyBorder="1" applyAlignment="1">
      <alignment horizontal="center" wrapText="1"/>
    </xf>
    <xf numFmtId="0" fontId="29" fillId="3" borderId="2" xfId="0" applyFont="1" applyFill="1" applyBorder="1" applyAlignment="1">
      <alignment horizontal="center" wrapText="1"/>
    </xf>
    <xf numFmtId="0" fontId="29" fillId="3" borderId="8" xfId="0" applyFont="1" applyFill="1" applyBorder="1" applyAlignment="1">
      <alignment horizontal="center" wrapText="1"/>
    </xf>
    <xf numFmtId="0" fontId="29" fillId="6" borderId="15" xfId="0" applyFont="1" applyFill="1" applyBorder="1" applyAlignment="1">
      <alignment horizontal="center" wrapText="1"/>
    </xf>
    <xf numFmtId="0" fontId="29" fillId="6" borderId="2" xfId="0" applyFont="1" applyFill="1" applyBorder="1" applyAlignment="1">
      <alignment horizontal="center" wrapText="1"/>
    </xf>
    <xf numFmtId="0" fontId="29" fillId="6" borderId="8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Border="1" applyAlignment="1"/>
    <xf numFmtId="168" fontId="0" fillId="3" borderId="3" xfId="0" applyNumberFormat="1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168" fontId="1" fillId="9" borderId="15" xfId="0" applyNumberFormat="1" applyFont="1" applyFill="1" applyBorder="1" applyAlignment="1">
      <alignment horizontal="center" wrapText="1"/>
    </xf>
    <xf numFmtId="168" fontId="0" fillId="9" borderId="2" xfId="0" applyNumberFormat="1" applyFill="1" applyBorder="1" applyAlignment="1">
      <alignment horizontal="center" wrapText="1"/>
    </xf>
    <xf numFmtId="168" fontId="0" fillId="0" borderId="18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" fontId="17" fillId="3" borderId="15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/>
    </xf>
    <xf numFmtId="4" fontId="17" fillId="3" borderId="8" xfId="0" applyNumberFormat="1" applyFont="1" applyFill="1" applyBorder="1" applyAlignment="1">
      <alignment horizontal="center"/>
    </xf>
    <xf numFmtId="4" fontId="17" fillId="7" borderId="14" xfId="0" applyNumberFormat="1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178" fontId="0" fillId="3" borderId="0" xfId="0" applyNumberFormat="1" applyFill="1"/>
    <xf numFmtId="178" fontId="0" fillId="2" borderId="0" xfId="0" applyNumberFormat="1" applyFill="1"/>
    <xf numFmtId="38" fontId="0" fillId="9" borderId="0" xfId="0" applyNumberFormat="1" applyFill="1"/>
    <xf numFmtId="178" fontId="0" fillId="9" borderId="0" xfId="0" applyNumberFormat="1" applyFill="1"/>
    <xf numFmtId="178" fontId="0" fillId="4" borderId="0" xfId="0" applyNumberFormat="1" applyFill="1"/>
    <xf numFmtId="38" fontId="0" fillId="11" borderId="0" xfId="0" applyNumberFormat="1" applyFill="1"/>
    <xf numFmtId="170" fontId="0" fillId="11" borderId="0" xfId="0" applyNumberFormat="1" applyFill="1"/>
    <xf numFmtId="178" fontId="0" fillId="11" borderId="0" xfId="0" applyNumberFormat="1" applyFill="1"/>
    <xf numFmtId="38" fontId="0" fillId="6" borderId="0" xfId="0" applyNumberFormat="1" applyFill="1"/>
    <xf numFmtId="170" fontId="0" fillId="6" borderId="0" xfId="0" applyNumberFormat="1" applyFill="1"/>
    <xf numFmtId="178" fontId="0" fillId="6" borderId="0" xfId="0" applyNumberFormat="1" applyFill="1"/>
    <xf numFmtId="38" fontId="0" fillId="15" borderId="0" xfId="0" applyNumberFormat="1" applyFill="1"/>
    <xf numFmtId="170" fontId="0" fillId="15" borderId="0" xfId="0" applyNumberFormat="1" applyFill="1"/>
    <xf numFmtId="178" fontId="0" fillId="15" borderId="0" xfId="0" applyNumberFormat="1" applyFill="1"/>
    <xf numFmtId="0" fontId="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8" fontId="9" fillId="3" borderId="0" xfId="0" applyNumberFormat="1" applyFont="1" applyFill="1"/>
    <xf numFmtId="170" fontId="9" fillId="3" borderId="0" xfId="0" applyNumberFormat="1" applyFont="1" applyFill="1"/>
    <xf numFmtId="170" fontId="9" fillId="2" borderId="0" xfId="0" applyNumberFormat="1" applyFont="1" applyFill="1"/>
    <xf numFmtId="38" fontId="9" fillId="9" borderId="0" xfId="0" applyNumberFormat="1" applyFont="1" applyFill="1"/>
    <xf numFmtId="170" fontId="9" fillId="9" borderId="0" xfId="0" applyNumberFormat="1" applyFont="1" applyFill="1"/>
    <xf numFmtId="38" fontId="9" fillId="4" borderId="0" xfId="0" applyNumberFormat="1" applyFont="1" applyFill="1"/>
    <xf numFmtId="170" fontId="9" fillId="4" borderId="0" xfId="0" applyNumberFormat="1" applyFont="1" applyFill="1"/>
    <xf numFmtId="38" fontId="9" fillId="11" borderId="0" xfId="0" applyNumberFormat="1" applyFont="1" applyFill="1"/>
    <xf numFmtId="170" fontId="9" fillId="11" borderId="0" xfId="0" applyNumberFormat="1" applyFont="1" applyFill="1"/>
    <xf numFmtId="38" fontId="9" fillId="6" borderId="0" xfId="0" applyNumberFormat="1" applyFont="1" applyFill="1"/>
    <xf numFmtId="170" fontId="9" fillId="6" borderId="0" xfId="0" applyNumberFormat="1" applyFont="1" applyFill="1"/>
    <xf numFmtId="38" fontId="9" fillId="15" borderId="0" xfId="0" applyNumberFormat="1" applyFont="1" applyFill="1"/>
    <xf numFmtId="170" fontId="9" fillId="15" borderId="0" xfId="0" applyNumberFormat="1" applyFont="1" applyFill="1"/>
    <xf numFmtId="179" fontId="1" fillId="3" borderId="0" xfId="0" applyNumberFormat="1" applyFont="1" applyFill="1" applyBorder="1"/>
    <xf numFmtId="165" fontId="32" fillId="4" borderId="3" xfId="0" applyNumberFormat="1" applyFont="1" applyFill="1" applyBorder="1"/>
    <xf numFmtId="165" fontId="32" fillId="4" borderId="0" xfId="0" applyNumberFormat="1" applyFont="1" applyFill="1" applyBorder="1"/>
    <xf numFmtId="165" fontId="32" fillId="4" borderId="1" xfId="0" applyNumberFormat="1" applyFont="1" applyFill="1" applyBorder="1"/>
    <xf numFmtId="165" fontId="32" fillId="4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Quarterly Soybean Usage </a:t>
            </a:r>
          </a:p>
          <a:p>
            <a:pPr>
              <a:defRPr/>
            </a:pPr>
            <a:r>
              <a:rPr lang="en-US" sz="1200" b="0"/>
              <a:t>MY 1975/76 - 2015/16 (Source: USDA)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08110177108329"/>
          <c:y val="0.17957441929445428"/>
          <c:w val="0.69565199393994581"/>
          <c:h val="0.6066501658802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'8a US Soybean Qrtrly S-D (KSU)'!$A$85</c:f>
              <c:strCache>
                <c:ptCount val="1"/>
                <c:pt idx="0">
                  <c:v>Q1: Sept-Nov</c:v>
                </c:pt>
              </c:strCache>
            </c:strRef>
          </c:tx>
          <c:invertIfNegative val="0"/>
          <c:dLbls>
            <c:dLbl>
              <c:idx val="39"/>
              <c:layout/>
              <c:numFmt formatCode="#,##0.0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0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BCC-4D15-AECD-6C4AC53F51F0}"/>
                </c:ext>
              </c:extLst>
            </c:dLbl>
            <c:dLbl>
              <c:idx val="40"/>
              <c:layout/>
              <c:numFmt formatCode="#,##0.0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BCC-4D15-AECD-6C4AC53F51F0}"/>
                </c:ext>
              </c:extLst>
            </c:dLbl>
            <c:numFmt formatCode="#,##0.0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8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'8a US Soybean Qrtrly S-D (KSU)'!$E$84:$AS$84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(KSU)'!$E$85:$AS$85</c:f>
              <c:numCache>
                <c:formatCode>#,##0.00</c:formatCode>
                <c:ptCount val="41"/>
                <c:pt idx="0">
                  <c:v>0.35113099999999997</c:v>
                </c:pt>
                <c:pt idx="1">
                  <c:v>0.369919</c:v>
                </c:pt>
                <c:pt idx="2">
                  <c:v>0.39789099999999999</c:v>
                </c:pt>
                <c:pt idx="3">
                  <c:v>0.47074900000000003</c:v>
                </c:pt>
                <c:pt idx="4">
                  <c:v>0.494751</c:v>
                </c:pt>
                <c:pt idx="5">
                  <c:v>0.46022178333333325</c:v>
                </c:pt>
                <c:pt idx="6">
                  <c:v>0.52000613333333334</c:v>
                </c:pt>
                <c:pt idx="7">
                  <c:v>0.49398820000000015</c:v>
                </c:pt>
                <c:pt idx="8">
                  <c:v>0.50870314999999988</c:v>
                </c:pt>
                <c:pt idx="9">
                  <c:v>0.42206710000000008</c:v>
                </c:pt>
                <c:pt idx="10">
                  <c:v>0.45531621666666677</c:v>
                </c:pt>
                <c:pt idx="11">
                  <c:v>0.52228771666666685</c:v>
                </c:pt>
                <c:pt idx="12">
                  <c:v>0.61603943333333311</c:v>
                </c:pt>
                <c:pt idx="13">
                  <c:v>0.48568143333333336</c:v>
                </c:pt>
                <c:pt idx="14">
                  <c:v>0.49585647754898576</c:v>
                </c:pt>
                <c:pt idx="15">
                  <c:v>0.48189812918517788</c:v>
                </c:pt>
                <c:pt idx="16">
                  <c:v>0.54444448309999982</c:v>
                </c:pt>
                <c:pt idx="17">
                  <c:v>0.63349992502027885</c:v>
                </c:pt>
                <c:pt idx="18">
                  <c:v>0.59021812714887689</c:v>
                </c:pt>
                <c:pt idx="19">
                  <c:v>0.62413451191542102</c:v>
                </c:pt>
                <c:pt idx="20">
                  <c:v>0.67688911517879646</c:v>
                </c:pt>
                <c:pt idx="21">
                  <c:v>0.73920331881841594</c:v>
                </c:pt>
                <c:pt idx="22">
                  <c:v>0.82185879074225943</c:v>
                </c:pt>
                <c:pt idx="23">
                  <c:v>0.75599324104601884</c:v>
                </c:pt>
                <c:pt idx="24">
                  <c:v>0.82058348586835805</c:v>
                </c:pt>
                <c:pt idx="25">
                  <c:v>0.80888203367784994</c:v>
                </c:pt>
                <c:pt idx="26">
                  <c:v>0.86365674403619952</c:v>
                </c:pt>
                <c:pt idx="27">
                  <c:v>0.85024765519801582</c:v>
                </c:pt>
                <c:pt idx="28">
                  <c:v>0.94576729692500228</c:v>
                </c:pt>
                <c:pt idx="29">
                  <c:v>0.93253457274682261</c:v>
                </c:pt>
                <c:pt idx="30">
                  <c:v>0.82324162468781747</c:v>
                </c:pt>
                <c:pt idx="31">
                  <c:v>0.94620696063418597</c:v>
                </c:pt>
                <c:pt idx="32" formatCode="#,##0.00_);[Red]\(#,##0.00\)">
                  <c:v>0.89213574471372514</c:v>
                </c:pt>
                <c:pt idx="33">
                  <c:v>0.89936904355380121</c:v>
                </c:pt>
                <c:pt idx="34" formatCode="0.000">
                  <c:v>1.1617999999999999</c:v>
                </c:pt>
                <c:pt idx="35" formatCode="0.000">
                  <c:v>1.2057</c:v>
                </c:pt>
                <c:pt idx="36" formatCode="0.000">
                  <c:v>0.94149612059837184</c:v>
                </c:pt>
                <c:pt idx="37" formatCode="0.000">
                  <c:v>1.2410999999999999</c:v>
                </c:pt>
                <c:pt idx="38" formatCode="0.000">
                  <c:v>1.3523000000000001</c:v>
                </c:pt>
                <c:pt idx="39" formatCode="0.000">
                  <c:v>1.4989000000000001</c:v>
                </c:pt>
                <c:pt idx="40" formatCode="0.000">
                  <c:v>1.4124000000000001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C-4D15-AECD-6C4AC53F51F0}"/>
            </c:ext>
          </c:extLst>
        </c:ser>
        <c:ser>
          <c:idx val="1"/>
          <c:order val="1"/>
          <c:tx>
            <c:strRef>
              <c:f>'8a US Soybean Qrtrly S-D (KSU)'!$A$86</c:f>
              <c:strCache>
                <c:ptCount val="1"/>
                <c:pt idx="0">
                  <c:v>Q2: Dec-Feb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39"/>
              <c:layout/>
              <c:numFmt formatCode="#,##0.0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BCC-4D15-AECD-6C4AC53F51F0}"/>
                </c:ext>
              </c:extLst>
            </c:dLbl>
            <c:dLbl>
              <c:idx val="40"/>
              <c:layout/>
              <c:numFmt formatCode="#,##0.0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95-4A88-A25A-1F01EBECA5BA}"/>
                </c:ext>
              </c:extLst>
            </c:dLbl>
            <c:numFmt formatCode="#,##0.000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700" b="0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'8a US Soybean Qrtrly S-D (KSU)'!$E$84:$AS$84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(KSU)'!$E$86:$AS$86</c:f>
              <c:numCache>
                <c:formatCode>#,##0.00</c:formatCode>
                <c:ptCount val="41"/>
                <c:pt idx="0">
                  <c:v>0.383772</c:v>
                </c:pt>
                <c:pt idx="1">
                  <c:v>0.403609</c:v>
                </c:pt>
                <c:pt idx="2">
                  <c:v>0.44885799999999998</c:v>
                </c:pt>
                <c:pt idx="3">
                  <c:v>0.49432299999999996</c:v>
                </c:pt>
                <c:pt idx="4">
                  <c:v>0.57295499999999999</c:v>
                </c:pt>
                <c:pt idx="5">
                  <c:v>0.47796255000000004</c:v>
                </c:pt>
                <c:pt idx="6">
                  <c:v>0.57164646666666663</c:v>
                </c:pt>
                <c:pt idx="7">
                  <c:v>0.60507451666666656</c:v>
                </c:pt>
                <c:pt idx="8">
                  <c:v>0.51598436666666669</c:v>
                </c:pt>
                <c:pt idx="9">
                  <c:v>0.55480053333333346</c:v>
                </c:pt>
                <c:pt idx="10">
                  <c:v>0.58865039999999991</c:v>
                </c:pt>
                <c:pt idx="11">
                  <c:v>0.61769403333333339</c:v>
                </c:pt>
                <c:pt idx="12">
                  <c:v>0.61135128333333344</c:v>
                </c:pt>
                <c:pt idx="13">
                  <c:v>0.47716319472849533</c:v>
                </c:pt>
                <c:pt idx="14">
                  <c:v>0.55564973164621501</c:v>
                </c:pt>
                <c:pt idx="15">
                  <c:v>0.49413550434350872</c:v>
                </c:pt>
                <c:pt idx="16">
                  <c:v>0.59583021706666661</c:v>
                </c:pt>
                <c:pt idx="17">
                  <c:v>0.62141944546494943</c:v>
                </c:pt>
                <c:pt idx="18">
                  <c:v>0.55325287160480907</c:v>
                </c:pt>
                <c:pt idx="19">
                  <c:v>0.73295147031925856</c:v>
                </c:pt>
                <c:pt idx="20">
                  <c:v>0.64476497536734789</c:v>
                </c:pt>
                <c:pt idx="21">
                  <c:v>0.76977767546697584</c:v>
                </c:pt>
                <c:pt idx="22">
                  <c:v>0.79733281158578118</c:v>
                </c:pt>
                <c:pt idx="23">
                  <c:v>0.72993113195222337</c:v>
                </c:pt>
                <c:pt idx="24">
                  <c:v>0.78754967112945862</c:v>
                </c:pt>
                <c:pt idx="25">
                  <c:v>0.8368830195145327</c:v>
                </c:pt>
                <c:pt idx="26">
                  <c:v>0.9402685636383864</c:v>
                </c:pt>
                <c:pt idx="27">
                  <c:v>0.91443994774623871</c:v>
                </c:pt>
                <c:pt idx="28">
                  <c:v>0.78418914063727208</c:v>
                </c:pt>
                <c:pt idx="29">
                  <c:v>0.92465331808359552</c:v>
                </c:pt>
                <c:pt idx="30">
                  <c:v>0.83299773802462174</c:v>
                </c:pt>
                <c:pt idx="31">
                  <c:v>0.91638941398155782</c:v>
                </c:pt>
                <c:pt idx="32" formatCode="#,##0.00_);[Red]\(#,##0.00\)">
                  <c:v>0.93010477658397384</c:v>
                </c:pt>
                <c:pt idx="33">
                  <c:v>0.97823907535277677</c:v>
                </c:pt>
                <c:pt idx="34" formatCode="0.000">
                  <c:v>1.0740999999999998</c:v>
                </c:pt>
                <c:pt idx="35" formatCode="0.000">
                  <c:v>1.0342</c:v>
                </c:pt>
                <c:pt idx="36" formatCode="0.000">
                  <c:v>0.99850000000000005</c:v>
                </c:pt>
                <c:pt idx="37" formatCode="0.000">
                  <c:v>0.97289999999999999</c:v>
                </c:pt>
                <c:pt idx="38" formatCode="0.000">
                  <c:v>1.1682000000000001</c:v>
                </c:pt>
                <c:pt idx="39" formatCode="0.000">
                  <c:v>1.2098</c:v>
                </c:pt>
                <c:pt idx="40" formatCode="0.000">
                  <c:v>1.1839999999999999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CC-4D15-AECD-6C4AC53F51F0}"/>
            </c:ext>
          </c:extLst>
        </c:ser>
        <c:ser>
          <c:idx val="2"/>
          <c:order val="2"/>
          <c:tx>
            <c:strRef>
              <c:f>'8a US Soybean Qrtrly S-D (KSU)'!$A$87</c:f>
              <c:strCache>
                <c:ptCount val="1"/>
                <c:pt idx="0">
                  <c:v>Q3: Mar-May</c:v>
                </c:pt>
              </c:strCache>
            </c:strRef>
          </c:tx>
          <c:invertIfNegative val="0"/>
          <c:dLbls>
            <c:dLbl>
              <c:idx val="37"/>
              <c:numFmt formatCode="#,##0.0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0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BCC-4D15-AECD-6C4AC53F51F0}"/>
                </c:ext>
              </c:extLst>
            </c:dLbl>
            <c:dLbl>
              <c:idx val="39"/>
              <c:layout/>
              <c:numFmt formatCode="#,##0.000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600" b="0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BCC-4D15-AECD-6C4AC53F51F0}"/>
                </c:ext>
              </c:extLst>
            </c:dLbl>
            <c:numFmt formatCode="#,##0.0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600" b="0"/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'8a US Soybean Qrtrly S-D (KSU)'!$E$84:$AS$84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(KSU)'!$E$87:$AS$87</c:f>
              <c:numCache>
                <c:formatCode>#,##0.00</c:formatCode>
                <c:ptCount val="41"/>
                <c:pt idx="0">
                  <c:v>0.44662599999999997</c:v>
                </c:pt>
                <c:pt idx="1">
                  <c:v>0.424286</c:v>
                </c:pt>
                <c:pt idx="2">
                  <c:v>0.51708699999999996</c:v>
                </c:pt>
                <c:pt idx="3">
                  <c:v>0.53876299999999999</c:v>
                </c:pt>
                <c:pt idx="4">
                  <c:v>0.59436800000000001</c:v>
                </c:pt>
                <c:pt idx="5">
                  <c:v>0.53728389999999993</c:v>
                </c:pt>
                <c:pt idx="6">
                  <c:v>0.56431958333333332</c:v>
                </c:pt>
                <c:pt idx="7">
                  <c:v>0.55522125</c:v>
                </c:pt>
                <c:pt idx="8">
                  <c:v>0.48411588333333333</c:v>
                </c:pt>
                <c:pt idx="9">
                  <c:v>0.45169036666666673</c:v>
                </c:pt>
                <c:pt idx="10">
                  <c:v>0.52288468333333338</c:v>
                </c:pt>
                <c:pt idx="11">
                  <c:v>0.50225146666666654</c:v>
                </c:pt>
                <c:pt idx="12">
                  <c:v>0.49171819999999999</c:v>
                </c:pt>
                <c:pt idx="13">
                  <c:v>0.42718571623314799</c:v>
                </c:pt>
                <c:pt idx="14">
                  <c:v>0.46000528521750006</c:v>
                </c:pt>
                <c:pt idx="15">
                  <c:v>0.46783098620098806</c:v>
                </c:pt>
                <c:pt idx="16">
                  <c:v>0.48276595616666668</c:v>
                </c:pt>
                <c:pt idx="17">
                  <c:v>0.53240390852769259</c:v>
                </c:pt>
                <c:pt idx="18">
                  <c:v>0.46831927021839304</c:v>
                </c:pt>
                <c:pt idx="19">
                  <c:v>0.57981027980265676</c:v>
                </c:pt>
                <c:pt idx="20">
                  <c:v>0.56871434846597213</c:v>
                </c:pt>
                <c:pt idx="21">
                  <c:v>0.55635761449836307</c:v>
                </c:pt>
                <c:pt idx="22">
                  <c:v>0.61121409600909005</c:v>
                </c:pt>
                <c:pt idx="23">
                  <c:v>0.60935251978455396</c:v>
                </c:pt>
                <c:pt idx="24">
                  <c:v>0.62258951267481066</c:v>
                </c:pt>
                <c:pt idx="25">
                  <c:v>0.69654136670030142</c:v>
                </c:pt>
                <c:pt idx="26">
                  <c:v>0.65152773753817161</c:v>
                </c:pt>
                <c:pt idx="27">
                  <c:v>0.60090823696207929</c:v>
                </c:pt>
                <c:pt idx="28">
                  <c:v>0.49623709903980245</c:v>
                </c:pt>
                <c:pt idx="29">
                  <c:v>0.68305965595476403</c:v>
                </c:pt>
                <c:pt idx="30">
                  <c:v>0.67946318894778956</c:v>
                </c:pt>
                <c:pt idx="31">
                  <c:v>0.6972706628165527</c:v>
                </c:pt>
                <c:pt idx="32" formatCode="#,##0.00_);[Red]\(#,##0.00\)">
                  <c:v>0.76007617320708631</c:v>
                </c:pt>
                <c:pt idx="33">
                  <c:v>0.70940181759933285</c:v>
                </c:pt>
                <c:pt idx="34" formatCode="0.000">
                  <c:v>0.70210000000000006</c:v>
                </c:pt>
                <c:pt idx="35" formatCode="0.000">
                  <c:v>0.63249999999999995</c:v>
                </c:pt>
                <c:pt idx="36" formatCode="0.000">
                  <c:v>0.71239999999999992</c:v>
                </c:pt>
                <c:pt idx="37" formatCode="0.000">
                  <c:v>0.57120000000000004</c:v>
                </c:pt>
                <c:pt idx="38" formatCode="0.000">
                  <c:v>0.61439999999999995</c:v>
                </c:pt>
                <c:pt idx="39" formatCode="0.000">
                  <c:v>0.70789999999999997</c:v>
                </c:pt>
                <c:pt idx="40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CC-4D15-AECD-6C4AC53F51F0}"/>
            </c:ext>
          </c:extLst>
        </c:ser>
        <c:ser>
          <c:idx val="3"/>
          <c:order val="3"/>
          <c:tx>
            <c:strRef>
              <c:f>'8a US Soybean Qrtrly S-D (KSU)'!$A$88</c:f>
              <c:strCache>
                <c:ptCount val="1"/>
                <c:pt idx="0">
                  <c:v>Q4: Jun-Aug</c:v>
                </c:pt>
              </c:strCache>
            </c:strRef>
          </c:tx>
          <c:invertIfNegative val="0"/>
          <c:dLbls>
            <c:dLbl>
              <c:idx val="39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BCC-4D15-AECD-6C4AC53F51F0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solidFill>
                      <a:srgbClr val="7030A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'8a US Soybean Qrtrly S-D (KSU)'!$E$84:$AS$84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(KSU)'!$E$88:$AS$88</c:f>
              <c:numCache>
                <c:formatCode>#,##0.00</c:formatCode>
                <c:ptCount val="41"/>
                <c:pt idx="0">
                  <c:v>0.31002800000000003</c:v>
                </c:pt>
                <c:pt idx="1">
                  <c:v>0.23281100000000002</c:v>
                </c:pt>
                <c:pt idx="2">
                  <c:v>0.34518099999999996</c:v>
                </c:pt>
                <c:pt idx="3">
                  <c:v>0.35051700000000002</c:v>
                </c:pt>
                <c:pt idx="4">
                  <c:v>0.415711</c:v>
                </c:pt>
                <c:pt idx="5">
                  <c:v>0.36795505000000001</c:v>
                </c:pt>
                <c:pt idx="6">
                  <c:v>0.39191138333333325</c:v>
                </c:pt>
                <c:pt idx="7">
                  <c:v>0.44599968333333334</c:v>
                </c:pt>
                <c:pt idx="8">
                  <c:v>0.2960086666666667</c:v>
                </c:pt>
                <c:pt idx="9">
                  <c:v>0.29238155000000005</c:v>
                </c:pt>
                <c:pt idx="10">
                  <c:v>0.3125932666666667</c:v>
                </c:pt>
                <c:pt idx="11">
                  <c:v>0.40032400000000001</c:v>
                </c:pt>
                <c:pt idx="12">
                  <c:v>0.35384191666666664</c:v>
                </c:pt>
                <c:pt idx="13">
                  <c:v>0.28284969269940824</c:v>
                </c:pt>
                <c:pt idx="14">
                  <c:v>0.3575386993591626</c:v>
                </c:pt>
                <c:pt idx="15">
                  <c:v>0.39567167138445042</c:v>
                </c:pt>
                <c:pt idx="16">
                  <c:v>0.41754771451666672</c:v>
                </c:pt>
                <c:pt idx="17">
                  <c:v>0.39124043621987253</c:v>
                </c:pt>
                <c:pt idx="18">
                  <c:v>0.3475112016041883</c:v>
                </c:pt>
                <c:pt idx="19">
                  <c:v>0.45775568290870883</c:v>
                </c:pt>
                <c:pt idx="20">
                  <c:v>0.43969737207933468</c:v>
                </c:pt>
                <c:pt idx="21">
                  <c:v>0.37546432364086818</c:v>
                </c:pt>
                <c:pt idx="22">
                  <c:v>0.39538425240124642</c:v>
                </c:pt>
                <c:pt idx="23">
                  <c:v>0.50057530246898463</c:v>
                </c:pt>
                <c:pt idx="24">
                  <c:v>0.48552647768668794</c:v>
                </c:pt>
                <c:pt idx="25">
                  <c:v>0.46148640542924968</c:v>
                </c:pt>
                <c:pt idx="26">
                  <c:v>0.47723472915470205</c:v>
                </c:pt>
                <c:pt idx="27">
                  <c:v>0.42494413834232464</c:v>
                </c:pt>
                <c:pt idx="28">
                  <c:v>0.29912801691003021</c:v>
                </c:pt>
                <c:pt idx="29">
                  <c:v>0.44579601768396876</c:v>
                </c:pt>
                <c:pt idx="30">
                  <c:v>0.5424234569310431</c:v>
                </c:pt>
                <c:pt idx="31">
                  <c:v>0.52140871371787179</c:v>
                </c:pt>
                <c:pt idx="32" formatCode="#,##0.00_);[Red]\(#,##0.00\)">
                  <c:v>0.47344710840819215</c:v>
                </c:pt>
                <c:pt idx="33">
                  <c:v>0.46009619312538347</c:v>
                </c:pt>
                <c:pt idx="34" formatCode="0.000">
                  <c:v>0.4229</c:v>
                </c:pt>
                <c:pt idx="35" formatCode="0.000">
                  <c:v>0.40720000000000001</c:v>
                </c:pt>
                <c:pt idx="36" formatCode="0.000">
                  <c:v>0.50290000000000001</c:v>
                </c:pt>
                <c:pt idx="37" formatCode="0.000">
                  <c:v>0.31780000000000003</c:v>
                </c:pt>
                <c:pt idx="38" formatCode="0.000">
                  <c:v>0.34329999999999999</c:v>
                </c:pt>
                <c:pt idx="39" formatCode="0.000">
                  <c:v>0.4451</c:v>
                </c:pt>
                <c:pt idx="40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CC-4D15-AECD-6C4AC53F5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41973712"/>
        <c:axId val="241976064"/>
      </c:barChart>
      <c:catAx>
        <c:axId val="24197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Marketing 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1976064"/>
        <c:crosses val="autoZero"/>
        <c:auto val="1"/>
        <c:lblAlgn val="ctr"/>
        <c:lblOffset val="100"/>
        <c:tickLblSkip val="1"/>
        <c:noMultiLvlLbl val="0"/>
      </c:catAx>
      <c:valAx>
        <c:axId val="24197606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Bushels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419737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91565574633799"/>
          <c:y val="0.16649791995373797"/>
          <c:w val="0.17015967106770755"/>
          <c:h val="0.52969817519248841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Quarterly % Soybean Usage </a:t>
            </a:r>
          </a:p>
          <a:p>
            <a:pPr>
              <a:defRPr/>
            </a:pPr>
            <a:r>
              <a:rPr lang="en-US" sz="1200" b="0"/>
              <a:t>MY 1975/76 - 2015/16 (Source: USDA)</a:t>
            </a:r>
          </a:p>
        </c:rich>
      </c:tx>
      <c:layout>
        <c:manualLayout>
          <c:xMode val="edge"/>
          <c:yMode val="edge"/>
          <c:x val="0.23820632452047688"/>
          <c:y val="2.14592274678111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63449844015021"/>
          <c:y val="0.19595011763425946"/>
          <c:w val="0.63796781631445276"/>
          <c:h val="0.59849264955870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'8a US Soybean Qrtrly S-D (KSU)'!$A$119</c:f>
              <c:strCache>
                <c:ptCount val="1"/>
                <c:pt idx="0">
                  <c:v>Q1: Sept-Nov</c:v>
                </c:pt>
              </c:strCache>
            </c:strRef>
          </c:tx>
          <c:invertIfNegative val="0"/>
          <c:dLbls>
            <c:dLbl>
              <c:idx val="39"/>
              <c:layout/>
              <c:numFmt formatCode="0.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42-49C2-9814-EA68509124C8}"/>
                </c:ext>
              </c:extLst>
            </c:dLbl>
            <c:dLbl>
              <c:idx val="40"/>
              <c:layout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42-49C2-9814-EA68509124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'8a US Soybean Qrtrly S-D (KSU)'!$E$118:$AS$118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(KSU)'!$E$119:$AS$119</c:f>
              <c:numCache>
                <c:formatCode>0.0%</c:formatCode>
                <c:ptCount val="41"/>
                <c:pt idx="0">
                  <c:v>0.23541239121267238</c:v>
                </c:pt>
                <c:pt idx="1">
                  <c:v>0.25857160332022716</c:v>
                </c:pt>
                <c:pt idx="2">
                  <c:v>0.23281863199722413</c:v>
                </c:pt>
                <c:pt idx="3">
                  <c:v>0.25386172636047527</c:v>
                </c:pt>
                <c:pt idx="4">
                  <c:v>0.23811462687429161</c:v>
                </c:pt>
                <c:pt idx="5">
                  <c:v>0.24965605430628304</c:v>
                </c:pt>
                <c:pt idx="6">
                  <c:v>0.25392368091499734</c:v>
                </c:pt>
                <c:pt idx="7">
                  <c:v>0.23520070729494091</c:v>
                </c:pt>
                <c:pt idx="8">
                  <c:v>0.28185934668507123</c:v>
                </c:pt>
                <c:pt idx="9">
                  <c:v>0.24525387890585701</c:v>
                </c:pt>
                <c:pt idx="10">
                  <c:v>0.24226105134571943</c:v>
                </c:pt>
                <c:pt idx="11">
                  <c:v>0.25570285738140042</c:v>
                </c:pt>
                <c:pt idx="12">
                  <c:v>0.29717995401884828</c:v>
                </c:pt>
                <c:pt idx="13">
                  <c:v>0.29032651630295203</c:v>
                </c:pt>
                <c:pt idx="14">
                  <c:v>0.26529864163161693</c:v>
                </c:pt>
                <c:pt idx="15">
                  <c:v>0.26196717700704547</c:v>
                </c:pt>
                <c:pt idx="16">
                  <c:v>0.26680759866979614</c:v>
                </c:pt>
                <c:pt idx="17">
                  <c:v>0.29078788037768522</c:v>
                </c:pt>
                <c:pt idx="18">
                  <c:v>0.30123905688453484</c:v>
                </c:pt>
                <c:pt idx="19">
                  <c:v>0.26063683836503582</c:v>
                </c:pt>
                <c:pt idx="20">
                  <c:v>0.29050214459896628</c:v>
                </c:pt>
                <c:pt idx="21">
                  <c:v>0.30285251996322077</c:v>
                </c:pt>
                <c:pt idx="22">
                  <c:v>0.31299487246158109</c:v>
                </c:pt>
                <c:pt idx="23">
                  <c:v>0.29123123513305138</c:v>
                </c:pt>
                <c:pt idx="24">
                  <c:v>0.3021017003046696</c:v>
                </c:pt>
                <c:pt idx="25">
                  <c:v>0.28849565002541633</c:v>
                </c:pt>
                <c:pt idx="26">
                  <c:v>0.29449324663362036</c:v>
                </c:pt>
                <c:pt idx="27">
                  <c:v>0.30468929376587212</c:v>
                </c:pt>
                <c:pt idx="28">
                  <c:v>0.37451361218125689</c:v>
                </c:pt>
                <c:pt idx="29">
                  <c:v>0.31229771187635219</c:v>
                </c:pt>
                <c:pt idx="30">
                  <c:v>0.2860339061703423</c:v>
                </c:pt>
                <c:pt idx="31">
                  <c:v>0.30708285692411302</c:v>
                </c:pt>
                <c:pt idx="32">
                  <c:v>0.29195180068016907</c:v>
                </c:pt>
                <c:pt idx="33">
                  <c:v>0.29515514238508866</c:v>
                </c:pt>
                <c:pt idx="34">
                  <c:v>0.34568121634086107</c:v>
                </c:pt>
                <c:pt idx="35">
                  <c:v>0.36764750724195761</c:v>
                </c:pt>
                <c:pt idx="36">
                  <c:v>0.2983856117004316</c:v>
                </c:pt>
                <c:pt idx="37">
                  <c:v>0.39996777312278431</c:v>
                </c:pt>
                <c:pt idx="38">
                  <c:v>0.38879305387844287</c:v>
                </c:pt>
                <c:pt idx="39">
                  <c:v>0.38811496633868464</c:v>
                </c:pt>
                <c:pt idx="40">
                  <c:v>0.38276422764227647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42-49C2-9814-EA68509124C8}"/>
            </c:ext>
          </c:extLst>
        </c:ser>
        <c:ser>
          <c:idx val="1"/>
          <c:order val="1"/>
          <c:tx>
            <c:strRef>
              <c:f>'8a US Soybean Qrtrly S-D (KSU)'!$A$120</c:f>
              <c:strCache>
                <c:ptCount val="1"/>
                <c:pt idx="0">
                  <c:v>Q2: Dec-Feb</c:v>
                </c:pt>
              </c:strCache>
            </c:strRef>
          </c:tx>
          <c:invertIfNegative val="0"/>
          <c:dLbls>
            <c:dLbl>
              <c:idx val="39"/>
              <c:layout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542-49C2-9814-EA68509124C8}"/>
                </c:ext>
              </c:extLst>
            </c:dLbl>
            <c:dLbl>
              <c:idx val="40"/>
              <c:layout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5D-44A1-8744-927F04FF4B57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'8a US Soybean Qrtrly S-D (KSU)'!$E$118:$AS$118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(KSU)'!$E$120:$AS$120</c:f>
              <c:numCache>
                <c:formatCode>0.0%</c:formatCode>
                <c:ptCount val="41"/>
                <c:pt idx="0">
                  <c:v>0.25729623473993951</c:v>
                </c:pt>
                <c:pt idx="1">
                  <c:v>0.282120751419834</c:v>
                </c:pt>
                <c:pt idx="2">
                  <c:v>0.26264103867895988</c:v>
                </c:pt>
                <c:pt idx="3">
                  <c:v>0.26657452306789647</c:v>
                </c:pt>
                <c:pt idx="4">
                  <c:v>0.27575278481652338</c:v>
                </c:pt>
                <c:pt idx="5">
                  <c:v>0.25927987040270739</c:v>
                </c:pt>
                <c:pt idx="6">
                  <c:v>0.27914012103585251</c:v>
                </c:pt>
                <c:pt idx="7">
                  <c:v>0.28809180924998701</c:v>
                </c:pt>
                <c:pt idx="8">
                  <c:v>0.28589368178352531</c:v>
                </c:pt>
                <c:pt idx="9">
                  <c:v>0.32238234825466899</c:v>
                </c:pt>
                <c:pt idx="10">
                  <c:v>0.31320444903784245</c:v>
                </c:pt>
                <c:pt idx="11">
                  <c:v>0.30241210786808398</c:v>
                </c:pt>
                <c:pt idx="12">
                  <c:v>0.29491837119468595</c:v>
                </c:pt>
                <c:pt idx="13">
                  <c:v>0.28523455608078185</c:v>
                </c:pt>
                <c:pt idx="14">
                  <c:v>0.29728989274754475</c:v>
                </c:pt>
                <c:pt idx="15">
                  <c:v>0.26861960089095765</c:v>
                </c:pt>
                <c:pt idx="16">
                  <c:v>0.29198942107980147</c:v>
                </c:pt>
                <c:pt idx="17">
                  <c:v>0.28524272258823835</c:v>
                </c:pt>
                <c:pt idx="18">
                  <c:v>0.28237250872990316</c:v>
                </c:pt>
                <c:pt idx="19">
                  <c:v>0.3060784979070405</c:v>
                </c:pt>
                <c:pt idx="20">
                  <c:v>0.27671534953998855</c:v>
                </c:pt>
                <c:pt idx="21">
                  <c:v>0.3153788719445289</c:v>
                </c:pt>
                <c:pt idx="22">
                  <c:v>0.30365445315287687</c:v>
                </c:pt>
                <c:pt idx="23">
                  <c:v>0.28119133026425064</c:v>
                </c:pt>
                <c:pt idx="24">
                  <c:v>0.28994014481149466</c:v>
                </c:pt>
                <c:pt idx="25">
                  <c:v>0.29848247415300416</c:v>
                </c:pt>
                <c:pt idx="26">
                  <c:v>0.32061666156779656</c:v>
                </c:pt>
                <c:pt idx="27">
                  <c:v>0.3276928318081796</c:v>
                </c:pt>
                <c:pt idx="28">
                  <c:v>0.31053041128431985</c:v>
                </c:pt>
                <c:pt idx="29">
                  <c:v>0.3096583482860128</c:v>
                </c:pt>
                <c:pt idx="30">
                  <c:v>0.28942365120154734</c:v>
                </c:pt>
                <c:pt idx="31">
                  <c:v>0.29740584355018895</c:v>
                </c:pt>
                <c:pt idx="32">
                  <c:v>0.30437718245674938</c:v>
                </c:pt>
                <c:pt idx="33">
                  <c:v>0.32103872780799581</c:v>
                </c:pt>
                <c:pt idx="34">
                  <c:v>0.31958701538278433</c:v>
                </c:pt>
                <c:pt idx="35">
                  <c:v>0.31535295014483916</c:v>
                </c:pt>
                <c:pt idx="36">
                  <c:v>0.31645168446740407</c:v>
                </c:pt>
                <c:pt idx="37">
                  <c:v>0.31353528843055106</c:v>
                </c:pt>
                <c:pt idx="38">
                  <c:v>0.33586337760910817</c:v>
                </c:pt>
                <c:pt idx="39">
                  <c:v>0.3132573795960642</c:v>
                </c:pt>
                <c:pt idx="40">
                  <c:v>0.32086720867208673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42-49C2-9814-EA68509124C8}"/>
            </c:ext>
          </c:extLst>
        </c:ser>
        <c:ser>
          <c:idx val="2"/>
          <c:order val="2"/>
          <c:tx>
            <c:strRef>
              <c:f>'8a US Soybean Qrtrly S-D (KSU)'!$A$121</c:f>
              <c:strCache>
                <c:ptCount val="1"/>
                <c:pt idx="0">
                  <c:v>Q3: Mar-May</c:v>
                </c:pt>
              </c:strCache>
            </c:strRef>
          </c:tx>
          <c:invertIfNegative val="0"/>
          <c:dLbls>
            <c:dLbl>
              <c:idx val="39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542-49C2-9814-EA68509124C8}"/>
                </c:ext>
              </c:extLst>
            </c:dLbl>
            <c:spPr>
              <a:gradFill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'8a US Soybean Qrtrly S-D (KSU)'!$E$118:$AS$118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(KSU)'!$E$121:$AS$121</c:f>
              <c:numCache>
                <c:formatCode>0.0%</c:formatCode>
                <c:ptCount val="41"/>
                <c:pt idx="0">
                  <c:v>0.29943609261999371</c:v>
                </c:pt>
                <c:pt idx="1">
                  <c:v>0.29657387505460897</c:v>
                </c:pt>
                <c:pt idx="2">
                  <c:v>0.30256398853844052</c:v>
                </c:pt>
                <c:pt idx="3">
                  <c:v>0.29053976806992415</c:v>
                </c:pt>
                <c:pt idx="4">
                  <c:v>0.2860584709197535</c:v>
                </c:pt>
                <c:pt idx="5">
                  <c:v>0.29145986429577209</c:v>
                </c:pt>
                <c:pt idx="6">
                  <c:v>0.27556233787835627</c:v>
                </c:pt>
                <c:pt idx="7">
                  <c:v>0.26435536457182818</c:v>
                </c:pt>
                <c:pt idx="8">
                  <c:v>0.26823617387900883</c:v>
                </c:pt>
                <c:pt idx="9">
                  <c:v>0.2624673055289285</c:v>
                </c:pt>
                <c:pt idx="10">
                  <c:v>0.27821234667256389</c:v>
                </c:pt>
                <c:pt idx="11">
                  <c:v>0.24589346264987935</c:v>
                </c:pt>
                <c:pt idx="12">
                  <c:v>0.23720688020820563</c:v>
                </c:pt>
                <c:pt idx="13">
                  <c:v>0.25535944406429772</c:v>
                </c:pt>
                <c:pt idx="14">
                  <c:v>0.24611713840021593</c:v>
                </c:pt>
                <c:pt idx="15">
                  <c:v>0.25432006340991714</c:v>
                </c:pt>
                <c:pt idx="16">
                  <c:v>0.23658174429641204</c:v>
                </c:pt>
                <c:pt idx="17">
                  <c:v>0.24438298719704965</c:v>
                </c:pt>
                <c:pt idx="18">
                  <c:v>0.23902358940232488</c:v>
                </c:pt>
                <c:pt idx="19">
                  <c:v>0.24212716216498875</c:v>
                </c:pt>
                <c:pt idx="20">
                  <c:v>0.24407651739225963</c:v>
                </c:pt>
                <c:pt idx="21">
                  <c:v>0.22794040727642584</c:v>
                </c:pt>
                <c:pt idx="22">
                  <c:v>0.23277341580091568</c:v>
                </c:pt>
                <c:pt idx="23">
                  <c:v>0.23474083805663321</c:v>
                </c:pt>
                <c:pt idx="24">
                  <c:v>0.22920928048153469</c:v>
                </c:pt>
                <c:pt idx="25">
                  <c:v>0.24842825775485888</c:v>
                </c:pt>
                <c:pt idx="26">
                  <c:v>0.22216062113147966</c:v>
                </c:pt>
                <c:pt idx="27">
                  <c:v>0.21533761983199001</c:v>
                </c:pt>
                <c:pt idx="28">
                  <c:v>0.19650451973122299</c:v>
                </c:pt>
                <c:pt idx="29">
                  <c:v>0.22875073360699483</c:v>
                </c:pt>
                <c:pt idx="30">
                  <c:v>0.23607833253984592</c:v>
                </c:pt>
                <c:pt idx="31">
                  <c:v>0.22629284722611337</c:v>
                </c:pt>
                <c:pt idx="32">
                  <c:v>0.24873524991772142</c:v>
                </c:pt>
                <c:pt idx="33">
                  <c:v>0.23281165388393341</c:v>
                </c:pt>
                <c:pt idx="34">
                  <c:v>0.20890237733940314</c:v>
                </c:pt>
                <c:pt idx="35">
                  <c:v>0.19286476597042229</c:v>
                </c:pt>
                <c:pt idx="36">
                  <c:v>0.22577884828700914</c:v>
                </c:pt>
                <c:pt idx="37">
                  <c:v>0.18407992265549469</c:v>
                </c:pt>
                <c:pt idx="38">
                  <c:v>0.17664309125409691</c:v>
                </c:pt>
                <c:pt idx="39">
                  <c:v>0.18329880890730191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42-49C2-9814-EA68509124C8}"/>
            </c:ext>
          </c:extLst>
        </c:ser>
        <c:ser>
          <c:idx val="3"/>
          <c:order val="3"/>
          <c:tx>
            <c:strRef>
              <c:f>'8a US Soybean Qrtrly S-D (KSU)'!$A$122</c:f>
              <c:strCache>
                <c:ptCount val="1"/>
                <c:pt idx="0">
                  <c:v>Q4: Jun-Aug</c:v>
                </c:pt>
              </c:strCache>
            </c:strRef>
          </c:tx>
          <c:invertIfNegative val="0"/>
          <c:dLbls>
            <c:dLbl>
              <c:idx val="39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42-49C2-9814-EA68509124C8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rgbClr val="7030A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'8a US Soybean Qrtrly S-D (KSU)'!$E$118:$AS$118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(KSU)'!$E$122:$AS$122</c:f>
              <c:numCache>
                <c:formatCode>0.0%</c:formatCode>
                <c:ptCount val="41"/>
                <c:pt idx="0">
                  <c:v>0.20785528142739434</c:v>
                </c:pt>
                <c:pt idx="1">
                  <c:v>0.16273377020532984</c:v>
                </c:pt>
                <c:pt idx="2">
                  <c:v>0.20197634078537544</c:v>
                </c:pt>
                <c:pt idx="3">
                  <c:v>0.1890239825017041</c:v>
                </c:pt>
                <c:pt idx="4">
                  <c:v>0.20007411738943154</c:v>
                </c:pt>
                <c:pt idx="5">
                  <c:v>0.19960421099523742</c:v>
                </c:pt>
                <c:pt idx="6">
                  <c:v>0.19137386017079386</c:v>
                </c:pt>
                <c:pt idx="7">
                  <c:v>0.21235211888324385</c:v>
                </c:pt>
                <c:pt idx="8">
                  <c:v>0.16401079765239454</c:v>
                </c:pt>
                <c:pt idx="9">
                  <c:v>0.16989646731054558</c:v>
                </c:pt>
                <c:pt idx="10">
                  <c:v>0.16632215294387417</c:v>
                </c:pt>
                <c:pt idx="11">
                  <c:v>0.19599157210063631</c:v>
                </c:pt>
                <c:pt idx="12">
                  <c:v>0.17069479457826023</c:v>
                </c:pt>
                <c:pt idx="13">
                  <c:v>0.16907948355196831</c:v>
                </c:pt>
                <c:pt idx="14">
                  <c:v>0.19129432722062245</c:v>
                </c:pt>
                <c:pt idx="15">
                  <c:v>0.21509315869207982</c:v>
                </c:pt>
                <c:pt idx="16">
                  <c:v>0.20462123595399043</c:v>
                </c:pt>
                <c:pt idx="17">
                  <c:v>0.17958640983702701</c:v>
                </c:pt>
                <c:pt idx="18">
                  <c:v>0.17736484498323718</c:v>
                </c:pt>
                <c:pt idx="19">
                  <c:v>0.19115750156293496</c:v>
                </c:pt>
                <c:pt idx="20">
                  <c:v>0.18870598846878547</c:v>
                </c:pt>
                <c:pt idx="21">
                  <c:v>0.15382820081582449</c:v>
                </c:pt>
                <c:pt idx="22">
                  <c:v>0.15057725858462659</c:v>
                </c:pt>
                <c:pt idx="23">
                  <c:v>0.19283659654606497</c:v>
                </c:pt>
                <c:pt idx="24">
                  <c:v>0.17874887440230122</c:v>
                </c:pt>
                <c:pt idx="25">
                  <c:v>0.16459361806672054</c:v>
                </c:pt>
                <c:pt idx="26">
                  <c:v>0.1627294706671033</c:v>
                </c:pt>
                <c:pt idx="27">
                  <c:v>0.15228025459395833</c:v>
                </c:pt>
                <c:pt idx="28">
                  <c:v>0.11845145680320039</c:v>
                </c:pt>
                <c:pt idx="29">
                  <c:v>0.14929320623064016</c:v>
                </c:pt>
                <c:pt idx="30">
                  <c:v>0.18846411008826466</c:v>
                </c:pt>
                <c:pt idx="31">
                  <c:v>0.16921845229958471</c:v>
                </c:pt>
                <c:pt idx="32">
                  <c:v>0.15493576694536002</c:v>
                </c:pt>
                <c:pt idx="33">
                  <c:v>0.15099447592298204</c:v>
                </c:pt>
                <c:pt idx="34">
                  <c:v>0.12582939093695142</c:v>
                </c:pt>
                <c:pt idx="35">
                  <c:v>0.12416526909589877</c:v>
                </c:pt>
                <c:pt idx="36">
                  <c:v>0.15938262605774411</c:v>
                </c:pt>
                <c:pt idx="37">
                  <c:v>0.10241701579116984</c:v>
                </c:pt>
                <c:pt idx="38">
                  <c:v>9.8700477258352015E-2</c:v>
                </c:pt>
                <c:pt idx="39">
                  <c:v>0.11525116519937856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42-49C2-9814-EA6850912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41975280"/>
        <c:axId val="241974888"/>
      </c:barChart>
      <c:catAx>
        <c:axId val="24197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Marketing 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1974888"/>
        <c:crosses val="autoZero"/>
        <c:auto val="1"/>
        <c:lblAlgn val="ctr"/>
        <c:lblOffset val="100"/>
        <c:tickLblSkip val="1"/>
        <c:noMultiLvlLbl val="0"/>
      </c:catAx>
      <c:valAx>
        <c:axId val="2419748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Marketing Year Usage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41975280"/>
        <c:crosses val="autoZero"/>
        <c:crossBetween val="between"/>
        <c:majorUnit val="0.25"/>
      </c:valAx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760629007795738"/>
          <c:y val="0.19826146084071097"/>
          <c:w val="0.16958959970184237"/>
          <c:h val="0.61254457182489497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Soybean Total Supply &amp; Quarterly Stocks </a:t>
            </a:r>
          </a:p>
          <a:p>
            <a:pPr>
              <a:defRPr/>
            </a:pPr>
            <a:r>
              <a:rPr lang="en-US" sz="1200" b="0"/>
              <a:t>MY 1975/76 - 2016/17 (Source: USDA)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14008999498115E-2"/>
          <c:y val="0.21163196655603586"/>
          <c:w val="0.70423654401077895"/>
          <c:h val="0.58725947791254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'8a US Soybean Qrtrly S-D (KSU)'!$A$150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6"/>
              <c:layout>
                <c:manualLayout>
                  <c:x val="-3.2136432661890008E-2"/>
                  <c:y val="-9.5147728322732286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4.052 bb Supply </a:t>
                    </a:r>
                  </a:p>
                  <a:p>
                    <a:pPr>
                      <a:defRPr sz="900"/>
                    </a:pPr>
                    <a:r>
                      <a:rPr lang="en-US" sz="900"/>
                      <a:t>for MY 2015/16 </a:t>
                    </a:r>
                  </a:p>
                </c:rich>
              </c:tx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4C-418F-B5BA-BE2E251FF987}"/>
                </c:ext>
              </c:extLst>
            </c:dLbl>
            <c:spPr>
              <a:solidFill>
                <a:schemeClr val="accent5">
                  <a:lumMod val="20000"/>
                  <a:lumOff val="80000"/>
                </a:schemeClr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'8a US Soybean Qrtrly S-D (KSU)'!$E$149:$AT$149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'8a US Soybean Qrtrly S-D (KSU)'!$E$150:$AT$150</c:f>
              <c:numCache>
                <c:formatCode>#,##0.00</c:formatCode>
                <c:ptCount val="42"/>
                <c:pt idx="0">
                  <c:v>1.7364970000000002</c:v>
                </c:pt>
                <c:pt idx="1">
                  <c:v>1.5335490000000001</c:v>
                </c:pt>
                <c:pt idx="2">
                  <c:v>1.870193</c:v>
                </c:pt>
                <c:pt idx="3">
                  <c:v>2.0299399999999999</c:v>
                </c:pt>
                <c:pt idx="4">
                  <c:v>2.436261</c:v>
                </c:pt>
                <c:pt idx="5">
                  <c:v>2.1564302833333331</c:v>
                </c:pt>
                <c:pt idx="6">
                  <c:v>2.3023645666666672</c:v>
                </c:pt>
                <c:pt idx="7">
                  <c:v>2.4449176499999998</c:v>
                </c:pt>
                <c:pt idx="8">
                  <c:v>1.9805080666666668</c:v>
                </c:pt>
                <c:pt idx="9">
                  <c:v>2.03699655</c:v>
                </c:pt>
                <c:pt idx="10">
                  <c:v>2.4158095666666668</c:v>
                </c:pt>
                <c:pt idx="11">
                  <c:v>2.4790042166666666</c:v>
                </c:pt>
                <c:pt idx="12">
                  <c:v>2.3754268333333335</c:v>
                </c:pt>
                <c:pt idx="13">
                  <c:v>1.854909036994385</c:v>
                </c:pt>
                <c:pt idx="14">
                  <c:v>2.1081891937718633</c:v>
                </c:pt>
                <c:pt idx="15">
                  <c:v>2.1685782911141249</c:v>
                </c:pt>
                <c:pt idx="16">
                  <c:v>2.3190253708499999</c:v>
                </c:pt>
                <c:pt idx="17">
                  <c:v>2.4708477152327935</c:v>
                </c:pt>
                <c:pt idx="18">
                  <c:v>2.1684184705762677</c:v>
                </c:pt>
                <c:pt idx="19">
                  <c:v>2.7294659449460457</c:v>
                </c:pt>
                <c:pt idx="20">
                  <c:v>2.5135238110914515</c:v>
                </c:pt>
                <c:pt idx="21">
                  <c:v>2.5726359324246233</c:v>
                </c:pt>
                <c:pt idx="22">
                  <c:v>2.8255889507383771</c:v>
                </c:pt>
                <c:pt idx="23">
                  <c:v>2.944334195251781</c:v>
                </c:pt>
                <c:pt idx="24">
                  <c:v>3.0064111473593154</c:v>
                </c:pt>
                <c:pt idx="25">
                  <c:v>3.0515398253219335</c:v>
                </c:pt>
                <c:pt idx="26">
                  <c:v>3.1407487743674598</c:v>
                </c:pt>
                <c:pt idx="27">
                  <c:v>2.9688689782486581</c:v>
                </c:pt>
                <c:pt idx="28">
                  <c:v>2.637735553512107</c:v>
                </c:pt>
                <c:pt idx="29">
                  <c:v>3.241781564469151</c:v>
                </c:pt>
                <c:pt idx="30">
                  <c:v>3.3274520085912713</c:v>
                </c:pt>
                <c:pt idx="31">
                  <c:v>3.6550857511501684</c:v>
                </c:pt>
                <c:pt idx="32" formatCode="#,##0_);[Red]\(#,##0\)">
                  <c:v>3.2607978029129776</c:v>
                </c:pt>
                <c:pt idx="33">
                  <c:v>3.1853041296312945</c:v>
                </c:pt>
                <c:pt idx="34">
                  <c:v>3.5118</c:v>
                </c:pt>
                <c:pt idx="35" formatCode="#,##0.00_);[Red]\(#,##0.00\)">
                  <c:v>3.4944999999999999</c:v>
                </c:pt>
                <c:pt idx="36" formatCode="#,##0.00_);[Red]\(#,##0.00\)">
                  <c:v>3.324672642564324</c:v>
                </c:pt>
                <c:pt idx="37" formatCode="#,##0.00_);[Red]\(#,##0.00\)">
                  <c:v>3.2390876418632022</c:v>
                </c:pt>
                <c:pt idx="38" formatCode="#,##0.00_);[Red]\(#,##0.00\)">
                  <c:v>3.5702543805802578</c:v>
                </c:pt>
                <c:pt idx="39" formatCode="#,##0.00_);[Red]\(#,##0.00\)">
                  <c:v>4.0523081137309731</c:v>
                </c:pt>
                <c:pt idx="40" formatCode="#,##0.00_);[Red]\(#,##0.00\)">
                  <c:v>4.1504950000000003</c:v>
                </c:pt>
                <c:pt idx="41" formatCode="#,##0.00_);[Red]\(#,##0.00\)">
                  <c:v>4.2880000000000003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C-418F-B5BA-BE2E251FF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40080"/>
        <c:axId val="242337728"/>
      </c:barChart>
      <c:lineChart>
        <c:grouping val="standard"/>
        <c:varyColors val="0"/>
        <c:ser>
          <c:idx val="1"/>
          <c:order val="1"/>
          <c:tx>
            <c:strRef>
              <c:f>'8a US Soybean Qrtrly S-D (KSU)'!$A$151</c:f>
              <c:strCache>
                <c:ptCount val="1"/>
                <c:pt idx="0">
                  <c:v>December 1</c:v>
                </c:pt>
              </c:strCache>
            </c:strRef>
          </c:tx>
          <c:marker>
            <c:symbol val="none"/>
          </c:marker>
          <c:dPt>
            <c:idx val="36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4C-418F-B5BA-BE2E251FF987}"/>
              </c:ext>
            </c:extLst>
          </c:dPt>
          <c:dPt>
            <c:idx val="37"/>
            <c:bubble3D val="0"/>
            <c:spPr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4C-418F-B5BA-BE2E251FF987}"/>
              </c:ext>
            </c:extLst>
          </c:dPt>
          <c:dLbls>
            <c:dLbl>
              <c:idx val="37"/>
              <c:numFmt formatCode="#,##0.000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84C-418F-B5BA-BE2E251FF987}"/>
                </c:ext>
              </c:extLst>
            </c:dLbl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84C-418F-B5BA-BE2E251FF987}"/>
                </c:ext>
              </c:extLst>
            </c:dLbl>
            <c:numFmt formatCode="#,##0.000" sourceLinked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'8a US Soybean Qrtrly S-D (KSU)'!$E$149:$AS$149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(KSU)'!$E$151:$AS$151</c:f>
              <c:numCache>
                <c:formatCode>#,##0.00</c:formatCode>
                <c:ptCount val="41"/>
                <c:pt idx="0">
                  <c:v>1.385364</c:v>
                </c:pt>
                <c:pt idx="1">
                  <c:v>1.1636289999999998</c:v>
                </c:pt>
                <c:pt idx="2">
                  <c:v>1.4722999999999999</c:v>
                </c:pt>
                <c:pt idx="3">
                  <c:v>1.5591810000000002</c:v>
                </c:pt>
                <c:pt idx="4">
                  <c:v>1.9415020000000001</c:v>
                </c:pt>
                <c:pt idx="5">
                  <c:v>1.6958710000000001</c:v>
                </c:pt>
                <c:pt idx="6">
                  <c:v>1.78217</c:v>
                </c:pt>
                <c:pt idx="7">
                  <c:v>1.9508610000000002</c:v>
                </c:pt>
                <c:pt idx="8">
                  <c:v>1.4717290000000001</c:v>
                </c:pt>
                <c:pt idx="9">
                  <c:v>1.6147149999999999</c:v>
                </c:pt>
                <c:pt idx="10">
                  <c:v>1.9598169999999999</c:v>
                </c:pt>
                <c:pt idx="11">
                  <c:v>1.956637</c:v>
                </c:pt>
                <c:pt idx="12">
                  <c:v>1.758281</c:v>
                </c:pt>
                <c:pt idx="13">
                  <c:v>1.3668119999999999</c:v>
                </c:pt>
                <c:pt idx="14">
                  <c:v>1.6107159999999998</c:v>
                </c:pt>
                <c:pt idx="15">
                  <c:v>1.6839629999999999</c:v>
                </c:pt>
                <c:pt idx="16">
                  <c:v>1.772732</c:v>
                </c:pt>
                <c:pt idx="17">
                  <c:v>1.835985</c:v>
                </c:pt>
                <c:pt idx="18">
                  <c:v>1.5736199999999998</c:v>
                </c:pt>
                <c:pt idx="19">
                  <c:v>2.1019559999999999</c:v>
                </c:pt>
                <c:pt idx="20">
                  <c:v>1.8334290000000002</c:v>
                </c:pt>
                <c:pt idx="21">
                  <c:v>1.8250840000000002</c:v>
                </c:pt>
                <c:pt idx="22">
                  <c:v>1.999417</c:v>
                </c:pt>
                <c:pt idx="23">
                  <c:v>2.1864400000000002</c:v>
                </c:pt>
                <c:pt idx="24">
                  <c:v>2.1826660000000002</c:v>
                </c:pt>
                <c:pt idx="25">
                  <c:v>2.2399909999999998</c:v>
                </c:pt>
                <c:pt idx="26">
                  <c:v>2.2756180000000001</c:v>
                </c:pt>
                <c:pt idx="27">
                  <c:v>2.1153729999999999</c:v>
                </c:pt>
                <c:pt idx="28">
                  <c:v>1.688653</c:v>
                </c:pt>
                <c:pt idx="29">
                  <c:v>2.30464</c:v>
                </c:pt>
                <c:pt idx="30">
                  <c:v>2.5014259999999999</c:v>
                </c:pt>
                <c:pt idx="31">
                  <c:v>2.7013660000000002</c:v>
                </c:pt>
                <c:pt idx="32" formatCode="#,##0_);[Red]\(#,##0\)">
                  <c:v>2.36036</c:v>
                </c:pt>
                <c:pt idx="33">
                  <c:v>2.2754319999999999</c:v>
                </c:pt>
                <c:pt idx="34">
                  <c:v>2.3386</c:v>
                </c:pt>
                <c:pt idx="35" formatCode="#,##0.00_);[Red]\(#,##0.00\)">
                  <c:v>2.2780999999999998</c:v>
                </c:pt>
                <c:pt idx="36" formatCode="#,##0.00_);[Red]\(#,##0.00\)">
                  <c:v>2.369885</c:v>
                </c:pt>
                <c:pt idx="37" formatCode="#,##0.00_);[Red]\(#,##0.00\)">
                  <c:v>1.9661999999999999</c:v>
                </c:pt>
                <c:pt idx="38" formatCode="#,##0.00_);[Red]\(#,##0.00\)">
                  <c:v>2.1536</c:v>
                </c:pt>
                <c:pt idx="39" formatCode="#,##0.00_);[Red]\(#,##0.00\)">
                  <c:v>2.5276999999999998</c:v>
                </c:pt>
                <c:pt idx="40" formatCode="#,##0.00_);[Red]\(#,##0.00\)">
                  <c:v>2.7138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4C-418F-B5BA-BE2E251FF987}"/>
            </c:ext>
          </c:extLst>
        </c:ser>
        <c:ser>
          <c:idx val="2"/>
          <c:order val="2"/>
          <c:tx>
            <c:strRef>
              <c:f>'8a US Soybean Qrtrly S-D (KSU)'!$A$152</c:f>
              <c:strCache>
                <c:ptCount val="1"/>
                <c:pt idx="0">
                  <c:v>March 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484C-418F-B5BA-BE2E251FF98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9-484C-418F-B5BA-BE2E251FF987}"/>
              </c:ext>
            </c:extLst>
          </c:dPt>
          <c:dLbls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7A-4FC0-909C-CA7A7540A2E7}"/>
                </c:ext>
              </c:extLst>
            </c:dLbl>
            <c:numFmt formatCode="#,##0.000" sourceLinked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'8a US Soybean Qrtrly S-D (KSU)'!$E$149:$AS$149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(KSU)'!$E$152:$AS$152</c:f>
              <c:numCache>
                <c:formatCode>#,##0.00</c:formatCode>
                <c:ptCount val="41"/>
                <c:pt idx="0">
                  <c:v>1.001592</c:v>
                </c:pt>
                <c:pt idx="1">
                  <c:v>0.76002000000000003</c:v>
                </c:pt>
                <c:pt idx="2">
                  <c:v>1.023442</c:v>
                </c:pt>
                <c:pt idx="3">
                  <c:v>1.0648579999999999</c:v>
                </c:pt>
                <c:pt idx="4">
                  <c:v>1.368549</c:v>
                </c:pt>
                <c:pt idx="5">
                  <c:v>1.2181169999999999</c:v>
                </c:pt>
                <c:pt idx="6">
                  <c:v>1.2105830000000002</c:v>
                </c:pt>
                <c:pt idx="7">
                  <c:v>1.345801</c:v>
                </c:pt>
                <c:pt idx="8">
                  <c:v>0.95575699999999997</c:v>
                </c:pt>
                <c:pt idx="9">
                  <c:v>1.0600579999999999</c:v>
                </c:pt>
                <c:pt idx="10">
                  <c:v>1.3712679999999999</c:v>
                </c:pt>
                <c:pt idx="11">
                  <c:v>1.3389580000000001</c:v>
                </c:pt>
                <c:pt idx="12">
                  <c:v>1.1477200000000001</c:v>
                </c:pt>
                <c:pt idx="13">
                  <c:v>0.89024599999999998</c:v>
                </c:pt>
                <c:pt idx="14">
                  <c:v>1.0555050000000001</c:v>
                </c:pt>
                <c:pt idx="15">
                  <c:v>1.1901189999999999</c:v>
                </c:pt>
                <c:pt idx="16">
                  <c:v>1.177343</c:v>
                </c:pt>
                <c:pt idx="17">
                  <c:v>1.2155670000000001</c:v>
                </c:pt>
                <c:pt idx="18">
                  <c:v>1.021617</c:v>
                </c:pt>
                <c:pt idx="19">
                  <c:v>1.370198</c:v>
                </c:pt>
                <c:pt idx="20">
                  <c:v>1.190356</c:v>
                </c:pt>
                <c:pt idx="21">
                  <c:v>1.0557539999999999</c:v>
                </c:pt>
                <c:pt idx="22">
                  <c:v>1.202922</c:v>
                </c:pt>
                <c:pt idx="23">
                  <c:v>1.457338</c:v>
                </c:pt>
                <c:pt idx="24">
                  <c:v>1.3959860000000002</c:v>
                </c:pt>
                <c:pt idx="25">
                  <c:v>1.4039079999999999</c:v>
                </c:pt>
                <c:pt idx="26">
                  <c:v>1.335987</c:v>
                </c:pt>
                <c:pt idx="27">
                  <c:v>1.2020280000000001</c:v>
                </c:pt>
                <c:pt idx="28" formatCode="#,##0.000">
                  <c:v>0.90584699999999996</c:v>
                </c:pt>
                <c:pt idx="29">
                  <c:v>1.381364</c:v>
                </c:pt>
                <c:pt idx="30">
                  <c:v>1.669206</c:v>
                </c:pt>
                <c:pt idx="31">
                  <c:v>1.7868869999999999</c:v>
                </c:pt>
                <c:pt idx="32" formatCode="#,##0_);[Red]\(#,##0\)">
                  <c:v>1.4339819999999999</c:v>
                </c:pt>
                <c:pt idx="33">
                  <c:v>1.3017890000000001</c:v>
                </c:pt>
                <c:pt idx="34">
                  <c:v>1.2701</c:v>
                </c:pt>
                <c:pt idx="35" formatCode="#,##0.00_);[Red]\(#,##0.00\)">
                  <c:v>1.2487999999999999</c:v>
                </c:pt>
                <c:pt idx="36" formatCode="#,##0.00_);[Red]\(#,##0.00\)">
                  <c:v>1.3745000000000001</c:v>
                </c:pt>
                <c:pt idx="37" formatCode="#,##0.00_);[Red]\(#,##0.00\)">
                  <c:v>0.998</c:v>
                </c:pt>
                <c:pt idx="38" formatCode="#,##0.00_);[Red]\(#,##0.00\)">
                  <c:v>0.99379999999999991</c:v>
                </c:pt>
                <c:pt idx="39" formatCode="#,##0.00_);[Red]\(#,##0.00\)">
                  <c:v>1.3266</c:v>
                </c:pt>
                <c:pt idx="40" formatCode="#,##0.00_);[Red]\(#,##0.00\)">
                  <c:v>1.5307999999999999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84C-418F-B5BA-BE2E251FF987}"/>
            </c:ext>
          </c:extLst>
        </c:ser>
        <c:ser>
          <c:idx val="3"/>
          <c:order val="3"/>
          <c:tx>
            <c:strRef>
              <c:f>'8a US Soybean Qrtrly S-D (KSU)'!$A$153</c:f>
              <c:strCache>
                <c:ptCount val="1"/>
                <c:pt idx="0">
                  <c:v>June 1</c:v>
                </c:pt>
              </c:strCache>
            </c:strRef>
          </c:tx>
          <c:marker>
            <c:symbol val="none"/>
          </c:marker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C-484C-418F-B5BA-BE2E251FF987}"/>
              </c:ext>
            </c:extLst>
          </c:dPt>
          <c:cat>
            <c:strRef>
              <c:f>'8a US Soybean Qrtrly S-D (KSU)'!$E$149:$AS$149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(KSU)'!$E$153:$AR$153</c:f>
              <c:numCache>
                <c:formatCode>#,##0.00</c:formatCode>
                <c:ptCount val="40"/>
                <c:pt idx="0">
                  <c:v>0.55496699999999999</c:v>
                </c:pt>
                <c:pt idx="1">
                  <c:v>0.33573500000000001</c:v>
                </c:pt>
                <c:pt idx="2">
                  <c:v>0.50635600000000003</c:v>
                </c:pt>
                <c:pt idx="3">
                  <c:v>0.52610500000000004</c:v>
                </c:pt>
                <c:pt idx="4">
                  <c:v>0.77418399999999998</c:v>
                </c:pt>
                <c:pt idx="5">
                  <c:v>0.68091999999999997</c:v>
                </c:pt>
                <c:pt idx="6">
                  <c:v>0.64636499999999997</c:v>
                </c:pt>
                <c:pt idx="7">
                  <c:v>0.79062399999999999</c:v>
                </c:pt>
                <c:pt idx="8">
                  <c:v>0.47168599999999999</c:v>
                </c:pt>
                <c:pt idx="9">
                  <c:v>0.60841699999999999</c:v>
                </c:pt>
                <c:pt idx="10">
                  <c:v>0.84892600000000007</c:v>
                </c:pt>
                <c:pt idx="11">
                  <c:v>0.836754</c:v>
                </c:pt>
                <c:pt idx="12">
                  <c:v>0.65628200000000003</c:v>
                </c:pt>
                <c:pt idx="13">
                  <c:v>0.46451100000000001</c:v>
                </c:pt>
                <c:pt idx="14">
                  <c:v>0.59591399999999994</c:v>
                </c:pt>
                <c:pt idx="15">
                  <c:v>0.723522</c:v>
                </c:pt>
                <c:pt idx="16">
                  <c:v>0.69567100000000004</c:v>
                </c:pt>
                <c:pt idx="17">
                  <c:v>0.68341300000000005</c:v>
                </c:pt>
                <c:pt idx="18">
                  <c:v>0.55525999999999998</c:v>
                </c:pt>
                <c:pt idx="19">
                  <c:v>0.79187199999999991</c:v>
                </c:pt>
                <c:pt idx="20">
                  <c:v>0.62280100000000005</c:v>
                </c:pt>
                <c:pt idx="21">
                  <c:v>0.49989</c:v>
                </c:pt>
                <c:pt idx="22">
                  <c:v>0.59365400000000002</c:v>
                </c:pt>
                <c:pt idx="23">
                  <c:v>0.84857300000000002</c:v>
                </c:pt>
                <c:pt idx="24">
                  <c:v>0.77442499999999992</c:v>
                </c:pt>
                <c:pt idx="25">
                  <c:v>0.70817999999999992</c:v>
                </c:pt>
                <c:pt idx="26">
                  <c:v>0.684921</c:v>
                </c:pt>
                <c:pt idx="27">
                  <c:v>0.60236199999999995</c:v>
                </c:pt>
                <c:pt idx="28">
                  <c:v>0.41060399999999997</c:v>
                </c:pt>
                <c:pt idx="29">
                  <c:v>0.69927399999999995</c:v>
                </c:pt>
                <c:pt idx="30">
                  <c:v>0.990699</c:v>
                </c:pt>
                <c:pt idx="31">
                  <c:v>1.092185</c:v>
                </c:pt>
                <c:pt idx="32" formatCode="#,##0_);[Red]\(#,##0\)">
                  <c:v>0.67614300000000005</c:v>
                </c:pt>
                <c:pt idx="33">
                  <c:v>0.59615899999999999</c:v>
                </c:pt>
                <c:pt idx="34">
                  <c:v>0.57110000000000005</c:v>
                </c:pt>
                <c:pt idx="35">
                  <c:v>0.61929999999999996</c:v>
                </c:pt>
                <c:pt idx="36">
                  <c:v>0.66749999999999998</c:v>
                </c:pt>
                <c:pt idx="37">
                  <c:v>0.43469999999999998</c:v>
                </c:pt>
                <c:pt idx="38">
                  <c:v>0.40500000000000003</c:v>
                </c:pt>
                <c:pt idx="39">
                  <c:v>0.62709999999999999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84C-418F-B5BA-BE2E251FF987}"/>
            </c:ext>
          </c:extLst>
        </c:ser>
        <c:ser>
          <c:idx val="4"/>
          <c:order val="4"/>
          <c:tx>
            <c:strRef>
              <c:f>'8a US Soybean Qrtrly S-D (KSU)'!$A$154</c:f>
              <c:strCache>
                <c:ptCount val="1"/>
                <c:pt idx="0">
                  <c:v>September 1 End Stocks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F-484C-418F-B5BA-BE2E251FF987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002060"/>
                </a:solidFill>
                <a:ln>
                  <a:solidFill>
                    <a:srgbClr val="00206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84C-418F-B5BA-BE2E251FF987}"/>
              </c:ext>
            </c:extLst>
          </c:dPt>
          <c:dLbls>
            <c:dLbl>
              <c:idx val="40"/>
              <c:layout>
                <c:manualLayout>
                  <c:x val="1.5144432386514337E-2"/>
                  <c:y val="-2.7531834448381868E-2"/>
                </c:manualLayout>
              </c:layout>
              <c:numFmt formatCode="#,##0.000" sourceLinked="0"/>
              <c:spPr>
                <a:solidFill>
                  <a:sysClr val="window" lastClr="FFFFFF">
                    <a:lumMod val="95000"/>
                  </a:sys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84C-418F-B5BA-BE2E251FF987}"/>
                </c:ext>
              </c:extLst>
            </c:dLbl>
            <c:dLbl>
              <c:idx val="41"/>
              <c:layout>
                <c:manualLayout>
                  <c:x val="-1.4311583490237204E-16"/>
                  <c:y val="1.9029495718363348E-2"/>
                </c:manualLayout>
              </c:layout>
              <c:numFmt formatCode="#,##0.000" sourceLinked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7A-4FC0-909C-CA7A7540A2E7}"/>
                </c:ext>
              </c:extLst>
            </c:dLbl>
            <c:numFmt formatCode="#,##0.000" sourceLinked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206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'8a US Soybean Qrtrly S-D (KSU)'!$E$149:$AS$149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'8a US Soybean Qrtrly S-D (KSU)'!$E$154:$AT$154</c:f>
              <c:numCache>
                <c:formatCode>#,##0.00</c:formatCode>
                <c:ptCount val="42"/>
                <c:pt idx="0">
                  <c:v>0.24493999999999999</c:v>
                </c:pt>
                <c:pt idx="1">
                  <c:v>0.102924</c:v>
                </c:pt>
                <c:pt idx="2">
                  <c:v>0.16117599999999999</c:v>
                </c:pt>
                <c:pt idx="3">
                  <c:v>0.17558799999999999</c:v>
                </c:pt>
                <c:pt idx="4">
                  <c:v>0.35847600000000002</c:v>
                </c:pt>
                <c:pt idx="5">
                  <c:v>0.31300699999999998</c:v>
                </c:pt>
                <c:pt idx="6">
                  <c:v>0.25448100000000001</c:v>
                </c:pt>
                <c:pt idx="7">
                  <c:v>0.344634</c:v>
                </c:pt>
                <c:pt idx="8">
                  <c:v>0.17569599999999999</c:v>
                </c:pt>
                <c:pt idx="9">
                  <c:v>0.31605700000000003</c:v>
                </c:pt>
                <c:pt idx="10">
                  <c:v>0.53636499999999998</c:v>
                </c:pt>
                <c:pt idx="11">
                  <c:v>0.43644700000000003</c:v>
                </c:pt>
                <c:pt idx="12">
                  <c:v>0.30247600000000002</c:v>
                </c:pt>
                <c:pt idx="13">
                  <c:v>0.182029</c:v>
                </c:pt>
                <c:pt idx="14">
                  <c:v>0.23913900000000002</c:v>
                </c:pt>
                <c:pt idx="15">
                  <c:v>0.32904199999999995</c:v>
                </c:pt>
                <c:pt idx="16">
                  <c:v>0.27843699999999999</c:v>
                </c:pt>
                <c:pt idx="17">
                  <c:v>0.29228399999999999</c:v>
                </c:pt>
                <c:pt idx="18">
                  <c:v>0.209117</c:v>
                </c:pt>
                <c:pt idx="19">
                  <c:v>0.334814</c:v>
                </c:pt>
                <c:pt idx="20">
                  <c:v>0.18345800000000001</c:v>
                </c:pt>
                <c:pt idx="21">
                  <c:v>0.13183300000000001</c:v>
                </c:pt>
                <c:pt idx="22">
                  <c:v>0.199799</c:v>
                </c:pt>
                <c:pt idx="23">
                  <c:v>0.34848200000000001</c:v>
                </c:pt>
                <c:pt idx="24">
                  <c:v>0.29016199999999998</c:v>
                </c:pt>
                <c:pt idx="25">
                  <c:v>0.24774700000000002</c:v>
                </c:pt>
                <c:pt idx="26">
                  <c:v>0.208061</c:v>
                </c:pt>
                <c:pt idx="27">
                  <c:v>0.17832900000000002</c:v>
                </c:pt>
                <c:pt idx="28">
                  <c:v>0.112414</c:v>
                </c:pt>
                <c:pt idx="29">
                  <c:v>0.25573800000000002</c:v>
                </c:pt>
                <c:pt idx="30">
                  <c:v>0.449326</c:v>
                </c:pt>
                <c:pt idx="31">
                  <c:v>0.57380999999999993</c:v>
                </c:pt>
                <c:pt idx="32" formatCode="#,##0_);[Red]\(#,##0\)">
                  <c:v>0.20503399999999999</c:v>
                </c:pt>
                <c:pt idx="33">
                  <c:v>0.13819800000000002</c:v>
                </c:pt>
                <c:pt idx="34">
                  <c:v>0.15088499999999999</c:v>
                </c:pt>
                <c:pt idx="35" formatCode="#,##0.00_);[Red]\(#,##0.00\)">
                  <c:v>0.215</c:v>
                </c:pt>
                <c:pt idx="36" formatCode="#,##0.00_);[Red]\(#,##0.00\)">
                  <c:v>0.1694</c:v>
                </c:pt>
                <c:pt idx="37" formatCode="#,##0.00_);[Red]\(#,##0.00\)">
                  <c:v>0.1406</c:v>
                </c:pt>
                <c:pt idx="38" formatCode="#,##0.00_);[Red]\(#,##0.00\)">
                  <c:v>9.1999999999999998E-2</c:v>
                </c:pt>
                <c:pt idx="39" formatCode="#,##0.00_);[Red]\(#,##0.00\)">
                  <c:v>0.19059999999999999</c:v>
                </c:pt>
                <c:pt idx="40" formatCode="#,##0.00_);[Red]\(#,##0.00\)">
                  <c:v>0.46</c:v>
                </c:pt>
                <c:pt idx="41" formatCode="#,##0.00_);[Red]\(#,##0.00\)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84C-418F-B5BA-BE2E251FF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40080"/>
        <c:axId val="242337728"/>
      </c:lineChart>
      <c:catAx>
        <c:axId val="24234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Marketing Years</a:t>
                </a:r>
              </a:p>
            </c:rich>
          </c:tx>
          <c:layout>
            <c:manualLayout>
              <c:xMode val="edge"/>
              <c:yMode val="edge"/>
              <c:x val="0.39038680753853183"/>
              <c:y val="0.94616051204826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4020000" vert="horz"/>
          <a:lstStyle/>
          <a:p>
            <a:pPr>
              <a:defRPr/>
            </a:pPr>
            <a:endParaRPr lang="en-US"/>
          </a:p>
        </c:txPr>
        <c:crossAx val="242337728"/>
        <c:crosses val="autoZero"/>
        <c:auto val="1"/>
        <c:lblAlgn val="ctr"/>
        <c:lblOffset val="100"/>
        <c:tickLblSkip val="1"/>
        <c:noMultiLvlLbl val="0"/>
      </c:catAx>
      <c:valAx>
        <c:axId val="242337728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Bushels</a:t>
                </a:r>
              </a:p>
            </c:rich>
          </c:tx>
          <c:layout>
            <c:manualLayout>
              <c:xMode val="edge"/>
              <c:yMode val="edge"/>
              <c:x val="7.7925781954718519E-3"/>
              <c:y val="0.3891342078909974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423400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accent6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3548516674826501"/>
          <c:y val="0.32296075978133559"/>
          <c:w val="0.1568955942044486"/>
          <c:h val="0.46119431312760506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15246</xdr:colOff>
      <xdr:row>89</xdr:row>
      <xdr:rowOff>0</xdr:rowOff>
    </xdr:from>
    <xdr:to>
      <xdr:col>13</xdr:col>
      <xdr:colOff>0</xdr:colOff>
      <xdr:row>112</xdr:row>
      <xdr:rowOff>156210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7626</xdr:colOff>
      <xdr:row>122</xdr:row>
      <xdr:rowOff>163830</xdr:rowOff>
    </xdr:from>
    <xdr:to>
      <xdr:col>12</xdr:col>
      <xdr:colOff>15240</xdr:colOff>
      <xdr:row>144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22866</xdr:colOff>
      <xdr:row>154</xdr:row>
      <xdr:rowOff>140970</xdr:rowOff>
    </xdr:from>
    <xdr:to>
      <xdr:col>13</xdr:col>
      <xdr:colOff>586740</xdr:colOff>
      <xdr:row>178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0.72951</cdr:x>
      <cdr:y>0.21218</cdr:y>
    </cdr:from>
    <cdr:to>
      <cdr:x>0.75644</cdr:x>
      <cdr:y>0.25024</cdr:y>
    </cdr:to>
    <cdr:cxnSp macro="">
      <cdr:nvCxnSpPr>
        <cdr:cNvPr id="6" name="Straight Arrow Connector 2"/>
        <cdr:cNvCxnSpPr/>
      </cdr:nvCxnSpPr>
      <cdr:spPr>
        <a:xfrm xmlns:a="http://schemas.openxmlformats.org/drawingml/2006/main">
          <a:off x="4747254" y="849630"/>
          <a:ext cx="175260" cy="1524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2060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0.8149</cdr:x>
      <cdr:y>0.08468</cdr:y>
    </cdr:from>
    <cdr:to>
      <cdr:x>0.96874</cdr:x>
      <cdr:y>0.1962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302924" y="339082"/>
          <a:ext cx="1001110" cy="44656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4.299 bb Supply</a:t>
          </a:r>
        </a:p>
        <a:p xmlns:a="http://schemas.openxmlformats.org/drawingml/2006/main">
          <a:r>
            <a:rPr lang="en-US" sz="900"/>
            <a:t>for MY 2016/17</a:t>
          </a:r>
        </a:p>
      </cdr:txBody>
    </cdr:sp>
  </cdr:relSizeAnchor>
  <cdr:relSizeAnchor xmlns:cdr="http://schemas.openxmlformats.org/drawingml/2006/chartDrawing">
    <cdr:from>
      <cdr:x>0.78454</cdr:x>
      <cdr:y>0.18744</cdr:y>
    </cdr:from>
    <cdr:to>
      <cdr:x>0.81499</cdr:x>
      <cdr:y>0.22931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>
          <a:off x="5105394" y="750570"/>
          <a:ext cx="198121" cy="16764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2060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abSelected="1" zoomScaleNormal="100" zoomScaleSheetLayoutView="100"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L11" sqref="AL11"/>
    </sheetView>
  </sheetViews>
  <sheetFormatPr defaultRowHeight="13.2" x14ac:dyDescent="0.25"/>
  <cols>
    <col min="1" max="1" width="40.6640625" customWidth="1"/>
    <col min="2" max="34" width="10.6640625" customWidth="1"/>
    <col min="35" max="46" width="8.6640625" customWidth="1"/>
  </cols>
  <sheetData>
    <row r="1" spans="1:39" ht="15.6" x14ac:dyDescent="0.3">
      <c r="A1" s="1036" t="s">
        <v>93</v>
      </c>
      <c r="B1" s="1036"/>
      <c r="C1" s="1036"/>
      <c r="D1" s="1036"/>
      <c r="E1" s="1036"/>
      <c r="F1" s="1036"/>
      <c r="G1" s="1036"/>
      <c r="H1" s="1037"/>
      <c r="I1" s="6"/>
      <c r="J1" s="6"/>
      <c r="K1" s="6"/>
      <c r="L1" s="6"/>
      <c r="M1" s="6"/>
      <c r="N1" s="6"/>
      <c r="O1" s="7"/>
      <c r="P1" s="7"/>
      <c r="Q1" s="7"/>
      <c r="R1" s="9"/>
      <c r="S1" s="9"/>
      <c r="T1" s="9"/>
      <c r="U1" s="9"/>
    </row>
    <row r="2" spans="1:39" s="669" customFormat="1" ht="24.9" customHeight="1" x14ac:dyDescent="0.25">
      <c r="A2" s="597"/>
      <c r="B2" s="15">
        <v>1979</v>
      </c>
      <c r="C2" s="15">
        <v>1980</v>
      </c>
      <c r="D2" s="15">
        <v>1981</v>
      </c>
      <c r="E2" s="15">
        <v>1982</v>
      </c>
      <c r="F2" s="15">
        <v>1983</v>
      </c>
      <c r="G2" s="15">
        <v>1984</v>
      </c>
      <c r="H2" s="15">
        <v>1985</v>
      </c>
      <c r="I2" s="15">
        <v>1986</v>
      </c>
      <c r="J2" s="15">
        <v>1987</v>
      </c>
      <c r="K2" s="15">
        <v>1988</v>
      </c>
      <c r="L2" s="15">
        <v>1989</v>
      </c>
      <c r="M2" s="15">
        <v>1990</v>
      </c>
      <c r="N2" s="15">
        <v>1991</v>
      </c>
      <c r="O2" s="20">
        <v>1992</v>
      </c>
      <c r="P2" s="20">
        <v>1993</v>
      </c>
      <c r="Q2" s="20">
        <v>1994</v>
      </c>
      <c r="R2" s="668">
        <v>1995</v>
      </c>
      <c r="S2" s="668">
        <v>1996</v>
      </c>
      <c r="T2" s="668">
        <v>1997</v>
      </c>
      <c r="U2" s="668">
        <v>1998</v>
      </c>
      <c r="V2" s="20">
        <v>1999</v>
      </c>
      <c r="W2" s="15">
        <v>2000</v>
      </c>
      <c r="X2" s="15">
        <v>2001</v>
      </c>
      <c r="Y2" s="15">
        <v>2002</v>
      </c>
      <c r="Z2" s="15">
        <v>2003</v>
      </c>
      <c r="AA2" s="15">
        <v>2004</v>
      </c>
      <c r="AB2" s="15">
        <v>2005</v>
      </c>
      <c r="AC2" s="15">
        <v>2006</v>
      </c>
      <c r="AD2" s="15">
        <v>2007</v>
      </c>
      <c r="AE2" s="15">
        <v>2008</v>
      </c>
      <c r="AF2" s="15">
        <v>2009</v>
      </c>
      <c r="AG2" s="15">
        <v>2010</v>
      </c>
      <c r="AH2" s="15">
        <v>2011</v>
      </c>
      <c r="AI2" s="15">
        <v>2012</v>
      </c>
      <c r="AJ2" s="15">
        <v>2013</v>
      </c>
      <c r="AK2" s="15">
        <v>2014</v>
      </c>
      <c r="AL2" s="15">
        <v>2015</v>
      </c>
      <c r="AM2" s="15">
        <v>2016</v>
      </c>
    </row>
    <row r="3" spans="1:39" ht="24.9" customHeight="1" x14ac:dyDescent="0.25">
      <c r="A3" s="1"/>
      <c r="B3" s="1038" t="s">
        <v>9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B3" s="1040"/>
    </row>
    <row r="4" spans="1:39" s="14" customFormat="1" ht="24.9" customHeight="1" x14ac:dyDescent="0.25">
      <c r="A4" s="235" t="s">
        <v>341</v>
      </c>
      <c r="B4" s="268"/>
      <c r="C4" s="220">
        <v>2082.5</v>
      </c>
      <c r="D4" s="220">
        <v>2005</v>
      </c>
      <c r="E4" s="220">
        <v>2100</v>
      </c>
      <c r="F4" s="220">
        <v>2075</v>
      </c>
      <c r="G4" s="220">
        <v>2075</v>
      </c>
      <c r="H4" s="220">
        <v>1925</v>
      </c>
      <c r="I4" s="220">
        <v>1900</v>
      </c>
      <c r="J4" s="220">
        <v>1825</v>
      </c>
      <c r="K4" s="220">
        <v>1880</v>
      </c>
      <c r="L4" s="220">
        <v>1950</v>
      </c>
      <c r="M4" s="220">
        <v>1925</v>
      </c>
      <c r="N4" s="220">
        <v>1875</v>
      </c>
      <c r="O4" s="670">
        <v>1915</v>
      </c>
      <c r="P4" s="670">
        <v>2045</v>
      </c>
      <c r="Q4" s="661">
        <v>2100</v>
      </c>
      <c r="R4" s="661">
        <v>2200</v>
      </c>
      <c r="S4" s="661">
        <v>2275</v>
      </c>
      <c r="T4" s="661">
        <v>2600</v>
      </c>
      <c r="U4" s="661">
        <v>2800</v>
      </c>
      <c r="V4" s="661">
        <v>2880</v>
      </c>
      <c r="W4" s="661">
        <v>2955</v>
      </c>
      <c r="X4" s="661">
        <v>2985</v>
      </c>
      <c r="Y4" s="661">
        <v>2850</v>
      </c>
      <c r="Z4" s="661">
        <v>2855</v>
      </c>
      <c r="AA4" s="661">
        <v>2965</v>
      </c>
      <c r="AB4" s="661">
        <v>2895</v>
      </c>
      <c r="AC4" s="14">
        <v>3080</v>
      </c>
      <c r="AD4" s="14">
        <v>2745</v>
      </c>
      <c r="AE4" s="14">
        <v>3105</v>
      </c>
      <c r="AF4" s="14">
        <v>3195</v>
      </c>
      <c r="AG4" s="14">
        <v>3310</v>
      </c>
      <c r="AH4" s="14">
        <v>3285</v>
      </c>
      <c r="AI4" s="14">
        <v>3205</v>
      </c>
      <c r="AJ4" s="14">
        <v>3390</v>
      </c>
      <c r="AK4" s="14">
        <v>3635</v>
      </c>
      <c r="AL4" s="14">
        <v>3850</v>
      </c>
    </row>
    <row r="5" spans="1:39" s="14" customFormat="1" ht="24.9" customHeight="1" x14ac:dyDescent="0.25">
      <c r="A5" s="662" t="s">
        <v>342</v>
      </c>
      <c r="B5" s="268"/>
      <c r="C5" s="220">
        <v>2082.5</v>
      </c>
      <c r="D5" s="220">
        <v>2005</v>
      </c>
      <c r="E5" s="220">
        <v>2100</v>
      </c>
      <c r="F5" s="220">
        <v>2075</v>
      </c>
      <c r="G5" s="220">
        <v>2075</v>
      </c>
      <c r="H5" s="220">
        <v>1925</v>
      </c>
      <c r="I5" s="220">
        <v>1900</v>
      </c>
      <c r="J5" s="220">
        <v>1825</v>
      </c>
      <c r="K5" s="220">
        <v>1880</v>
      </c>
      <c r="L5" s="220">
        <v>1950</v>
      </c>
      <c r="M5" s="220">
        <v>1925</v>
      </c>
      <c r="N5" s="220">
        <v>1875</v>
      </c>
      <c r="O5" s="670">
        <v>1915</v>
      </c>
      <c r="P5" s="670">
        <v>2045</v>
      </c>
      <c r="Q5" s="661">
        <v>2100</v>
      </c>
      <c r="R5" s="661">
        <v>2210</v>
      </c>
      <c r="S5" s="661">
        <v>2310</v>
      </c>
      <c r="T5" s="661">
        <v>2600</v>
      </c>
      <c r="U5" s="661">
        <v>2800</v>
      </c>
      <c r="V5" s="661">
        <v>2880</v>
      </c>
      <c r="W5" s="661">
        <v>2955</v>
      </c>
      <c r="X5" s="661">
        <v>2985</v>
      </c>
      <c r="Y5" s="661">
        <v>2870</v>
      </c>
      <c r="Z5" s="661">
        <v>2855</v>
      </c>
      <c r="AA5" s="661">
        <v>2965</v>
      </c>
      <c r="AB5" s="661">
        <v>2895</v>
      </c>
      <c r="AC5" s="14">
        <v>3080</v>
      </c>
      <c r="AD5" s="14">
        <v>2745</v>
      </c>
      <c r="AE5" s="14">
        <v>3105</v>
      </c>
      <c r="AF5" s="14">
        <v>3195</v>
      </c>
      <c r="AG5" s="14">
        <v>3310</v>
      </c>
      <c r="AH5" s="14">
        <v>3285</v>
      </c>
      <c r="AI5" s="14">
        <v>3205</v>
      </c>
      <c r="AJ5" s="14">
        <v>3390</v>
      </c>
      <c r="AK5" s="14">
        <v>3635</v>
      </c>
      <c r="AL5" s="236">
        <v>3850</v>
      </c>
      <c r="AM5" s="236"/>
    </row>
    <row r="6" spans="1:39" s="14" customFormat="1" ht="24.9" customHeight="1" x14ac:dyDescent="0.25">
      <c r="A6" s="662" t="s">
        <v>343</v>
      </c>
      <c r="B6" s="268"/>
      <c r="C6" s="220">
        <v>2038.7</v>
      </c>
      <c r="D6" s="220">
        <v>2005</v>
      </c>
      <c r="E6" s="220">
        <v>2155</v>
      </c>
      <c r="F6" s="220">
        <v>1990</v>
      </c>
      <c r="G6" s="220">
        <v>2025</v>
      </c>
      <c r="H6" s="220">
        <v>1900</v>
      </c>
      <c r="I6" s="220">
        <v>1900</v>
      </c>
      <c r="J6" s="220">
        <v>1900</v>
      </c>
      <c r="K6" s="220">
        <v>1650</v>
      </c>
      <c r="L6" s="220">
        <v>1950</v>
      </c>
      <c r="M6" s="220">
        <v>1860</v>
      </c>
      <c r="N6" s="220">
        <v>1970</v>
      </c>
      <c r="O6" s="670">
        <v>1975</v>
      </c>
      <c r="P6" s="670">
        <v>1975</v>
      </c>
      <c r="Q6" s="661">
        <v>2155</v>
      </c>
      <c r="R6" s="661">
        <v>2240</v>
      </c>
      <c r="S6" s="661">
        <v>2315</v>
      </c>
      <c r="T6" s="661">
        <v>2690</v>
      </c>
      <c r="U6" s="661">
        <v>2830</v>
      </c>
      <c r="V6" s="661">
        <v>2935</v>
      </c>
      <c r="W6" s="661">
        <v>2940</v>
      </c>
      <c r="X6" s="661">
        <v>2935</v>
      </c>
      <c r="Y6" s="661">
        <v>2860</v>
      </c>
      <c r="Z6" s="661">
        <v>2885</v>
      </c>
      <c r="AA6" s="661">
        <v>2940</v>
      </c>
      <c r="AB6" s="661">
        <v>2890</v>
      </c>
      <c r="AC6" s="14">
        <v>3010</v>
      </c>
      <c r="AD6" s="14">
        <v>2625</v>
      </c>
      <c r="AE6" s="14">
        <v>3000</v>
      </c>
      <c r="AF6" s="14">
        <v>3260</v>
      </c>
      <c r="AG6" s="14">
        <v>3345</v>
      </c>
      <c r="AH6" s="14">
        <v>3225</v>
      </c>
      <c r="AI6" s="14">
        <v>3050</v>
      </c>
      <c r="AJ6" s="14">
        <v>3420</v>
      </c>
      <c r="AK6" s="14">
        <v>3800</v>
      </c>
      <c r="AL6" s="236">
        <v>3885</v>
      </c>
      <c r="AM6" s="236"/>
    </row>
    <row r="7" spans="1:39" s="663" customFormat="1" ht="24.9" customHeight="1" x14ac:dyDescent="0.25">
      <c r="A7" s="664" t="s">
        <v>344</v>
      </c>
      <c r="B7" s="48">
        <v>2130</v>
      </c>
      <c r="C7" s="48">
        <v>1880</v>
      </c>
      <c r="D7" s="48">
        <v>2017</v>
      </c>
      <c r="E7" s="48">
        <v>2293</v>
      </c>
      <c r="F7" s="48">
        <v>1843</v>
      </c>
      <c r="G7" s="48">
        <v>2035</v>
      </c>
      <c r="H7" s="48">
        <v>1959</v>
      </c>
      <c r="I7" s="48">
        <v>1979</v>
      </c>
      <c r="J7" s="48">
        <v>2000</v>
      </c>
      <c r="K7" s="48">
        <v>1474</v>
      </c>
      <c r="L7" s="48">
        <v>1905</v>
      </c>
      <c r="M7" s="48">
        <v>1836</v>
      </c>
      <c r="N7" s="48">
        <v>1869</v>
      </c>
      <c r="O7" s="48">
        <v>2079</v>
      </c>
      <c r="P7" s="48">
        <v>1902</v>
      </c>
      <c r="Q7" s="48">
        <v>2282</v>
      </c>
      <c r="R7" s="48">
        <v>2246</v>
      </c>
      <c r="S7" s="48">
        <v>2300</v>
      </c>
      <c r="T7" s="48">
        <v>2744</v>
      </c>
      <c r="U7" s="48">
        <v>2825</v>
      </c>
      <c r="V7" s="48">
        <v>2870</v>
      </c>
      <c r="W7" s="48">
        <v>2989</v>
      </c>
      <c r="X7" s="48">
        <v>2867</v>
      </c>
      <c r="Y7" s="48">
        <v>2628</v>
      </c>
      <c r="Z7" s="48">
        <v>2862</v>
      </c>
      <c r="AA7" s="48">
        <v>2877</v>
      </c>
      <c r="AB7" s="48">
        <v>2791</v>
      </c>
      <c r="AC7" s="48">
        <v>2928</v>
      </c>
      <c r="AD7" s="48">
        <v>2625</v>
      </c>
      <c r="AE7" s="48">
        <v>2973</v>
      </c>
      <c r="AF7" s="48">
        <v>3199</v>
      </c>
      <c r="AG7" s="48">
        <v>3433</v>
      </c>
      <c r="AH7" s="48">
        <v>3055.8820000000001</v>
      </c>
      <c r="AI7" s="48">
        <v>2692</v>
      </c>
      <c r="AJ7" s="48">
        <v>3255</v>
      </c>
      <c r="AK7" s="48">
        <v>3816</v>
      </c>
      <c r="AL7" s="272">
        <v>3916</v>
      </c>
      <c r="AM7" s="272"/>
    </row>
    <row r="8" spans="1:39" ht="24.9" customHeight="1" x14ac:dyDescent="0.25">
      <c r="A8" s="432" t="s">
        <v>345</v>
      </c>
      <c r="B8" s="48">
        <v>2174</v>
      </c>
      <c r="C8" s="48">
        <v>1831</v>
      </c>
      <c r="D8" s="48">
        <v>2089</v>
      </c>
      <c r="E8" s="48">
        <v>2314</v>
      </c>
      <c r="F8" s="48">
        <v>1535</v>
      </c>
      <c r="G8" s="48">
        <v>2028</v>
      </c>
      <c r="H8" s="48">
        <v>2063</v>
      </c>
      <c r="I8" s="48">
        <v>1980</v>
      </c>
      <c r="J8" s="48">
        <v>1957</v>
      </c>
      <c r="K8" s="48">
        <v>1472</v>
      </c>
      <c r="L8" s="48">
        <v>1889</v>
      </c>
      <c r="M8" s="48">
        <v>1835</v>
      </c>
      <c r="N8" s="48">
        <v>1817</v>
      </c>
      <c r="O8" s="48">
        <v>2085</v>
      </c>
      <c r="P8" s="48">
        <v>1909</v>
      </c>
      <c r="Q8" s="48">
        <v>2316</v>
      </c>
      <c r="R8" s="48">
        <v>2285</v>
      </c>
      <c r="S8" s="48">
        <v>2270</v>
      </c>
      <c r="T8" s="48">
        <v>2746</v>
      </c>
      <c r="U8" s="48">
        <v>2909</v>
      </c>
      <c r="V8" s="48">
        <v>2778</v>
      </c>
      <c r="W8" s="48">
        <v>2900</v>
      </c>
      <c r="X8" s="48">
        <v>2834</v>
      </c>
      <c r="Y8" s="48">
        <v>2656</v>
      </c>
      <c r="Z8" s="48">
        <v>2643</v>
      </c>
      <c r="AA8" s="48">
        <v>2836</v>
      </c>
      <c r="AB8" s="48">
        <v>2856</v>
      </c>
      <c r="AC8" s="48">
        <v>3093</v>
      </c>
      <c r="AD8" s="48">
        <v>2619</v>
      </c>
      <c r="AE8" s="48">
        <v>2934</v>
      </c>
      <c r="AF8" s="48">
        <v>3245</v>
      </c>
      <c r="AG8" s="48">
        <v>3483</v>
      </c>
      <c r="AH8" s="48">
        <v>3085.34</v>
      </c>
      <c r="AI8" s="14">
        <v>2634.31</v>
      </c>
      <c r="AJ8" s="14">
        <v>3149</v>
      </c>
      <c r="AK8" s="14">
        <v>3913</v>
      </c>
      <c r="AL8" s="236">
        <v>3935</v>
      </c>
      <c r="AM8" s="236"/>
    </row>
    <row r="9" spans="1:39" ht="24.9" customHeight="1" x14ac:dyDescent="0.25">
      <c r="A9" s="432" t="s">
        <v>346</v>
      </c>
      <c r="B9" s="48">
        <v>2213</v>
      </c>
      <c r="C9" s="48">
        <v>1757</v>
      </c>
      <c r="D9" s="48">
        <v>2107</v>
      </c>
      <c r="E9" s="48">
        <v>2300</v>
      </c>
      <c r="F9" s="48">
        <v>1517</v>
      </c>
      <c r="G9" s="48">
        <v>1972</v>
      </c>
      <c r="H9" s="48">
        <v>2108</v>
      </c>
      <c r="I9" s="48">
        <v>1992</v>
      </c>
      <c r="J9" s="48">
        <v>1968</v>
      </c>
      <c r="K9" s="48">
        <v>1501</v>
      </c>
      <c r="L9" s="48">
        <v>1926</v>
      </c>
      <c r="M9" s="48">
        <v>1823</v>
      </c>
      <c r="N9" s="48">
        <v>1934</v>
      </c>
      <c r="O9" s="48">
        <v>2108</v>
      </c>
      <c r="P9" s="48">
        <v>1891</v>
      </c>
      <c r="Q9" s="48">
        <v>2458</v>
      </c>
      <c r="R9" s="48">
        <v>2190</v>
      </c>
      <c r="S9" s="48">
        <v>2346</v>
      </c>
      <c r="T9" s="48">
        <v>2722</v>
      </c>
      <c r="U9" s="48">
        <v>2769</v>
      </c>
      <c r="V9" s="48">
        <v>2696</v>
      </c>
      <c r="W9" s="48">
        <v>2823</v>
      </c>
      <c r="X9" s="48">
        <v>2907</v>
      </c>
      <c r="Y9" s="48">
        <v>2654</v>
      </c>
      <c r="Z9" s="48">
        <v>2468</v>
      </c>
      <c r="AA9" s="48">
        <v>3107</v>
      </c>
      <c r="AB9" s="48">
        <v>2967</v>
      </c>
      <c r="AC9" s="48">
        <v>3189</v>
      </c>
      <c r="AD9" s="48">
        <v>2598</v>
      </c>
      <c r="AE9" s="48">
        <v>2983</v>
      </c>
      <c r="AF9" s="48">
        <v>3250</v>
      </c>
      <c r="AG9" s="48">
        <v>3408</v>
      </c>
      <c r="AH9" s="48">
        <v>3059.9870000000001</v>
      </c>
      <c r="AI9" s="14">
        <v>2860.29</v>
      </c>
      <c r="AJ9" s="757" t="s">
        <v>245</v>
      </c>
      <c r="AK9" s="272">
        <v>3927</v>
      </c>
      <c r="AL9" s="272">
        <v>3887.721</v>
      </c>
      <c r="AM9" s="757"/>
    </row>
    <row r="10" spans="1:39" ht="24.9" customHeight="1" x14ac:dyDescent="0.25">
      <c r="A10" s="432" t="s">
        <v>347</v>
      </c>
      <c r="B10" s="48">
        <v>2236</v>
      </c>
      <c r="C10" s="48">
        <v>1775</v>
      </c>
      <c r="D10" s="48">
        <v>2077</v>
      </c>
      <c r="E10" s="48">
        <v>2300</v>
      </c>
      <c r="F10" s="48">
        <v>1535</v>
      </c>
      <c r="G10" s="48">
        <v>1902</v>
      </c>
      <c r="H10" s="48">
        <v>2129</v>
      </c>
      <c r="I10" s="48">
        <v>2009</v>
      </c>
      <c r="J10" s="48">
        <v>1960</v>
      </c>
      <c r="K10" s="48">
        <v>1512</v>
      </c>
      <c r="L10" s="48">
        <v>1937</v>
      </c>
      <c r="M10" s="48">
        <v>1904</v>
      </c>
      <c r="N10" s="48">
        <v>1962</v>
      </c>
      <c r="O10" s="48">
        <v>2167</v>
      </c>
      <c r="P10" s="48">
        <v>1834</v>
      </c>
      <c r="Q10" s="48">
        <v>2523</v>
      </c>
      <c r="R10" s="48">
        <v>2183</v>
      </c>
      <c r="S10" s="48">
        <v>2403</v>
      </c>
      <c r="T10" s="48">
        <v>2736</v>
      </c>
      <c r="U10" s="48">
        <v>2763</v>
      </c>
      <c r="V10" s="48">
        <v>2673</v>
      </c>
      <c r="W10" s="48">
        <v>2777</v>
      </c>
      <c r="X10" s="48">
        <v>2923</v>
      </c>
      <c r="Y10" s="48">
        <v>2690</v>
      </c>
      <c r="Z10" s="48">
        <v>2452</v>
      </c>
      <c r="AA10" s="48">
        <v>3150</v>
      </c>
      <c r="AB10" s="48">
        <v>3043</v>
      </c>
      <c r="AC10" s="48">
        <v>3204</v>
      </c>
      <c r="AD10" s="48">
        <v>2594</v>
      </c>
      <c r="AE10" s="48">
        <v>2921</v>
      </c>
      <c r="AF10" s="48">
        <v>3319</v>
      </c>
      <c r="AG10" s="48">
        <v>3375</v>
      </c>
      <c r="AH10" s="48">
        <v>3045.558</v>
      </c>
      <c r="AI10" s="14">
        <v>2971.0219999999999</v>
      </c>
      <c r="AJ10" s="14">
        <v>3258</v>
      </c>
      <c r="AK10" s="14">
        <v>3958</v>
      </c>
      <c r="AL10" s="14">
        <v>3981.337</v>
      </c>
      <c r="AM10" s="14"/>
    </row>
    <row r="11" spans="1:39" ht="24.9" customHeight="1" x14ac:dyDescent="0.25">
      <c r="A11" s="432" t="s">
        <v>348</v>
      </c>
      <c r="B11" s="48">
        <v>2268</v>
      </c>
      <c r="C11" s="48">
        <v>1817</v>
      </c>
      <c r="D11" s="48">
        <v>2030</v>
      </c>
      <c r="E11" s="48">
        <v>2277</v>
      </c>
      <c r="F11" s="48">
        <v>1595</v>
      </c>
      <c r="G11" s="48">
        <v>1861</v>
      </c>
      <c r="H11" s="48">
        <v>2099</v>
      </c>
      <c r="I11" s="48">
        <v>2007</v>
      </c>
      <c r="J11" s="48">
        <v>1905</v>
      </c>
      <c r="K11" s="48">
        <v>1539</v>
      </c>
      <c r="L11" s="48">
        <v>1927</v>
      </c>
      <c r="M11" s="48">
        <v>1922</v>
      </c>
      <c r="N11" s="48">
        <v>1986</v>
      </c>
      <c r="O11" s="48">
        <v>2197</v>
      </c>
      <c r="P11" s="48">
        <v>1809</v>
      </c>
      <c r="Q11" s="48">
        <v>2558</v>
      </c>
      <c r="R11" s="48">
        <v>2152</v>
      </c>
      <c r="S11" s="48">
        <v>2382</v>
      </c>
      <c r="T11" s="48">
        <v>2727</v>
      </c>
      <c r="U11" s="48">
        <v>2757</v>
      </c>
      <c r="V11" s="48">
        <v>2643</v>
      </c>
      <c r="W11" s="48">
        <v>2770</v>
      </c>
      <c r="X11" s="48">
        <v>2891</v>
      </c>
      <c r="Y11" s="48">
        <v>2730</v>
      </c>
      <c r="Z11" s="48">
        <v>2418</v>
      </c>
      <c r="AA11" s="48">
        <v>3141</v>
      </c>
      <c r="AB11" s="48">
        <v>3086</v>
      </c>
      <c r="AC11" s="48">
        <v>3188</v>
      </c>
      <c r="AD11" s="48">
        <v>2585</v>
      </c>
      <c r="AE11" s="48">
        <v>2959</v>
      </c>
      <c r="AF11" s="48">
        <v>3361</v>
      </c>
      <c r="AG11" s="48">
        <v>3329</v>
      </c>
      <c r="AH11" s="48">
        <v>3056</v>
      </c>
      <c r="AI11" s="14">
        <v>3014.998</v>
      </c>
      <c r="AJ11" s="14">
        <v>3288.8330000000001</v>
      </c>
      <c r="AK11" s="14">
        <v>3969</v>
      </c>
      <c r="AL11" s="14">
        <v>3929.8850000000002</v>
      </c>
      <c r="AM11" s="14"/>
    </row>
    <row r="12" spans="1:39" ht="24.9" customHeight="1" x14ac:dyDescent="0.25">
      <c r="A12" s="665" t="s">
        <v>349</v>
      </c>
      <c r="B12" s="666">
        <v>2260.665</v>
      </c>
      <c r="C12" s="666">
        <v>1797.5429999999999</v>
      </c>
      <c r="D12" s="666">
        <v>1989.11</v>
      </c>
      <c r="E12" s="666">
        <v>2190.297</v>
      </c>
      <c r="F12" s="666">
        <v>1635.7719999999999</v>
      </c>
      <c r="G12" s="666">
        <v>1860.8630000000001</v>
      </c>
      <c r="H12" s="666">
        <v>2099.056</v>
      </c>
      <c r="I12" s="666">
        <v>1942.558</v>
      </c>
      <c r="J12" s="666">
        <v>1937.722</v>
      </c>
      <c r="K12" s="666">
        <v>1548.8409999999999</v>
      </c>
      <c r="L12" s="666">
        <v>1923.6659999999999</v>
      </c>
      <c r="M12" s="666">
        <v>1925.9469999999999</v>
      </c>
      <c r="N12" s="666">
        <v>1986.539</v>
      </c>
      <c r="O12" s="666">
        <v>2190.3539999999998</v>
      </c>
      <c r="P12" s="666">
        <v>1869.7180000000001</v>
      </c>
      <c r="Q12" s="666">
        <v>2514.8690000000001</v>
      </c>
      <c r="R12" s="666">
        <v>2174.2539999999999</v>
      </c>
      <c r="S12" s="666">
        <v>2380.2739999999999</v>
      </c>
      <c r="T12" s="666">
        <v>2688.75</v>
      </c>
      <c r="U12" s="666">
        <v>2741.0140000000001</v>
      </c>
      <c r="V12" s="666">
        <v>2653.7579999999998</v>
      </c>
      <c r="W12" s="666">
        <v>2757.81</v>
      </c>
      <c r="X12" s="666">
        <v>2890.6819999999998</v>
      </c>
      <c r="Y12" s="666">
        <v>2756.1469999999999</v>
      </c>
      <c r="Z12" s="666">
        <v>2453.8449999999998</v>
      </c>
      <c r="AA12" s="666">
        <v>3123.79</v>
      </c>
      <c r="AB12" s="666">
        <v>3068.3420000000001</v>
      </c>
      <c r="AC12" s="666">
        <v>3196.7260000000001</v>
      </c>
      <c r="AD12" s="666">
        <v>2677.1170000000002</v>
      </c>
      <c r="AE12" s="666">
        <v>2967.0070000000001</v>
      </c>
      <c r="AF12" s="666">
        <v>3360.931</v>
      </c>
      <c r="AG12" s="667">
        <v>3331.306</v>
      </c>
      <c r="AH12" s="667">
        <v>3097.1790000000001</v>
      </c>
      <c r="AI12" s="756">
        <v>3042.0439999999999</v>
      </c>
      <c r="AJ12" s="240">
        <v>3357.9839999999999</v>
      </c>
      <c r="AK12" s="756">
        <v>3927.09</v>
      </c>
      <c r="AL12" s="756"/>
      <c r="AM12" s="756"/>
    </row>
    <row r="14" spans="1:39" x14ac:dyDescent="0.25">
      <c r="A14" s="430" t="s">
        <v>272</v>
      </c>
    </row>
    <row r="15" spans="1:39" x14ac:dyDescent="0.25">
      <c r="A15" s="431" t="s">
        <v>285</v>
      </c>
      <c r="B15" s="440">
        <f>B7-B10</f>
        <v>-106</v>
      </c>
      <c r="C15" s="440">
        <f t="shared" ref="C15:AG15" si="0">C7-C10</f>
        <v>105</v>
      </c>
      <c r="D15" s="440">
        <f t="shared" si="0"/>
        <v>-60</v>
      </c>
      <c r="E15" s="440">
        <f t="shared" si="0"/>
        <v>-7</v>
      </c>
      <c r="F15" s="440">
        <f t="shared" si="0"/>
        <v>308</v>
      </c>
      <c r="G15" s="440">
        <f t="shared" si="0"/>
        <v>133</v>
      </c>
      <c r="H15" s="440">
        <f t="shared" si="0"/>
        <v>-170</v>
      </c>
      <c r="I15" s="440">
        <f t="shared" si="0"/>
        <v>-30</v>
      </c>
      <c r="J15" s="440">
        <f t="shared" si="0"/>
        <v>40</v>
      </c>
      <c r="K15" s="440">
        <f t="shared" si="0"/>
        <v>-38</v>
      </c>
      <c r="L15" s="440">
        <f t="shared" si="0"/>
        <v>-32</v>
      </c>
      <c r="M15" s="440">
        <f t="shared" si="0"/>
        <v>-68</v>
      </c>
      <c r="N15" s="440">
        <f t="shared" si="0"/>
        <v>-93</v>
      </c>
      <c r="O15" s="440">
        <f t="shared" si="0"/>
        <v>-88</v>
      </c>
      <c r="P15" s="440">
        <f t="shared" si="0"/>
        <v>68</v>
      </c>
      <c r="Q15" s="440">
        <f t="shared" si="0"/>
        <v>-241</v>
      </c>
      <c r="R15" s="440">
        <f t="shared" si="0"/>
        <v>63</v>
      </c>
      <c r="S15" s="440">
        <f t="shared" si="0"/>
        <v>-103</v>
      </c>
      <c r="T15" s="440">
        <f t="shared" si="0"/>
        <v>8</v>
      </c>
      <c r="U15" s="440">
        <f t="shared" si="0"/>
        <v>62</v>
      </c>
      <c r="V15" s="440">
        <f t="shared" si="0"/>
        <v>197</v>
      </c>
      <c r="W15" s="440">
        <f t="shared" si="0"/>
        <v>212</v>
      </c>
      <c r="X15" s="440">
        <f t="shared" si="0"/>
        <v>-56</v>
      </c>
      <c r="Y15" s="440">
        <f t="shared" si="0"/>
        <v>-62</v>
      </c>
      <c r="Z15" s="440">
        <f t="shared" si="0"/>
        <v>410</v>
      </c>
      <c r="AA15" s="440">
        <f t="shared" si="0"/>
        <v>-273</v>
      </c>
      <c r="AB15" s="440">
        <f t="shared" si="0"/>
        <v>-252</v>
      </c>
      <c r="AC15" s="440">
        <f t="shared" si="0"/>
        <v>-276</v>
      </c>
      <c r="AD15" s="440">
        <f t="shared" si="0"/>
        <v>31</v>
      </c>
      <c r="AE15" s="440">
        <f t="shared" si="0"/>
        <v>52</v>
      </c>
      <c r="AF15" s="440">
        <f t="shared" si="0"/>
        <v>-120</v>
      </c>
      <c r="AG15" s="440">
        <f t="shared" si="0"/>
        <v>58</v>
      </c>
      <c r="AH15" s="440">
        <f t="shared" ref="AH15:AM15" si="1">AH7-AH10</f>
        <v>10.324000000000069</v>
      </c>
      <c r="AI15" s="440">
        <f t="shared" si="1"/>
        <v>-279.02199999999993</v>
      </c>
      <c r="AJ15" s="440">
        <f t="shared" si="1"/>
        <v>-3</v>
      </c>
      <c r="AK15" s="440">
        <f t="shared" si="1"/>
        <v>-142</v>
      </c>
      <c r="AL15" s="440">
        <f t="shared" si="1"/>
        <v>-65.336999999999989</v>
      </c>
      <c r="AM15" s="440">
        <f t="shared" si="1"/>
        <v>0</v>
      </c>
    </row>
    <row r="16" spans="1:39" x14ac:dyDescent="0.25">
      <c r="A16" s="431" t="s">
        <v>286</v>
      </c>
      <c r="B16" s="180">
        <f>(B7-B10)/B7</f>
        <v>-4.9765258215962442E-2</v>
      </c>
      <c r="C16" s="180">
        <f t="shared" ref="C16:AG16" si="2">(C7-C10)/C7</f>
        <v>5.5851063829787231E-2</v>
      </c>
      <c r="D16" s="180">
        <f t="shared" si="2"/>
        <v>-2.9747149231531978E-2</v>
      </c>
      <c r="E16" s="180">
        <f t="shared" si="2"/>
        <v>-3.0527692978630614E-3</v>
      </c>
      <c r="F16" s="180">
        <f t="shared" si="2"/>
        <v>0.16711882799782962</v>
      </c>
      <c r="G16" s="180">
        <f t="shared" si="2"/>
        <v>6.5356265356265361E-2</v>
      </c>
      <c r="H16" s="180">
        <f t="shared" si="2"/>
        <v>-8.6778968861664113E-2</v>
      </c>
      <c r="I16" s="180">
        <f t="shared" si="2"/>
        <v>-1.5159171298635674E-2</v>
      </c>
      <c r="J16" s="180">
        <f t="shared" si="2"/>
        <v>0.02</v>
      </c>
      <c r="K16" s="180">
        <f t="shared" si="2"/>
        <v>-2.5780189959294438E-2</v>
      </c>
      <c r="L16" s="180">
        <f t="shared" si="2"/>
        <v>-1.6797900262467191E-2</v>
      </c>
      <c r="M16" s="180">
        <f t="shared" si="2"/>
        <v>-3.7037037037037035E-2</v>
      </c>
      <c r="N16" s="180">
        <f t="shared" si="2"/>
        <v>-4.9759229534510431E-2</v>
      </c>
      <c r="O16" s="180">
        <f t="shared" si="2"/>
        <v>-4.2328042328042326E-2</v>
      </c>
      <c r="P16" s="180">
        <f t="shared" si="2"/>
        <v>3.5751840168243953E-2</v>
      </c>
      <c r="Q16" s="180">
        <f t="shared" si="2"/>
        <v>-0.1056091148115688</v>
      </c>
      <c r="R16" s="180">
        <f t="shared" si="2"/>
        <v>2.8049866429207478E-2</v>
      </c>
      <c r="S16" s="180">
        <f t="shared" si="2"/>
        <v>-4.4782608695652176E-2</v>
      </c>
      <c r="T16" s="180">
        <f t="shared" si="2"/>
        <v>2.9154518950437317E-3</v>
      </c>
      <c r="U16" s="180">
        <f t="shared" si="2"/>
        <v>2.1946902654867255E-2</v>
      </c>
      <c r="V16" s="180">
        <f t="shared" si="2"/>
        <v>6.8641114982578397E-2</v>
      </c>
      <c r="W16" s="180">
        <f t="shared" si="2"/>
        <v>7.0926731348277011E-2</v>
      </c>
      <c r="X16" s="180">
        <f t="shared" si="2"/>
        <v>-1.9532612486920127E-2</v>
      </c>
      <c r="Y16" s="180">
        <f t="shared" si="2"/>
        <v>-2.3592085235920851E-2</v>
      </c>
      <c r="Z16" s="180">
        <f t="shared" si="2"/>
        <v>0.143256464011181</v>
      </c>
      <c r="AA16" s="180">
        <f t="shared" si="2"/>
        <v>-9.4890510948905105E-2</v>
      </c>
      <c r="AB16" s="180">
        <f t="shared" si="2"/>
        <v>-9.0290218559656035E-2</v>
      </c>
      <c r="AC16" s="180">
        <f t="shared" si="2"/>
        <v>-9.4262295081967207E-2</v>
      </c>
      <c r="AD16" s="180">
        <f t="shared" si="2"/>
        <v>1.180952380952381E-2</v>
      </c>
      <c r="AE16" s="180">
        <f t="shared" si="2"/>
        <v>1.7490750084090144E-2</v>
      </c>
      <c r="AF16" s="180">
        <f t="shared" si="2"/>
        <v>-3.7511722413254144E-2</v>
      </c>
      <c r="AG16" s="180">
        <f t="shared" si="2"/>
        <v>1.6894844159627147E-2</v>
      </c>
      <c r="AH16" s="180">
        <f t="shared" ref="AH16:AM16" si="3">(AH7-AH10)/AH7</f>
        <v>3.3784027001042805E-3</v>
      </c>
      <c r="AI16" s="180">
        <f t="shared" si="3"/>
        <v>-0.10364858841010399</v>
      </c>
      <c r="AJ16" s="180">
        <f t="shared" si="3"/>
        <v>-9.2165898617511521E-4</v>
      </c>
      <c r="AK16" s="180">
        <f t="shared" si="3"/>
        <v>-3.7211740041928724E-2</v>
      </c>
      <c r="AL16" s="180">
        <f t="shared" si="3"/>
        <v>-1.6684627170582222E-2</v>
      </c>
      <c r="AM16" s="180" t="e">
        <f t="shared" si="3"/>
        <v>#DIV/0!</v>
      </c>
    </row>
    <row r="17" spans="1:39" x14ac:dyDescent="0.25">
      <c r="A17" s="432" t="s">
        <v>273</v>
      </c>
      <c r="B17" s="115">
        <f>AVERAGE(B16:AE16)</f>
        <v>-4.0016786426901336E-3</v>
      </c>
    </row>
    <row r="18" spans="1:39" x14ac:dyDescent="0.25">
      <c r="A18" s="432" t="s">
        <v>274</v>
      </c>
      <c r="B18" s="115">
        <f>MEDIAN(B16:AE16)</f>
        <v>-1.5978535780551431E-2</v>
      </c>
    </row>
    <row r="19" spans="1:39" x14ac:dyDescent="0.25">
      <c r="A19" s="432" t="s">
        <v>275</v>
      </c>
      <c r="B19" s="115">
        <f>_xlfn.STDEV.P(B16:AE16)</f>
        <v>6.4900024138477036E-2</v>
      </c>
    </row>
    <row r="20" spans="1:39" x14ac:dyDescent="0.25">
      <c r="A20" s="432" t="s">
        <v>276</v>
      </c>
      <c r="B20" s="433">
        <f>SKEW(B16:AE16)</f>
        <v>0.71402080172402893</v>
      </c>
    </row>
    <row r="21" spans="1:39" x14ac:dyDescent="0.25">
      <c r="A21" s="432" t="s">
        <v>277</v>
      </c>
      <c r="B21" s="433">
        <f>KURT(B16:AE16)</f>
        <v>0.65541985265235736</v>
      </c>
    </row>
    <row r="22" spans="1:39" x14ac:dyDescent="0.25">
      <c r="A22" s="432"/>
      <c r="B22" s="433"/>
    </row>
    <row r="23" spans="1:39" x14ac:dyDescent="0.25">
      <c r="A23" s="431" t="s">
        <v>287</v>
      </c>
      <c r="B23" s="440">
        <f>B7-B11</f>
        <v>-138</v>
      </c>
      <c r="C23" s="440">
        <f t="shared" ref="C23:AG23" si="4">C7-C11</f>
        <v>63</v>
      </c>
      <c r="D23" s="440">
        <f t="shared" si="4"/>
        <v>-13</v>
      </c>
      <c r="E23" s="440">
        <f t="shared" si="4"/>
        <v>16</v>
      </c>
      <c r="F23" s="440">
        <f t="shared" si="4"/>
        <v>248</v>
      </c>
      <c r="G23" s="440">
        <f t="shared" si="4"/>
        <v>174</v>
      </c>
      <c r="H23" s="440">
        <f t="shared" si="4"/>
        <v>-140</v>
      </c>
      <c r="I23" s="440">
        <f t="shared" si="4"/>
        <v>-28</v>
      </c>
      <c r="J23" s="440">
        <f t="shared" si="4"/>
        <v>95</v>
      </c>
      <c r="K23" s="440">
        <f t="shared" si="4"/>
        <v>-65</v>
      </c>
      <c r="L23" s="440">
        <f t="shared" si="4"/>
        <v>-22</v>
      </c>
      <c r="M23" s="440">
        <f t="shared" si="4"/>
        <v>-86</v>
      </c>
      <c r="N23" s="440">
        <f t="shared" si="4"/>
        <v>-117</v>
      </c>
      <c r="O23" s="440">
        <f t="shared" si="4"/>
        <v>-118</v>
      </c>
      <c r="P23" s="440">
        <f t="shared" si="4"/>
        <v>93</v>
      </c>
      <c r="Q23" s="440">
        <f t="shared" si="4"/>
        <v>-276</v>
      </c>
      <c r="R23" s="440">
        <f t="shared" si="4"/>
        <v>94</v>
      </c>
      <c r="S23" s="440">
        <f t="shared" si="4"/>
        <v>-82</v>
      </c>
      <c r="T23" s="440">
        <f t="shared" si="4"/>
        <v>17</v>
      </c>
      <c r="U23" s="440">
        <f t="shared" si="4"/>
        <v>68</v>
      </c>
      <c r="V23" s="440">
        <f t="shared" si="4"/>
        <v>227</v>
      </c>
      <c r="W23" s="440">
        <f t="shared" si="4"/>
        <v>219</v>
      </c>
      <c r="X23" s="440">
        <f t="shared" si="4"/>
        <v>-24</v>
      </c>
      <c r="Y23" s="440">
        <f t="shared" si="4"/>
        <v>-102</v>
      </c>
      <c r="Z23" s="440">
        <f t="shared" si="4"/>
        <v>444</v>
      </c>
      <c r="AA23" s="440">
        <f t="shared" si="4"/>
        <v>-264</v>
      </c>
      <c r="AB23" s="440">
        <f t="shared" si="4"/>
        <v>-295</v>
      </c>
      <c r="AC23" s="440">
        <f t="shared" si="4"/>
        <v>-260</v>
      </c>
      <c r="AD23" s="440">
        <f t="shared" si="4"/>
        <v>40</v>
      </c>
      <c r="AE23" s="440">
        <f t="shared" si="4"/>
        <v>14</v>
      </c>
      <c r="AF23" s="440">
        <f t="shared" si="4"/>
        <v>-162</v>
      </c>
      <c r="AG23" s="440">
        <f t="shared" si="4"/>
        <v>104</v>
      </c>
      <c r="AH23" s="440">
        <f t="shared" ref="AH23:AM23" si="5">AH7-AH11</f>
        <v>-0.11799999999993815</v>
      </c>
      <c r="AI23" s="440">
        <f t="shared" si="5"/>
        <v>-322.99800000000005</v>
      </c>
      <c r="AJ23" s="440">
        <f t="shared" si="5"/>
        <v>-33.833000000000084</v>
      </c>
      <c r="AK23" s="440">
        <f t="shared" si="5"/>
        <v>-153</v>
      </c>
      <c r="AL23" s="440">
        <f t="shared" si="5"/>
        <v>-13.885000000000218</v>
      </c>
      <c r="AM23" s="440">
        <f t="shared" si="5"/>
        <v>0</v>
      </c>
    </row>
    <row r="24" spans="1:39" x14ac:dyDescent="0.25">
      <c r="A24" s="431" t="s">
        <v>288</v>
      </c>
      <c r="B24" s="180">
        <f>(B7-B11)/B7</f>
        <v>-6.4788732394366194E-2</v>
      </c>
      <c r="C24" s="180">
        <f t="shared" ref="C24:AG24" si="6">(C7-C11)/C7</f>
        <v>3.351063829787234E-2</v>
      </c>
      <c r="D24" s="180">
        <f t="shared" si="6"/>
        <v>-6.4452156668319289E-3</v>
      </c>
      <c r="E24" s="180">
        <f t="shared" si="6"/>
        <v>6.9777583951155693E-3</v>
      </c>
      <c r="F24" s="180">
        <f t="shared" si="6"/>
        <v>0.13456321215409658</v>
      </c>
      <c r="G24" s="180">
        <f t="shared" si="6"/>
        <v>8.5503685503685506E-2</v>
      </c>
      <c r="H24" s="180">
        <f t="shared" si="6"/>
        <v>-7.1465033180193982E-2</v>
      </c>
      <c r="I24" s="180">
        <f t="shared" si="6"/>
        <v>-1.4148559878726629E-2</v>
      </c>
      <c r="J24" s="180">
        <f t="shared" si="6"/>
        <v>4.7500000000000001E-2</v>
      </c>
      <c r="K24" s="180">
        <f t="shared" si="6"/>
        <v>-4.4097693351424695E-2</v>
      </c>
      <c r="L24" s="180">
        <f t="shared" si="6"/>
        <v>-1.1548556430446194E-2</v>
      </c>
      <c r="M24" s="180">
        <f t="shared" si="6"/>
        <v>-4.6840958605664486E-2</v>
      </c>
      <c r="N24" s="180">
        <f t="shared" si="6"/>
        <v>-6.2600321027287326E-2</v>
      </c>
      <c r="O24" s="180">
        <f t="shared" si="6"/>
        <v>-5.6758056758056757E-2</v>
      </c>
      <c r="P24" s="180">
        <f t="shared" si="6"/>
        <v>4.8895899053627762E-2</v>
      </c>
      <c r="Q24" s="180">
        <f t="shared" si="6"/>
        <v>-0.12094653812445223</v>
      </c>
      <c r="R24" s="180">
        <f t="shared" si="6"/>
        <v>4.1852181656277826E-2</v>
      </c>
      <c r="S24" s="180">
        <f t="shared" si="6"/>
        <v>-3.5652173913043476E-2</v>
      </c>
      <c r="T24" s="180">
        <f t="shared" si="6"/>
        <v>6.1953352769679301E-3</v>
      </c>
      <c r="U24" s="180">
        <f t="shared" si="6"/>
        <v>2.4070796460176992E-2</v>
      </c>
      <c r="V24" s="180">
        <f t="shared" si="6"/>
        <v>7.9094076655052262E-2</v>
      </c>
      <c r="W24" s="180">
        <f t="shared" si="6"/>
        <v>7.3268651722984274E-2</v>
      </c>
      <c r="X24" s="180">
        <f t="shared" si="6"/>
        <v>-8.3711196372514823E-3</v>
      </c>
      <c r="Y24" s="180">
        <f t="shared" si="6"/>
        <v>-3.8812785388127852E-2</v>
      </c>
      <c r="Z24" s="180">
        <f t="shared" si="6"/>
        <v>0.15513626834381553</v>
      </c>
      <c r="AA24" s="180">
        <f t="shared" si="6"/>
        <v>-9.1762252346193951E-2</v>
      </c>
      <c r="AB24" s="180">
        <f t="shared" si="6"/>
        <v>-0.10569688283769259</v>
      </c>
      <c r="AC24" s="180">
        <f t="shared" si="6"/>
        <v>-8.8797814207650275E-2</v>
      </c>
      <c r="AD24" s="180">
        <f t="shared" si="6"/>
        <v>1.5238095238095238E-2</v>
      </c>
      <c r="AE24" s="180">
        <f t="shared" si="6"/>
        <v>4.7090480995627309E-3</v>
      </c>
      <c r="AF24" s="180">
        <f t="shared" si="6"/>
        <v>-5.0640825257893089E-2</v>
      </c>
      <c r="AG24" s="180">
        <f t="shared" si="6"/>
        <v>3.0294203320710748E-2</v>
      </c>
      <c r="AH24" s="180">
        <f t="shared" ref="AH24:AM24" si="7">(AH7-AH11)/AH7</f>
        <v>-3.8614056432787046E-5</v>
      </c>
      <c r="AI24" s="180">
        <f t="shared" si="7"/>
        <v>-0.1199843982169391</v>
      </c>
      <c r="AJ24" s="180">
        <f t="shared" si="7"/>
        <v>-1.0394162826420916E-2</v>
      </c>
      <c r="AK24" s="180">
        <f t="shared" si="7"/>
        <v>-4.0094339622641507E-2</v>
      </c>
      <c r="AL24" s="180">
        <f t="shared" si="7"/>
        <v>-3.5457099080695143E-3</v>
      </c>
      <c r="AM24" s="180" t="e">
        <f t="shared" si="7"/>
        <v>#DIV/0!</v>
      </c>
    </row>
    <row r="25" spans="1:39" x14ac:dyDescent="0.25">
      <c r="A25" s="432" t="s">
        <v>273</v>
      </c>
      <c r="B25" s="115">
        <f>AVERAGE(B24:AE24)</f>
        <v>-3.7405682296693171E-3</v>
      </c>
    </row>
    <row r="26" spans="1:39" x14ac:dyDescent="0.25">
      <c r="A26" s="432" t="s">
        <v>274</v>
      </c>
      <c r="B26" s="115">
        <f>MEDIAN(B24:AE24)</f>
        <v>-7.4081676520417056E-3</v>
      </c>
    </row>
    <row r="27" spans="1:39" x14ac:dyDescent="0.25">
      <c r="A27" s="432" t="s">
        <v>275</v>
      </c>
      <c r="B27" s="115">
        <f>_xlfn.STDEV.P(B24:AE24)</f>
        <v>6.7092974048168177E-2</v>
      </c>
    </row>
    <row r="28" spans="1:39" x14ac:dyDescent="0.25">
      <c r="A28" s="432" t="s">
        <v>276</v>
      </c>
      <c r="B28" s="433">
        <f>SKEW(B24:AE24)</f>
        <v>0.43810498796064062</v>
      </c>
    </row>
    <row r="29" spans="1:39" x14ac:dyDescent="0.25">
      <c r="A29" s="432" t="s">
        <v>277</v>
      </c>
      <c r="B29" s="433">
        <f>KURT(B24:AE24)</f>
        <v>-0.12344578312489451</v>
      </c>
    </row>
    <row r="30" spans="1:39" x14ac:dyDescent="0.25">
      <c r="A30" s="432"/>
      <c r="B30" s="433"/>
    </row>
    <row r="32" spans="1:39" x14ac:dyDescent="0.25">
      <c r="A32" s="430" t="s">
        <v>278</v>
      </c>
    </row>
    <row r="33" spans="1:39" x14ac:dyDescent="0.25">
      <c r="A33" s="434"/>
    </row>
    <row r="34" spans="1:39" x14ac:dyDescent="0.25">
      <c r="A34" s="435" t="s">
        <v>279</v>
      </c>
    </row>
    <row r="35" spans="1:39" x14ac:dyDescent="0.25">
      <c r="A35" s="436" t="s">
        <v>286</v>
      </c>
      <c r="B35" s="437" t="str">
        <f>IF(B15&gt;0,B16," ")</f>
        <v xml:space="preserve"> </v>
      </c>
      <c r="C35" s="437">
        <f t="shared" ref="C35:AH35" si="8">IF(C15&gt;0,C16," ")</f>
        <v>5.5851063829787231E-2</v>
      </c>
      <c r="D35" s="437" t="str">
        <f t="shared" si="8"/>
        <v xml:space="preserve"> </v>
      </c>
      <c r="E35" s="437" t="str">
        <f t="shared" si="8"/>
        <v xml:space="preserve"> </v>
      </c>
      <c r="F35" s="437">
        <f t="shared" si="8"/>
        <v>0.16711882799782962</v>
      </c>
      <c r="G35" s="437">
        <f t="shared" si="8"/>
        <v>6.5356265356265361E-2</v>
      </c>
      <c r="H35" s="437" t="str">
        <f t="shared" si="8"/>
        <v xml:space="preserve"> </v>
      </c>
      <c r="I35" s="437" t="str">
        <f t="shared" si="8"/>
        <v xml:space="preserve"> </v>
      </c>
      <c r="J35" s="437">
        <f t="shared" si="8"/>
        <v>0.02</v>
      </c>
      <c r="K35" s="437" t="str">
        <f t="shared" si="8"/>
        <v xml:space="preserve"> </v>
      </c>
      <c r="L35" s="437" t="str">
        <f t="shared" si="8"/>
        <v xml:space="preserve"> </v>
      </c>
      <c r="M35" s="437" t="str">
        <f t="shared" si="8"/>
        <v xml:space="preserve"> </v>
      </c>
      <c r="N35" s="437" t="str">
        <f t="shared" si="8"/>
        <v xml:space="preserve"> </v>
      </c>
      <c r="O35" s="437" t="str">
        <f t="shared" si="8"/>
        <v xml:space="preserve"> </v>
      </c>
      <c r="P35" s="437">
        <f t="shared" si="8"/>
        <v>3.5751840168243953E-2</v>
      </c>
      <c r="Q35" s="437" t="str">
        <f t="shared" si="8"/>
        <v xml:space="preserve"> </v>
      </c>
      <c r="R35" s="437">
        <f t="shared" si="8"/>
        <v>2.8049866429207478E-2</v>
      </c>
      <c r="S35" s="437" t="str">
        <f t="shared" si="8"/>
        <v xml:space="preserve"> </v>
      </c>
      <c r="T35" s="437">
        <f t="shared" si="8"/>
        <v>2.9154518950437317E-3</v>
      </c>
      <c r="U35" s="437">
        <f t="shared" si="8"/>
        <v>2.1946902654867255E-2</v>
      </c>
      <c r="V35" s="437">
        <f t="shared" si="8"/>
        <v>6.8641114982578397E-2</v>
      </c>
      <c r="W35" s="437">
        <f t="shared" si="8"/>
        <v>7.0926731348277011E-2</v>
      </c>
      <c r="X35" s="437" t="str">
        <f t="shared" si="8"/>
        <v xml:space="preserve"> </v>
      </c>
      <c r="Y35" s="437" t="str">
        <f t="shared" si="8"/>
        <v xml:space="preserve"> </v>
      </c>
      <c r="Z35" s="437">
        <f t="shared" si="8"/>
        <v>0.143256464011181</v>
      </c>
      <c r="AA35" s="437" t="str">
        <f t="shared" si="8"/>
        <v xml:space="preserve"> </v>
      </c>
      <c r="AB35" s="437" t="str">
        <f t="shared" si="8"/>
        <v xml:space="preserve"> </v>
      </c>
      <c r="AC35" s="437" t="str">
        <f t="shared" si="8"/>
        <v xml:space="preserve"> </v>
      </c>
      <c r="AD35" s="437">
        <f t="shared" si="8"/>
        <v>1.180952380952381E-2</v>
      </c>
      <c r="AE35" s="437">
        <f t="shared" si="8"/>
        <v>1.7490750084090144E-2</v>
      </c>
      <c r="AF35" s="437" t="str">
        <f t="shared" si="8"/>
        <v xml:space="preserve"> </v>
      </c>
      <c r="AG35" s="437">
        <f t="shared" si="8"/>
        <v>1.6894844159627147E-2</v>
      </c>
      <c r="AH35" s="437">
        <f t="shared" si="8"/>
        <v>3.3784027001042805E-3</v>
      </c>
      <c r="AI35" s="129"/>
      <c r="AJ35" s="129"/>
      <c r="AK35" s="129"/>
      <c r="AL35" s="129"/>
      <c r="AM35" s="129"/>
    </row>
    <row r="36" spans="1:39" x14ac:dyDescent="0.25">
      <c r="A36" s="438" t="s">
        <v>289</v>
      </c>
      <c r="B36" s="439" t="str">
        <f>IF(B15&gt;0,B16," ")</f>
        <v xml:space="preserve"> </v>
      </c>
      <c r="C36" s="439">
        <f t="shared" ref="C36:AH36" si="9">IF(C15&gt;0,C16," ")</f>
        <v>5.5851063829787231E-2</v>
      </c>
      <c r="D36" s="439" t="str">
        <f t="shared" si="9"/>
        <v xml:space="preserve"> </v>
      </c>
      <c r="E36" s="439" t="str">
        <f t="shared" si="9"/>
        <v xml:space="preserve"> </v>
      </c>
      <c r="F36" s="439">
        <f t="shared" si="9"/>
        <v>0.16711882799782962</v>
      </c>
      <c r="G36" s="439">
        <f t="shared" si="9"/>
        <v>6.5356265356265361E-2</v>
      </c>
      <c r="H36" s="439" t="str">
        <f t="shared" si="9"/>
        <v xml:space="preserve"> </v>
      </c>
      <c r="I36" s="439" t="str">
        <f t="shared" si="9"/>
        <v xml:space="preserve"> </v>
      </c>
      <c r="J36" s="439">
        <f t="shared" si="9"/>
        <v>0.02</v>
      </c>
      <c r="K36" s="439" t="str">
        <f t="shared" si="9"/>
        <v xml:space="preserve"> </v>
      </c>
      <c r="L36" s="439" t="str">
        <f t="shared" si="9"/>
        <v xml:space="preserve"> </v>
      </c>
      <c r="M36" s="439" t="str">
        <f t="shared" si="9"/>
        <v xml:space="preserve"> </v>
      </c>
      <c r="N36" s="439" t="str">
        <f t="shared" si="9"/>
        <v xml:space="preserve"> </v>
      </c>
      <c r="O36" s="439" t="str">
        <f t="shared" si="9"/>
        <v xml:space="preserve"> </v>
      </c>
      <c r="P36" s="439">
        <f t="shared" si="9"/>
        <v>3.5751840168243953E-2</v>
      </c>
      <c r="Q36" s="439" t="str">
        <f t="shared" si="9"/>
        <v xml:space="preserve"> </v>
      </c>
      <c r="R36" s="439">
        <f t="shared" si="9"/>
        <v>2.8049866429207478E-2</v>
      </c>
      <c r="S36" s="439" t="str">
        <f t="shared" si="9"/>
        <v xml:space="preserve"> </v>
      </c>
      <c r="T36" s="439">
        <f t="shared" si="9"/>
        <v>2.9154518950437317E-3</v>
      </c>
      <c r="U36" s="439">
        <f t="shared" si="9"/>
        <v>2.1946902654867255E-2</v>
      </c>
      <c r="V36" s="439">
        <f t="shared" si="9"/>
        <v>6.8641114982578397E-2</v>
      </c>
      <c r="W36" s="439">
        <f t="shared" si="9"/>
        <v>7.0926731348277011E-2</v>
      </c>
      <c r="X36" s="439" t="str">
        <f t="shared" si="9"/>
        <v xml:space="preserve"> </v>
      </c>
      <c r="Y36" s="439" t="str">
        <f t="shared" si="9"/>
        <v xml:space="preserve"> </v>
      </c>
      <c r="Z36" s="439">
        <f t="shared" si="9"/>
        <v>0.143256464011181</v>
      </c>
      <c r="AA36" s="439" t="str">
        <f t="shared" si="9"/>
        <v xml:space="preserve"> </v>
      </c>
      <c r="AB36" s="439" t="str">
        <f t="shared" si="9"/>
        <v xml:space="preserve"> </v>
      </c>
      <c r="AC36" s="439" t="str">
        <f t="shared" si="9"/>
        <v xml:space="preserve"> </v>
      </c>
      <c r="AD36" s="439">
        <f t="shared" si="9"/>
        <v>1.180952380952381E-2</v>
      </c>
      <c r="AE36" s="439">
        <f t="shared" si="9"/>
        <v>1.7490750084090144E-2</v>
      </c>
      <c r="AF36" s="439" t="str">
        <f t="shared" si="9"/>
        <v xml:space="preserve"> </v>
      </c>
      <c r="AG36" s="439">
        <f t="shared" si="9"/>
        <v>1.6894844159627147E-2</v>
      </c>
      <c r="AH36" s="439">
        <f t="shared" si="9"/>
        <v>3.3784027001042805E-3</v>
      </c>
      <c r="AI36" s="129"/>
      <c r="AJ36" s="129"/>
      <c r="AK36" s="129"/>
      <c r="AL36" s="129"/>
      <c r="AM36" s="129"/>
    </row>
    <row r="37" spans="1:39" x14ac:dyDescent="0.25">
      <c r="A37" s="432" t="s">
        <v>292</v>
      </c>
      <c r="B37" s="115">
        <f>AVERAGE(B35:AE35)</f>
        <v>5.4547292505145777E-2</v>
      </c>
    </row>
    <row r="38" spans="1:39" x14ac:dyDescent="0.25">
      <c r="A38" s="432" t="s">
        <v>280</v>
      </c>
      <c r="B38" s="115">
        <f>MEDIAN(B35:AE35)</f>
        <v>3.5751840168243953E-2</v>
      </c>
    </row>
    <row r="39" spans="1:39" x14ac:dyDescent="0.25">
      <c r="A39" s="432" t="s">
        <v>281</v>
      </c>
      <c r="B39" s="115">
        <f>_xlfn.STDEV.P(B35:AE36)</f>
        <v>4.8281512550527733E-2</v>
      </c>
    </row>
    <row r="40" spans="1:39" x14ac:dyDescent="0.25">
      <c r="A40" s="432" t="s">
        <v>277</v>
      </c>
      <c r="B40" s="433">
        <f>KURT(B35:AE36)</f>
        <v>0.72547209774194199</v>
      </c>
    </row>
    <row r="41" spans="1:39" x14ac:dyDescent="0.25">
      <c r="A41" s="432" t="s">
        <v>290</v>
      </c>
      <c r="B41">
        <f>COUNTIF(C35:AE35,"&gt;0")</f>
        <v>13</v>
      </c>
    </row>
    <row r="42" spans="1:39" x14ac:dyDescent="0.25">
      <c r="A42" s="435" t="s">
        <v>282</v>
      </c>
    </row>
    <row r="43" spans="1:39" x14ac:dyDescent="0.25">
      <c r="A43" s="436" t="s">
        <v>286</v>
      </c>
      <c r="B43" s="437">
        <f>IF(B15&lt;0,B16," ")</f>
        <v>-4.9765258215962442E-2</v>
      </c>
      <c r="C43" s="437" t="str">
        <f t="shared" ref="C43:AH43" si="10">IF(C15&lt;0,C16," ")</f>
        <v xml:space="preserve"> </v>
      </c>
      <c r="D43" s="437">
        <f t="shared" si="10"/>
        <v>-2.9747149231531978E-2</v>
      </c>
      <c r="E43" s="437">
        <f t="shared" si="10"/>
        <v>-3.0527692978630614E-3</v>
      </c>
      <c r="F43" s="437" t="str">
        <f t="shared" si="10"/>
        <v xml:space="preserve"> </v>
      </c>
      <c r="G43" s="437" t="str">
        <f t="shared" si="10"/>
        <v xml:space="preserve"> </v>
      </c>
      <c r="H43" s="437">
        <f t="shared" si="10"/>
        <v>-8.6778968861664113E-2</v>
      </c>
      <c r="I43" s="437">
        <f t="shared" si="10"/>
        <v>-1.5159171298635674E-2</v>
      </c>
      <c r="J43" s="437" t="str">
        <f t="shared" si="10"/>
        <v xml:space="preserve"> </v>
      </c>
      <c r="K43" s="437">
        <f t="shared" si="10"/>
        <v>-2.5780189959294438E-2</v>
      </c>
      <c r="L43" s="437">
        <f t="shared" si="10"/>
        <v>-1.6797900262467191E-2</v>
      </c>
      <c r="M43" s="437">
        <f t="shared" si="10"/>
        <v>-3.7037037037037035E-2</v>
      </c>
      <c r="N43" s="437">
        <f t="shared" si="10"/>
        <v>-4.9759229534510431E-2</v>
      </c>
      <c r="O43" s="437">
        <f t="shared" si="10"/>
        <v>-4.2328042328042326E-2</v>
      </c>
      <c r="P43" s="437" t="str">
        <f t="shared" si="10"/>
        <v xml:space="preserve"> </v>
      </c>
      <c r="Q43" s="437">
        <f t="shared" si="10"/>
        <v>-0.1056091148115688</v>
      </c>
      <c r="R43" s="437" t="str">
        <f t="shared" si="10"/>
        <v xml:space="preserve"> </v>
      </c>
      <c r="S43" s="437">
        <f t="shared" si="10"/>
        <v>-4.4782608695652176E-2</v>
      </c>
      <c r="T43" s="437" t="str">
        <f t="shared" si="10"/>
        <v xml:space="preserve"> </v>
      </c>
      <c r="U43" s="437" t="str">
        <f t="shared" si="10"/>
        <v xml:space="preserve"> </v>
      </c>
      <c r="V43" s="437" t="str">
        <f t="shared" si="10"/>
        <v xml:space="preserve"> </v>
      </c>
      <c r="W43" s="437" t="str">
        <f t="shared" si="10"/>
        <v xml:space="preserve"> </v>
      </c>
      <c r="X43" s="437">
        <f t="shared" si="10"/>
        <v>-1.9532612486920127E-2</v>
      </c>
      <c r="Y43" s="437">
        <f t="shared" si="10"/>
        <v>-2.3592085235920851E-2</v>
      </c>
      <c r="Z43" s="437" t="str">
        <f t="shared" si="10"/>
        <v xml:space="preserve"> </v>
      </c>
      <c r="AA43" s="437">
        <f t="shared" si="10"/>
        <v>-9.4890510948905105E-2</v>
      </c>
      <c r="AB43" s="437">
        <f t="shared" si="10"/>
        <v>-9.0290218559656035E-2</v>
      </c>
      <c r="AC43" s="437">
        <f t="shared" si="10"/>
        <v>-9.4262295081967207E-2</v>
      </c>
      <c r="AD43" s="437" t="str">
        <f t="shared" si="10"/>
        <v xml:space="preserve"> </v>
      </c>
      <c r="AE43" s="437" t="str">
        <f t="shared" si="10"/>
        <v xml:space="preserve"> </v>
      </c>
      <c r="AF43" s="437">
        <f t="shared" si="10"/>
        <v>-3.7511722413254144E-2</v>
      </c>
      <c r="AG43" s="437" t="str">
        <f t="shared" si="10"/>
        <v xml:space="preserve"> </v>
      </c>
      <c r="AH43" s="437" t="str">
        <f t="shared" si="10"/>
        <v xml:space="preserve"> </v>
      </c>
      <c r="AI43" s="437">
        <f>IF(AI15&lt;0,AI16," ")</f>
        <v>-0.10364858841010399</v>
      </c>
      <c r="AJ43" s="437">
        <f>IF(AJ15&lt;0,AJ16," ")</f>
        <v>-9.2165898617511521E-4</v>
      </c>
      <c r="AK43" s="437">
        <f>IF(AK15&lt;0,AK16," ")</f>
        <v>-3.7211740041928724E-2</v>
      </c>
      <c r="AL43" s="437">
        <f>IF(AL15&lt;0,AL16," ")</f>
        <v>-1.6684627170582222E-2</v>
      </c>
      <c r="AM43" s="437" t="str">
        <f>IF(AM15&lt;0,AM16," ")</f>
        <v xml:space="preserve"> </v>
      </c>
    </row>
    <row r="44" spans="1:39" x14ac:dyDescent="0.25">
      <c r="A44" s="438" t="s">
        <v>289</v>
      </c>
      <c r="B44" s="439">
        <f>IF(B15&lt;0,B43*-1," ")</f>
        <v>4.9765258215962442E-2</v>
      </c>
      <c r="C44" s="439" t="str">
        <f t="shared" ref="C44:AH44" si="11">IF(C15&lt;0,C43*-1," ")</f>
        <v xml:space="preserve"> </v>
      </c>
      <c r="D44" s="439">
        <f t="shared" si="11"/>
        <v>2.9747149231531978E-2</v>
      </c>
      <c r="E44" s="439">
        <f t="shared" si="11"/>
        <v>3.0527692978630614E-3</v>
      </c>
      <c r="F44" s="439" t="str">
        <f t="shared" si="11"/>
        <v xml:space="preserve"> </v>
      </c>
      <c r="G44" s="439" t="str">
        <f t="shared" si="11"/>
        <v xml:space="preserve"> </v>
      </c>
      <c r="H44" s="439">
        <f t="shared" si="11"/>
        <v>8.6778968861664113E-2</v>
      </c>
      <c r="I44" s="439">
        <f t="shared" si="11"/>
        <v>1.5159171298635674E-2</v>
      </c>
      <c r="J44" s="439" t="str">
        <f t="shared" si="11"/>
        <v xml:space="preserve"> </v>
      </c>
      <c r="K44" s="439">
        <f t="shared" si="11"/>
        <v>2.5780189959294438E-2</v>
      </c>
      <c r="L44" s="439">
        <f t="shared" si="11"/>
        <v>1.6797900262467191E-2</v>
      </c>
      <c r="M44" s="439">
        <f t="shared" si="11"/>
        <v>3.7037037037037035E-2</v>
      </c>
      <c r="N44" s="439">
        <f t="shared" si="11"/>
        <v>4.9759229534510431E-2</v>
      </c>
      <c r="O44" s="439">
        <f t="shared" si="11"/>
        <v>4.2328042328042326E-2</v>
      </c>
      <c r="P44" s="439" t="str">
        <f t="shared" si="11"/>
        <v xml:space="preserve"> </v>
      </c>
      <c r="Q44" s="439">
        <f t="shared" si="11"/>
        <v>0.1056091148115688</v>
      </c>
      <c r="R44" s="439" t="str">
        <f t="shared" si="11"/>
        <v xml:space="preserve"> </v>
      </c>
      <c r="S44" s="439">
        <f t="shared" si="11"/>
        <v>4.4782608695652176E-2</v>
      </c>
      <c r="T44" s="439" t="str">
        <f t="shared" si="11"/>
        <v xml:space="preserve"> </v>
      </c>
      <c r="U44" s="439" t="str">
        <f t="shared" si="11"/>
        <v xml:space="preserve"> </v>
      </c>
      <c r="V44" s="439" t="str">
        <f t="shared" si="11"/>
        <v xml:space="preserve"> </v>
      </c>
      <c r="W44" s="439" t="str">
        <f t="shared" si="11"/>
        <v xml:space="preserve"> </v>
      </c>
      <c r="X44" s="439">
        <f t="shared" si="11"/>
        <v>1.9532612486920127E-2</v>
      </c>
      <c r="Y44" s="439">
        <f t="shared" si="11"/>
        <v>2.3592085235920851E-2</v>
      </c>
      <c r="Z44" s="439" t="str">
        <f t="shared" si="11"/>
        <v xml:space="preserve"> </v>
      </c>
      <c r="AA44" s="439">
        <f t="shared" si="11"/>
        <v>9.4890510948905105E-2</v>
      </c>
      <c r="AB44" s="439">
        <f t="shared" si="11"/>
        <v>9.0290218559656035E-2</v>
      </c>
      <c r="AC44" s="439">
        <f t="shared" si="11"/>
        <v>9.4262295081967207E-2</v>
      </c>
      <c r="AD44" s="439" t="str">
        <f t="shared" si="11"/>
        <v xml:space="preserve"> </v>
      </c>
      <c r="AE44" s="439" t="str">
        <f t="shared" si="11"/>
        <v xml:space="preserve"> </v>
      </c>
      <c r="AF44" s="439">
        <f t="shared" si="11"/>
        <v>3.7511722413254144E-2</v>
      </c>
      <c r="AG44" s="439" t="str">
        <f t="shared" si="11"/>
        <v xml:space="preserve"> </v>
      </c>
      <c r="AH44" s="439" t="str">
        <f t="shared" si="11"/>
        <v xml:space="preserve"> </v>
      </c>
      <c r="AI44" s="439">
        <f>IF(AI15&lt;0,AI43*-1," ")</f>
        <v>0.10364858841010399</v>
      </c>
      <c r="AJ44" s="439">
        <f>IF(AJ15&lt;0,AJ43*-1," ")</f>
        <v>9.2165898617511521E-4</v>
      </c>
      <c r="AK44" s="439">
        <f>IF(AK15&lt;0,AK43*-1," ")</f>
        <v>3.7211740041928724E-2</v>
      </c>
      <c r="AL44" s="439">
        <f>IF(AL15&lt;0,AL43*-1," ")</f>
        <v>1.6684627170582222E-2</v>
      </c>
      <c r="AM44" s="439" t="str">
        <f>IF(AM15&lt;0,AM43*-1," ")</f>
        <v xml:space="preserve"> </v>
      </c>
    </row>
    <row r="45" spans="1:39" x14ac:dyDescent="0.25">
      <c r="A45" s="432" t="s">
        <v>293</v>
      </c>
      <c r="B45" s="115">
        <f>AVERAGE(B43:AE43)</f>
        <v>-4.8774421285152886E-2</v>
      </c>
    </row>
    <row r="46" spans="1:39" x14ac:dyDescent="0.25">
      <c r="A46" s="432" t="s">
        <v>283</v>
      </c>
      <c r="B46" s="115">
        <f>MEDIAN(B43:AE43)</f>
        <v>-4.2328042328042326E-2</v>
      </c>
    </row>
    <row r="47" spans="1:39" x14ac:dyDescent="0.25">
      <c r="A47" s="432" t="s">
        <v>284</v>
      </c>
      <c r="B47" s="115">
        <f>_xlfn.STDEV.P(B43:AE44)</f>
        <v>5.8337832792892307E-2</v>
      </c>
    </row>
    <row r="48" spans="1:39" x14ac:dyDescent="0.25">
      <c r="A48" s="432" t="s">
        <v>277</v>
      </c>
      <c r="B48" s="433">
        <f>KURT(B43:AE44)</f>
        <v>-0.74606079938096315</v>
      </c>
    </row>
    <row r="49" spans="1:2" x14ac:dyDescent="0.25">
      <c r="A49" s="432" t="s">
        <v>290</v>
      </c>
      <c r="B49">
        <f>COUNTIF(C43:AE43,"&lt;0")</f>
        <v>16</v>
      </c>
    </row>
  </sheetData>
  <mergeCells count="2">
    <mergeCell ref="A1:H1"/>
    <mergeCell ref="B3:AB3"/>
  </mergeCells>
  <phoneticPr fontId="0" type="noConversion"/>
  <printOptions horizontalCentered="1" verticalCentered="1"/>
  <pageMargins left="0.5" right="0.5" top="1" bottom="1" header="0" footer="0"/>
  <pageSetup scale="6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8"/>
  <sheetViews>
    <sheetView zoomScaleNormal="100" workbookViewId="0">
      <selection activeCell="BZ6" sqref="BZ6:CK44"/>
    </sheetView>
  </sheetViews>
  <sheetFormatPr defaultRowHeight="13.2" x14ac:dyDescent="0.25"/>
  <cols>
    <col min="1" max="1" width="12.6640625" style="31" customWidth="1"/>
    <col min="2" max="10" width="8.6640625" style="614" customWidth="1"/>
    <col min="11" max="11" width="10.77734375" style="614" customWidth="1"/>
    <col min="12" max="12" width="8.6640625" style="614" customWidth="1"/>
    <col min="13" max="14" width="8.6640625" style="31" customWidth="1"/>
    <col min="15" max="15" width="12.6640625" style="31" customWidth="1"/>
    <col min="16" max="26" width="8.6640625" style="614" customWidth="1"/>
    <col min="27" max="28" width="8.6640625" style="31" customWidth="1"/>
    <col min="29" max="29" width="12.6640625" style="31" customWidth="1"/>
    <col min="30" max="40" width="8.6640625" style="858" customWidth="1"/>
    <col min="41" max="41" width="8.6640625" style="31" customWidth="1"/>
    <col min="42" max="42" width="8.6640625" style="33" customWidth="1"/>
    <col min="43" max="43" width="12.6640625" style="31" customWidth="1"/>
    <col min="44" max="56" width="8.6640625" style="31" customWidth="1"/>
    <col min="57" max="57" width="12.6640625" style="31" customWidth="1"/>
    <col min="58" max="69" width="8.6640625" style="614" customWidth="1"/>
    <col min="70" max="70" width="8.6640625" style="31" customWidth="1"/>
    <col min="72" max="75" width="12.6640625" style="481" customWidth="1"/>
    <col min="77" max="77" width="12.6640625" style="31" customWidth="1"/>
    <col min="78" max="89" width="8.6640625" style="614" customWidth="1"/>
    <col min="90" max="90" width="8.6640625" style="31" customWidth="1"/>
    <col min="92" max="92" width="12.6640625" style="31" customWidth="1"/>
    <col min="93" max="99" width="8.6640625" style="31" customWidth="1"/>
    <col min="100" max="100" width="8.6640625" style="693" customWidth="1"/>
    <col min="101" max="105" width="8.6640625" style="31" customWidth="1"/>
  </cols>
  <sheetData>
    <row r="1" spans="1:106" ht="19.95" customHeight="1" x14ac:dyDescent="0.3">
      <c r="A1" s="126" t="s">
        <v>350</v>
      </c>
    </row>
    <row r="2" spans="1:106" ht="19.95" customHeight="1" x14ac:dyDescent="0.25"/>
    <row r="3" spans="1:106" s="327" customFormat="1" ht="19.95" customHeight="1" x14ac:dyDescent="0.35">
      <c r="A3" s="1065" t="s">
        <v>72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7"/>
      <c r="N3" s="326"/>
      <c r="O3" s="1068" t="s">
        <v>71</v>
      </c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70"/>
      <c r="AB3" s="326"/>
      <c r="AC3" s="1071" t="s">
        <v>73</v>
      </c>
      <c r="AD3" s="1072"/>
      <c r="AE3" s="1072"/>
      <c r="AF3" s="1072"/>
      <c r="AG3" s="1072"/>
      <c r="AH3" s="1072"/>
      <c r="AI3" s="1072"/>
      <c r="AJ3" s="1072"/>
      <c r="AK3" s="1072"/>
      <c r="AL3" s="1072"/>
      <c r="AM3" s="1072"/>
      <c r="AN3" s="1072"/>
      <c r="AO3" s="1073"/>
      <c r="AP3" s="326"/>
      <c r="AQ3" s="1077" t="s">
        <v>351</v>
      </c>
      <c r="AR3" s="1078"/>
      <c r="AS3" s="1078"/>
      <c r="AT3" s="1078"/>
      <c r="AU3" s="1078"/>
      <c r="AV3" s="1078"/>
      <c r="AW3" s="1078"/>
      <c r="AX3" s="1078"/>
      <c r="AY3" s="1078"/>
      <c r="AZ3" s="1078"/>
      <c r="BA3" s="1078"/>
      <c r="BB3" s="1078"/>
      <c r="BC3" s="1079"/>
      <c r="BD3" s="326"/>
      <c r="BE3" s="1074" t="s">
        <v>291</v>
      </c>
      <c r="BF3" s="1075"/>
      <c r="BG3" s="1075"/>
      <c r="BH3" s="1075"/>
      <c r="BI3" s="1075"/>
      <c r="BJ3" s="1075"/>
      <c r="BK3" s="1075"/>
      <c r="BL3" s="1075"/>
      <c r="BM3" s="1075"/>
      <c r="BN3" s="1075"/>
      <c r="BO3" s="1075"/>
      <c r="BP3" s="1075"/>
      <c r="BQ3" s="1075"/>
      <c r="BR3" s="1076"/>
      <c r="BT3" s="482" t="s">
        <v>310</v>
      </c>
      <c r="BU3" s="483"/>
      <c r="BV3" s="483"/>
      <c r="BW3" s="484"/>
      <c r="BY3" s="1060" t="s">
        <v>358</v>
      </c>
      <c r="BZ3" s="1061"/>
      <c r="CA3" s="1061"/>
      <c r="CB3" s="1061"/>
      <c r="CC3" s="1061"/>
      <c r="CD3" s="1061"/>
      <c r="CE3" s="1061"/>
      <c r="CF3" s="1061"/>
      <c r="CG3" s="1061"/>
      <c r="CH3" s="1061"/>
      <c r="CI3" s="1061"/>
      <c r="CJ3" s="1061"/>
      <c r="CK3" s="1061"/>
      <c r="CL3" s="1062"/>
      <c r="CN3" s="1063" t="s">
        <v>359</v>
      </c>
      <c r="CO3" s="1064"/>
      <c r="CP3" s="1064"/>
      <c r="CQ3" s="1064"/>
      <c r="CR3" s="1064"/>
      <c r="CS3" s="1064"/>
      <c r="CT3" s="1064"/>
      <c r="CU3" s="1064"/>
      <c r="CV3" s="1064"/>
      <c r="CW3" s="1064"/>
      <c r="CX3" s="1064"/>
      <c r="CY3" s="1064"/>
      <c r="CZ3" s="1064"/>
      <c r="DA3" s="1064"/>
      <c r="DB3" s="765"/>
    </row>
    <row r="4" spans="1:106" s="292" customFormat="1" ht="49.95" customHeight="1" x14ac:dyDescent="0.25">
      <c r="A4" s="282" t="s">
        <v>203</v>
      </c>
      <c r="B4" s="849" t="s">
        <v>221</v>
      </c>
      <c r="C4" s="849" t="s">
        <v>217</v>
      </c>
      <c r="D4" s="849" t="s">
        <v>138</v>
      </c>
      <c r="E4" s="849" t="s">
        <v>222</v>
      </c>
      <c r="F4" s="849" t="s">
        <v>223</v>
      </c>
      <c r="G4" s="849" t="s">
        <v>12</v>
      </c>
      <c r="H4" s="849" t="s">
        <v>226</v>
      </c>
      <c r="I4" s="849" t="s">
        <v>227</v>
      </c>
      <c r="J4" s="849" t="s">
        <v>224</v>
      </c>
      <c r="K4" s="849" t="s">
        <v>304</v>
      </c>
      <c r="L4" s="849" t="s">
        <v>225</v>
      </c>
      <c r="M4" s="287" t="s">
        <v>140</v>
      </c>
      <c r="N4" s="288"/>
      <c r="O4" s="281" t="s">
        <v>203</v>
      </c>
      <c r="P4" s="854" t="s">
        <v>221</v>
      </c>
      <c r="Q4" s="854" t="s">
        <v>217</v>
      </c>
      <c r="R4" s="854" t="s">
        <v>138</v>
      </c>
      <c r="S4" s="854" t="s">
        <v>222</v>
      </c>
      <c r="T4" s="854" t="s">
        <v>223</v>
      </c>
      <c r="U4" s="854" t="s">
        <v>12</v>
      </c>
      <c r="V4" s="854" t="s">
        <v>226</v>
      </c>
      <c r="W4" s="854" t="s">
        <v>227</v>
      </c>
      <c r="X4" s="854" t="s">
        <v>224</v>
      </c>
      <c r="Y4" s="854" t="s">
        <v>305</v>
      </c>
      <c r="Z4" s="854" t="s">
        <v>225</v>
      </c>
      <c r="AA4" s="289" t="s">
        <v>140</v>
      </c>
      <c r="AB4" s="288"/>
      <c r="AC4" s="280" t="s">
        <v>203</v>
      </c>
      <c r="AD4" s="859" t="s">
        <v>221</v>
      </c>
      <c r="AE4" s="859" t="s">
        <v>217</v>
      </c>
      <c r="AF4" s="859" t="s">
        <v>138</v>
      </c>
      <c r="AG4" s="859" t="s">
        <v>222</v>
      </c>
      <c r="AH4" s="859" t="s">
        <v>223</v>
      </c>
      <c r="AI4" s="859" t="s">
        <v>12</v>
      </c>
      <c r="AJ4" s="859" t="s">
        <v>226</v>
      </c>
      <c r="AK4" s="859" t="s">
        <v>227</v>
      </c>
      <c r="AL4" s="859" t="s">
        <v>224</v>
      </c>
      <c r="AM4" s="859" t="s">
        <v>305</v>
      </c>
      <c r="AN4" s="859" t="s">
        <v>225</v>
      </c>
      <c r="AO4" s="290" t="s">
        <v>140</v>
      </c>
      <c r="AP4" s="677"/>
      <c r="AQ4" s="681" t="s">
        <v>203</v>
      </c>
      <c r="AR4" s="682" t="s">
        <v>221</v>
      </c>
      <c r="AS4" s="682" t="s">
        <v>217</v>
      </c>
      <c r="AT4" s="682" t="s">
        <v>138</v>
      </c>
      <c r="AU4" s="682" t="s">
        <v>222</v>
      </c>
      <c r="AV4" s="682" t="s">
        <v>223</v>
      </c>
      <c r="AW4" s="682" t="s">
        <v>12</v>
      </c>
      <c r="AX4" s="682" t="s">
        <v>226</v>
      </c>
      <c r="AY4" s="682" t="s">
        <v>227</v>
      </c>
      <c r="AZ4" s="682" t="s">
        <v>224</v>
      </c>
      <c r="BA4" s="682" t="s">
        <v>305</v>
      </c>
      <c r="BB4" s="682" t="s">
        <v>225</v>
      </c>
      <c r="BC4" s="683" t="s">
        <v>140</v>
      </c>
      <c r="BD4" s="288"/>
      <c r="BE4" s="279" t="s">
        <v>203</v>
      </c>
      <c r="BF4" s="861" t="s">
        <v>221</v>
      </c>
      <c r="BG4" s="861" t="s">
        <v>217</v>
      </c>
      <c r="BH4" s="861" t="s">
        <v>138</v>
      </c>
      <c r="BI4" s="861" t="s">
        <v>222</v>
      </c>
      <c r="BJ4" s="861" t="s">
        <v>223</v>
      </c>
      <c r="BK4" s="861" t="s">
        <v>12</v>
      </c>
      <c r="BL4" s="861" t="s">
        <v>226</v>
      </c>
      <c r="BM4" s="861" t="s">
        <v>228</v>
      </c>
      <c r="BN4" s="861" t="s">
        <v>227</v>
      </c>
      <c r="BO4" s="861" t="s">
        <v>224</v>
      </c>
      <c r="BP4" s="861" t="s">
        <v>305</v>
      </c>
      <c r="BQ4" s="861" t="s">
        <v>225</v>
      </c>
      <c r="BR4" s="291" t="s">
        <v>140</v>
      </c>
      <c r="BT4" s="485" t="s">
        <v>306</v>
      </c>
      <c r="BU4" s="286" t="s">
        <v>307</v>
      </c>
      <c r="BV4" s="286" t="s">
        <v>309</v>
      </c>
      <c r="BW4" s="486" t="s">
        <v>308</v>
      </c>
      <c r="BY4" s="720" t="s">
        <v>203</v>
      </c>
      <c r="BZ4" s="865" t="s">
        <v>221</v>
      </c>
      <c r="CA4" s="865" t="s">
        <v>217</v>
      </c>
      <c r="CB4" s="865" t="s">
        <v>138</v>
      </c>
      <c r="CC4" s="865" t="s">
        <v>222</v>
      </c>
      <c r="CD4" s="865" t="s">
        <v>223</v>
      </c>
      <c r="CE4" s="865" t="s">
        <v>12</v>
      </c>
      <c r="CF4" s="865" t="s">
        <v>226</v>
      </c>
      <c r="CG4" s="865" t="s">
        <v>228</v>
      </c>
      <c r="CH4" s="865" t="s">
        <v>227</v>
      </c>
      <c r="CI4" s="865" t="s">
        <v>224</v>
      </c>
      <c r="CJ4" s="865" t="s">
        <v>305</v>
      </c>
      <c r="CK4" s="865" t="s">
        <v>225</v>
      </c>
      <c r="CL4" s="721" t="s">
        <v>140</v>
      </c>
      <c r="CN4" s="728" t="s">
        <v>203</v>
      </c>
      <c r="CO4" s="729" t="s">
        <v>221</v>
      </c>
      <c r="CP4" s="729" t="s">
        <v>217</v>
      </c>
      <c r="CQ4" s="729" t="s">
        <v>138</v>
      </c>
      <c r="CR4" s="729" t="s">
        <v>222</v>
      </c>
      <c r="CS4" s="729" t="s">
        <v>223</v>
      </c>
      <c r="CT4" s="729" t="s">
        <v>12</v>
      </c>
      <c r="CU4" s="729" t="s">
        <v>226</v>
      </c>
      <c r="CV4" s="730" t="s">
        <v>228</v>
      </c>
      <c r="CW4" s="729" t="s">
        <v>227</v>
      </c>
      <c r="CX4" s="729" t="s">
        <v>224</v>
      </c>
      <c r="CY4" s="729" t="s">
        <v>305</v>
      </c>
      <c r="CZ4" s="729" t="s">
        <v>225</v>
      </c>
      <c r="DA4" s="763" t="s">
        <v>140</v>
      </c>
      <c r="DB4" s="766"/>
    </row>
    <row r="5" spans="1:106" s="298" customFormat="1" ht="12" customHeight="1" x14ac:dyDescent="0.3">
      <c r="A5" s="283"/>
      <c r="B5" s="850" t="s">
        <v>229</v>
      </c>
      <c r="C5" s="850" t="s">
        <v>206</v>
      </c>
      <c r="D5" s="850" t="s">
        <v>206</v>
      </c>
      <c r="E5" s="850" t="s">
        <v>206</v>
      </c>
      <c r="F5" s="850" t="s">
        <v>206</v>
      </c>
      <c r="G5" s="850" t="s">
        <v>206</v>
      </c>
      <c r="H5" s="850" t="s">
        <v>206</v>
      </c>
      <c r="I5" s="850" t="s">
        <v>206</v>
      </c>
      <c r="J5" s="850" t="s">
        <v>206</v>
      </c>
      <c r="K5" s="850" t="s">
        <v>206</v>
      </c>
      <c r="L5" s="850" t="s">
        <v>206</v>
      </c>
      <c r="M5" s="293" t="s">
        <v>62</v>
      </c>
      <c r="N5" s="294"/>
      <c r="O5" s="300"/>
      <c r="P5" s="855" t="s">
        <v>229</v>
      </c>
      <c r="Q5" s="855" t="s">
        <v>206</v>
      </c>
      <c r="R5" s="855" t="s">
        <v>206</v>
      </c>
      <c r="S5" s="855" t="s">
        <v>206</v>
      </c>
      <c r="T5" s="855" t="s">
        <v>206</v>
      </c>
      <c r="U5" s="855" t="s">
        <v>206</v>
      </c>
      <c r="V5" s="855" t="s">
        <v>206</v>
      </c>
      <c r="W5" s="855" t="s">
        <v>206</v>
      </c>
      <c r="X5" s="855" t="s">
        <v>206</v>
      </c>
      <c r="Y5" s="855" t="s">
        <v>206</v>
      </c>
      <c r="Z5" s="855" t="s">
        <v>206</v>
      </c>
      <c r="AA5" s="295" t="s">
        <v>62</v>
      </c>
      <c r="AB5" s="294"/>
      <c r="AC5" s="301"/>
      <c r="AD5" s="860" t="s">
        <v>229</v>
      </c>
      <c r="AE5" s="860" t="s">
        <v>206</v>
      </c>
      <c r="AF5" s="860" t="s">
        <v>206</v>
      </c>
      <c r="AG5" s="860" t="s">
        <v>206</v>
      </c>
      <c r="AH5" s="860" t="s">
        <v>206</v>
      </c>
      <c r="AI5" s="860" t="s">
        <v>206</v>
      </c>
      <c r="AJ5" s="860" t="s">
        <v>206</v>
      </c>
      <c r="AK5" s="860" t="s">
        <v>206</v>
      </c>
      <c r="AL5" s="860" t="s">
        <v>206</v>
      </c>
      <c r="AM5" s="860" t="s">
        <v>206</v>
      </c>
      <c r="AN5" s="860" t="s">
        <v>206</v>
      </c>
      <c r="AO5" s="296" t="s">
        <v>62</v>
      </c>
      <c r="AP5" s="678"/>
      <c r="AQ5" s="684"/>
      <c r="AR5" s="685" t="s">
        <v>229</v>
      </c>
      <c r="AS5" s="685" t="s">
        <v>206</v>
      </c>
      <c r="AT5" s="685" t="s">
        <v>206</v>
      </c>
      <c r="AU5" s="685" t="s">
        <v>206</v>
      </c>
      <c r="AV5" s="685" t="s">
        <v>206</v>
      </c>
      <c r="AW5" s="685" t="s">
        <v>206</v>
      </c>
      <c r="AX5" s="685" t="s">
        <v>206</v>
      </c>
      <c r="AY5" s="685" t="s">
        <v>206</v>
      </c>
      <c r="AZ5" s="685" t="s">
        <v>206</v>
      </c>
      <c r="BA5" s="685" t="s">
        <v>206</v>
      </c>
      <c r="BB5" s="685" t="s">
        <v>206</v>
      </c>
      <c r="BC5" s="686" t="s">
        <v>62</v>
      </c>
      <c r="BD5" s="294"/>
      <c r="BE5" s="302"/>
      <c r="BF5" s="862" t="s">
        <v>229</v>
      </c>
      <c r="BG5" s="862" t="s">
        <v>206</v>
      </c>
      <c r="BH5" s="862" t="s">
        <v>206</v>
      </c>
      <c r="BI5" s="862" t="s">
        <v>206</v>
      </c>
      <c r="BJ5" s="862" t="s">
        <v>206</v>
      </c>
      <c r="BK5" s="862" t="s">
        <v>206</v>
      </c>
      <c r="BL5" s="862" t="s">
        <v>206</v>
      </c>
      <c r="BM5" s="862" t="s">
        <v>206</v>
      </c>
      <c r="BN5" s="862" t="s">
        <v>206</v>
      </c>
      <c r="BO5" s="862" t="s">
        <v>206</v>
      </c>
      <c r="BP5" s="862" t="s">
        <v>206</v>
      </c>
      <c r="BQ5" s="862" t="s">
        <v>206</v>
      </c>
      <c r="BR5" s="297" t="s">
        <v>62</v>
      </c>
      <c r="BT5" s="487" t="s">
        <v>62</v>
      </c>
      <c r="BU5" s="480" t="s">
        <v>62</v>
      </c>
      <c r="BV5" s="480" t="s">
        <v>62</v>
      </c>
      <c r="BW5" s="488" t="s">
        <v>62</v>
      </c>
      <c r="BY5" s="722"/>
      <c r="BZ5" s="866" t="s">
        <v>229</v>
      </c>
      <c r="CA5" s="866" t="s">
        <v>206</v>
      </c>
      <c r="CB5" s="866" t="s">
        <v>206</v>
      </c>
      <c r="CC5" s="866" t="s">
        <v>206</v>
      </c>
      <c r="CD5" s="866" t="s">
        <v>206</v>
      </c>
      <c r="CE5" s="866" t="s">
        <v>206</v>
      </c>
      <c r="CF5" s="866" t="s">
        <v>206</v>
      </c>
      <c r="CG5" s="866" t="s">
        <v>206</v>
      </c>
      <c r="CH5" s="866" t="s">
        <v>206</v>
      </c>
      <c r="CI5" s="866" t="s">
        <v>206</v>
      </c>
      <c r="CJ5" s="866" t="s">
        <v>206</v>
      </c>
      <c r="CK5" s="866" t="s">
        <v>206</v>
      </c>
      <c r="CL5" s="723" t="s">
        <v>62</v>
      </c>
      <c r="CN5" s="731"/>
      <c r="CO5" s="732" t="s">
        <v>229</v>
      </c>
      <c r="CP5" s="732" t="s">
        <v>206</v>
      </c>
      <c r="CQ5" s="732" t="s">
        <v>206</v>
      </c>
      <c r="CR5" s="732" t="s">
        <v>206</v>
      </c>
      <c r="CS5" s="732" t="s">
        <v>206</v>
      </c>
      <c r="CT5" s="732" t="s">
        <v>206</v>
      </c>
      <c r="CU5" s="732" t="s">
        <v>206</v>
      </c>
      <c r="CV5" s="733" t="s">
        <v>206</v>
      </c>
      <c r="CW5" s="732" t="s">
        <v>206</v>
      </c>
      <c r="CX5" s="732" t="s">
        <v>206</v>
      </c>
      <c r="CY5" s="732" t="s">
        <v>206</v>
      </c>
      <c r="CZ5" s="732" t="s">
        <v>206</v>
      </c>
      <c r="DA5" s="764" t="s">
        <v>62</v>
      </c>
      <c r="DB5" s="767"/>
    </row>
    <row r="6" spans="1:106" s="312" customFormat="1" ht="15" customHeight="1" x14ac:dyDescent="0.3">
      <c r="A6" s="284" t="s">
        <v>146</v>
      </c>
      <c r="B6" s="851">
        <v>1.25</v>
      </c>
      <c r="C6" s="851">
        <v>2.7</v>
      </c>
      <c r="D6" s="851">
        <v>0</v>
      </c>
      <c r="E6" s="851">
        <v>0.73199999999999998</v>
      </c>
      <c r="F6" s="851">
        <v>3.4319999999999999</v>
      </c>
      <c r="G6" s="851">
        <v>0.64500000000000002</v>
      </c>
      <c r="H6" s="851">
        <v>0.187</v>
      </c>
      <c r="I6" s="851">
        <v>0.83199999999999996</v>
      </c>
      <c r="J6" s="851">
        <v>1.972</v>
      </c>
      <c r="K6" s="851">
        <v>3.4319999999999999</v>
      </c>
      <c r="L6" s="851">
        <v>0.628</v>
      </c>
      <c r="M6" s="303">
        <f t="shared" ref="M6:M39" si="0">L6/(I6+L6)</f>
        <v>0.43013698630136987</v>
      </c>
      <c r="N6" s="304"/>
      <c r="O6" s="305" t="s">
        <v>146</v>
      </c>
      <c r="P6" s="856">
        <v>7.782</v>
      </c>
      <c r="Q6" s="856">
        <v>9.5410000000000004</v>
      </c>
      <c r="R6" s="856">
        <v>0</v>
      </c>
      <c r="S6" s="856">
        <v>5.6539999999999999</v>
      </c>
      <c r="T6" s="856">
        <v>15.195</v>
      </c>
      <c r="U6" s="856">
        <v>9.8620000000000001</v>
      </c>
      <c r="V6" s="856">
        <v>0.83799999999999997</v>
      </c>
      <c r="W6" s="856">
        <v>10.7</v>
      </c>
      <c r="X6" s="856">
        <v>0.83</v>
      </c>
      <c r="Y6" s="856">
        <v>15.195</v>
      </c>
      <c r="Z6" s="856">
        <v>3.665</v>
      </c>
      <c r="AA6" s="306">
        <f t="shared" ref="AA6:AA14" si="1">Z6/(W6+X6)</f>
        <v>0.31786643538594972</v>
      </c>
      <c r="AB6" s="307"/>
      <c r="AC6" s="308" t="s">
        <v>146</v>
      </c>
      <c r="AD6" s="811">
        <v>0.27200000000000002</v>
      </c>
      <c r="AE6" s="811">
        <v>0.33300000000000002</v>
      </c>
      <c r="AF6" s="811">
        <v>0</v>
      </c>
      <c r="AG6" s="811">
        <v>0</v>
      </c>
      <c r="AH6" s="811">
        <v>0.33300000000000002</v>
      </c>
      <c r="AI6" s="811">
        <v>6.5000000000000002E-2</v>
      </c>
      <c r="AJ6" s="811">
        <v>7.5999999999999998E-2</v>
      </c>
      <c r="AK6" s="811">
        <v>0.14099999999999999</v>
      </c>
      <c r="AL6" s="811">
        <v>0.192</v>
      </c>
      <c r="AM6" s="811">
        <v>0.33300000000000002</v>
      </c>
      <c r="AN6" s="811">
        <v>0</v>
      </c>
      <c r="AO6" s="309">
        <v>0</v>
      </c>
      <c r="AP6" s="679"/>
      <c r="AQ6" s="687" t="s">
        <v>146</v>
      </c>
      <c r="AR6" s="688">
        <f>BF6-B6-P6-AD6</f>
        <v>0.12899999999999978</v>
      </c>
      <c r="AS6" s="688">
        <f t="shared" ref="AS6:AX21" si="2">BG6-C6-Q6-AE6</f>
        <v>0.21100000000000046</v>
      </c>
      <c r="AT6" s="688">
        <f t="shared" si="2"/>
        <v>7.0000000000000001E-3</v>
      </c>
      <c r="AU6" s="688">
        <f t="shared" si="2"/>
        <v>0.11099999999999977</v>
      </c>
      <c r="AV6" s="688">
        <f t="shared" si="2"/>
        <v>0.32900000000000079</v>
      </c>
      <c r="AW6" s="688">
        <f t="shared" si="2"/>
        <v>0.29300000000000054</v>
      </c>
      <c r="AX6" s="688">
        <f t="shared" si="2"/>
        <v>1.9000000000000086E-2</v>
      </c>
      <c r="AY6" s="688">
        <f>BN6-I6-W6-AK6</f>
        <v>0.31199999999999939</v>
      </c>
      <c r="AZ6" s="688">
        <f t="shared" ref="AZ6:BB21" si="3">BO6-J6-X6-AL6</f>
        <v>7.9999999999998406E-3</v>
      </c>
      <c r="BA6" s="688">
        <f t="shared" si="3"/>
        <v>0.32900000000000079</v>
      </c>
      <c r="BB6" s="688">
        <f t="shared" si="3"/>
        <v>8.9999999999994529E-3</v>
      </c>
      <c r="BC6" s="689">
        <v>0</v>
      </c>
      <c r="BD6" s="304"/>
      <c r="BE6" s="310" t="s">
        <v>146</v>
      </c>
      <c r="BF6" s="863">
        <v>9.4329999999999998</v>
      </c>
      <c r="BG6" s="863">
        <v>12.785</v>
      </c>
      <c r="BH6" s="863">
        <v>7.0000000000000001E-3</v>
      </c>
      <c r="BI6" s="863">
        <v>6.4969999999999999</v>
      </c>
      <c r="BJ6" s="863">
        <v>19.289000000000001</v>
      </c>
      <c r="BK6" s="863">
        <v>10.865</v>
      </c>
      <c r="BL6" s="863">
        <v>1.1200000000000001</v>
      </c>
      <c r="BM6" s="863">
        <v>0</v>
      </c>
      <c r="BN6" s="863">
        <v>11.984999999999999</v>
      </c>
      <c r="BO6" s="863">
        <v>3.0019999999999998</v>
      </c>
      <c r="BP6" s="863">
        <v>19.289000000000001</v>
      </c>
      <c r="BQ6" s="863">
        <v>4.3019999999999996</v>
      </c>
      <c r="BR6" s="311">
        <f t="shared" ref="BR6:BR39" si="4">BQ6/(BN6+BO6)</f>
        <v>0.28704877560552478</v>
      </c>
      <c r="BT6" s="489">
        <f t="shared" ref="BT6:BT41" si="5">Q6/BG6</f>
        <v>0.74626515447790387</v>
      </c>
      <c r="BU6" s="490">
        <f t="shared" ref="BU6:BU41" si="6">C6/BG6</f>
        <v>0.21118498240125147</v>
      </c>
      <c r="BV6" s="490">
        <f t="shared" ref="BV6:BV41" si="7">AE6/BG6</f>
        <v>2.6046147829487682E-2</v>
      </c>
      <c r="BW6" s="491">
        <f t="shared" ref="BW6:BW40" si="8">Q6/C6</f>
        <v>3.5337037037037038</v>
      </c>
      <c r="BY6" s="724" t="s">
        <v>146</v>
      </c>
      <c r="BZ6" s="867">
        <v>43.42</v>
      </c>
      <c r="CA6" s="867">
        <v>72.147999999999996</v>
      </c>
      <c r="CB6" s="867">
        <v>3.6880000000000002</v>
      </c>
      <c r="CC6" s="867">
        <v>29.338000000000001</v>
      </c>
      <c r="CD6" s="867">
        <v>105.17400000000001</v>
      </c>
      <c r="CE6" s="867">
        <v>60.463999999999999</v>
      </c>
      <c r="CF6" s="867">
        <v>4.4160000000000004</v>
      </c>
      <c r="CG6" s="867">
        <v>7.657</v>
      </c>
      <c r="CH6" s="867">
        <v>72.537000000000006</v>
      </c>
      <c r="CI6" s="867">
        <v>22.509</v>
      </c>
      <c r="CJ6" s="867">
        <v>105.17400000000001</v>
      </c>
      <c r="CK6" s="867">
        <v>10.128</v>
      </c>
      <c r="CL6" s="725">
        <f t="shared" ref="CL6:CL39" si="9">CK6/(CH6+CI6)</f>
        <v>0.10655892936052017</v>
      </c>
      <c r="CN6" s="734" t="s">
        <v>146</v>
      </c>
      <c r="CO6" s="735">
        <f>BF6/BZ6</f>
        <v>0.21725011515430676</v>
      </c>
      <c r="CP6" s="735">
        <f t="shared" ref="CP6:DA21" si="10">BG6/CA6</f>
        <v>0.17720518933303767</v>
      </c>
      <c r="CQ6" s="735">
        <f t="shared" si="10"/>
        <v>1.8980477223427331E-3</v>
      </c>
      <c r="CR6" s="735">
        <f t="shared" si="10"/>
        <v>0.22145340514009135</v>
      </c>
      <c r="CS6" s="735">
        <f t="shared" si="10"/>
        <v>0.1834008405119136</v>
      </c>
      <c r="CT6" s="735">
        <f t="shared" si="10"/>
        <v>0.17969370203757609</v>
      </c>
      <c r="CU6" s="735">
        <f t="shared" si="10"/>
        <v>0.25362318840579712</v>
      </c>
      <c r="CV6" s="735">
        <f t="shared" si="10"/>
        <v>0</v>
      </c>
      <c r="CW6" s="735">
        <f t="shared" si="10"/>
        <v>0.16522602258157904</v>
      </c>
      <c r="CX6" s="735">
        <f t="shared" si="10"/>
        <v>0.13336887467235328</v>
      </c>
      <c r="CY6" s="735">
        <f t="shared" si="10"/>
        <v>0.1834008405119136</v>
      </c>
      <c r="CZ6" s="735">
        <f t="shared" si="10"/>
        <v>0.42476303317535541</v>
      </c>
      <c r="DA6" s="735">
        <f t="shared" si="10"/>
        <v>2.6938031127767288</v>
      </c>
      <c r="DB6" s="768"/>
    </row>
    <row r="7" spans="1:106" s="312" customFormat="1" ht="15" customHeight="1" x14ac:dyDescent="0.3">
      <c r="A7" s="284" t="s">
        <v>147</v>
      </c>
      <c r="B7" s="851">
        <v>1.6</v>
      </c>
      <c r="C7" s="851">
        <v>3.7</v>
      </c>
      <c r="D7" s="851">
        <v>0.628</v>
      </c>
      <c r="E7" s="851">
        <v>0</v>
      </c>
      <c r="F7" s="851">
        <v>4.3280000000000003</v>
      </c>
      <c r="G7" s="851">
        <v>0.72799999999999998</v>
      </c>
      <c r="H7" s="851">
        <v>0.20200000000000001</v>
      </c>
      <c r="I7" s="851">
        <v>0.93</v>
      </c>
      <c r="J7" s="851">
        <v>2.7919999999999998</v>
      </c>
      <c r="K7" s="851">
        <v>4.3280000000000003</v>
      </c>
      <c r="L7" s="851">
        <v>0.60599999999999998</v>
      </c>
      <c r="M7" s="303">
        <f t="shared" si="0"/>
        <v>0.39453125</v>
      </c>
      <c r="N7" s="304"/>
      <c r="O7" s="305" t="s">
        <v>147</v>
      </c>
      <c r="P7" s="856">
        <v>8.2560000000000002</v>
      </c>
      <c r="Q7" s="856">
        <v>10.24</v>
      </c>
      <c r="R7" s="856">
        <v>3.665</v>
      </c>
      <c r="S7" s="856">
        <v>0.217</v>
      </c>
      <c r="T7" s="856">
        <v>14.122</v>
      </c>
      <c r="U7" s="856">
        <v>9.6210000000000004</v>
      </c>
      <c r="V7" s="856">
        <v>0.89500000000000002</v>
      </c>
      <c r="W7" s="856">
        <v>10.516</v>
      </c>
      <c r="X7" s="856">
        <v>0.63800000000000001</v>
      </c>
      <c r="Y7" s="856">
        <v>14.122</v>
      </c>
      <c r="Z7" s="856">
        <v>2.968</v>
      </c>
      <c r="AA7" s="306">
        <f t="shared" si="1"/>
        <v>0.26609288147749688</v>
      </c>
      <c r="AB7" s="307"/>
      <c r="AC7" s="308" t="s">
        <v>147</v>
      </c>
      <c r="AD7" s="811">
        <v>0.36</v>
      </c>
      <c r="AE7" s="811">
        <v>0.54900000000000004</v>
      </c>
      <c r="AF7" s="811">
        <v>0</v>
      </c>
      <c r="AG7" s="811">
        <v>0</v>
      </c>
      <c r="AH7" s="811">
        <v>0.54900000000000004</v>
      </c>
      <c r="AI7" s="811">
        <v>9.9000000000000005E-2</v>
      </c>
      <c r="AJ7" s="811">
        <v>0.10299999999999999</v>
      </c>
      <c r="AK7" s="811">
        <v>0.20200000000000001</v>
      </c>
      <c r="AL7" s="811">
        <v>0.34699999999999998</v>
      </c>
      <c r="AM7" s="811">
        <v>0.54900000000000004</v>
      </c>
      <c r="AN7" s="811">
        <v>0</v>
      </c>
      <c r="AO7" s="309">
        <v>0</v>
      </c>
      <c r="AP7" s="679"/>
      <c r="AQ7" s="687" t="s">
        <v>147</v>
      </c>
      <c r="AR7" s="688">
        <f t="shared" ref="AR7:AR41" si="11">BF7-B7-P7-AD7</f>
        <v>0.15500000000000058</v>
      </c>
      <c r="AS7" s="688">
        <f t="shared" si="2"/>
        <v>0.25200000000000011</v>
      </c>
      <c r="AT7" s="688">
        <f t="shared" si="2"/>
        <v>8.9999999999994529E-3</v>
      </c>
      <c r="AU7" s="688">
        <f t="shared" si="2"/>
        <v>9.6000000000000002E-2</v>
      </c>
      <c r="AV7" s="688">
        <f t="shared" si="2"/>
        <v>0.35700000000000232</v>
      </c>
      <c r="AW7" s="688">
        <f t="shared" si="2"/>
        <v>0.31899999999999928</v>
      </c>
      <c r="AX7" s="688">
        <f t="shared" si="2"/>
        <v>1.500000000000011E-2</v>
      </c>
      <c r="AY7" s="688">
        <f t="shared" ref="AY7:AY41" si="12">BN7-I7-W7-AK7</f>
        <v>0.33399999999999958</v>
      </c>
      <c r="AZ7" s="688">
        <f t="shared" si="3"/>
        <v>3.0000000000000027E-3</v>
      </c>
      <c r="BA7" s="688">
        <f t="shared" si="3"/>
        <v>0.35700000000000232</v>
      </c>
      <c r="BB7" s="688">
        <f t="shared" si="3"/>
        <v>2.0000000000000018E-2</v>
      </c>
      <c r="BC7" s="689">
        <v>0</v>
      </c>
      <c r="BD7" s="304"/>
      <c r="BE7" s="310" t="s">
        <v>147</v>
      </c>
      <c r="BF7" s="863">
        <v>10.371</v>
      </c>
      <c r="BG7" s="863">
        <v>14.741</v>
      </c>
      <c r="BH7" s="863">
        <v>4.3019999999999996</v>
      </c>
      <c r="BI7" s="863">
        <v>0.313</v>
      </c>
      <c r="BJ7" s="863">
        <v>19.356000000000002</v>
      </c>
      <c r="BK7" s="863">
        <v>10.766999999999999</v>
      </c>
      <c r="BL7" s="863">
        <v>1.2150000000000001</v>
      </c>
      <c r="BM7" s="863">
        <v>0</v>
      </c>
      <c r="BN7" s="863">
        <v>11.981999999999999</v>
      </c>
      <c r="BO7" s="863">
        <v>3.78</v>
      </c>
      <c r="BP7" s="863">
        <v>19.356000000000002</v>
      </c>
      <c r="BQ7" s="863">
        <v>3.5939999999999999</v>
      </c>
      <c r="BR7" s="311">
        <f t="shared" si="4"/>
        <v>0.22801674914350972</v>
      </c>
      <c r="BT7" s="489">
        <f t="shared" si="5"/>
        <v>0.69466114917576827</v>
      </c>
      <c r="BU7" s="490">
        <f t="shared" si="6"/>
        <v>0.25100061054202566</v>
      </c>
      <c r="BV7" s="490">
        <f t="shared" si="7"/>
        <v>3.7243063564208673E-2</v>
      </c>
      <c r="BW7" s="491">
        <f t="shared" si="8"/>
        <v>2.7675675675675673</v>
      </c>
      <c r="BY7" s="724" t="s">
        <v>147</v>
      </c>
      <c r="BZ7" s="867">
        <v>47.25</v>
      </c>
      <c r="CA7" s="867">
        <v>77.408000000000001</v>
      </c>
      <c r="CB7" s="867">
        <v>10.128</v>
      </c>
      <c r="CC7" s="867">
        <v>25.704999999999998</v>
      </c>
      <c r="CD7" s="867">
        <v>113.241</v>
      </c>
      <c r="CE7" s="867">
        <v>65.13</v>
      </c>
      <c r="CF7" s="867">
        <v>5.577</v>
      </c>
      <c r="CG7" s="867">
        <v>7.9509999999999996</v>
      </c>
      <c r="CH7" s="867">
        <v>78.658000000000001</v>
      </c>
      <c r="CI7" s="867">
        <v>24.670999999999999</v>
      </c>
      <c r="CJ7" s="867">
        <v>113.241</v>
      </c>
      <c r="CK7" s="867">
        <v>9.9120000000000008</v>
      </c>
      <c r="CL7" s="725">
        <f t="shared" si="9"/>
        <v>9.592660337368987E-2</v>
      </c>
      <c r="CN7" s="734" t="s">
        <v>147</v>
      </c>
      <c r="CO7" s="735">
        <f t="shared" ref="CO7:CO41" si="13">BF7/BZ7</f>
        <v>0.21949206349206349</v>
      </c>
      <c r="CP7" s="735">
        <f t="shared" si="10"/>
        <v>0.19043251343530385</v>
      </c>
      <c r="CQ7" s="735">
        <f t="shared" si="10"/>
        <v>0.42476303317535541</v>
      </c>
      <c r="CR7" s="735">
        <f t="shared" si="10"/>
        <v>1.2176619334759775E-2</v>
      </c>
      <c r="CS7" s="735">
        <f t="shared" si="10"/>
        <v>0.17092749092643125</v>
      </c>
      <c r="CT7" s="735">
        <f t="shared" si="10"/>
        <v>0.16531552280055276</v>
      </c>
      <c r="CU7" s="735">
        <f t="shared" si="10"/>
        <v>0.21785906401291019</v>
      </c>
      <c r="CV7" s="735">
        <f t="shared" si="10"/>
        <v>0</v>
      </c>
      <c r="CW7" s="735">
        <f t="shared" si="10"/>
        <v>0.15233034147829844</v>
      </c>
      <c r="CX7" s="735">
        <f t="shared" si="10"/>
        <v>0.1532163268614973</v>
      </c>
      <c r="CY7" s="735">
        <f t="shared" si="10"/>
        <v>0.17092749092643125</v>
      </c>
      <c r="CZ7" s="735">
        <f t="shared" si="10"/>
        <v>0.36259079903147695</v>
      </c>
      <c r="DA7" s="735">
        <f t="shared" si="10"/>
        <v>2.3769917950211576</v>
      </c>
      <c r="DB7" s="768"/>
    </row>
    <row r="8" spans="1:106" s="312" customFormat="1" ht="15" customHeight="1" x14ac:dyDescent="0.3">
      <c r="A8" s="284" t="s">
        <v>148</v>
      </c>
      <c r="B8" s="851">
        <v>2.0299999999999998</v>
      </c>
      <c r="C8" s="851">
        <v>3.6</v>
      </c>
      <c r="D8" s="851">
        <v>0.60599999999999998</v>
      </c>
      <c r="E8" s="851">
        <v>0</v>
      </c>
      <c r="F8" s="851">
        <v>4.2060000000000004</v>
      </c>
      <c r="G8" s="851">
        <v>0.71399999999999997</v>
      </c>
      <c r="H8" s="851">
        <v>0.17499999999999999</v>
      </c>
      <c r="I8" s="851">
        <v>0.88900000000000001</v>
      </c>
      <c r="J8" s="851">
        <v>2.3090000000000002</v>
      </c>
      <c r="K8" s="851">
        <v>4.2060000000000004</v>
      </c>
      <c r="L8" s="851">
        <v>1.008</v>
      </c>
      <c r="M8" s="303">
        <f t="shared" si="0"/>
        <v>0.53136531365313655</v>
      </c>
      <c r="N8" s="304"/>
      <c r="O8" s="305" t="s">
        <v>148</v>
      </c>
      <c r="P8" s="856">
        <v>8.7739999999999991</v>
      </c>
      <c r="Q8" s="856">
        <v>15.156000000000001</v>
      </c>
      <c r="R8" s="856">
        <v>2.968</v>
      </c>
      <c r="S8" s="856">
        <v>0.36699999999999999</v>
      </c>
      <c r="T8" s="856">
        <v>18.491</v>
      </c>
      <c r="U8" s="856">
        <v>10.590999999999999</v>
      </c>
      <c r="V8" s="856">
        <v>0.92</v>
      </c>
      <c r="W8" s="856">
        <v>11.510999999999999</v>
      </c>
      <c r="X8" s="856">
        <v>1.155</v>
      </c>
      <c r="Y8" s="856">
        <v>18.491</v>
      </c>
      <c r="Z8" s="856">
        <v>5.8250000000000002</v>
      </c>
      <c r="AA8" s="306">
        <f t="shared" si="1"/>
        <v>0.45989262592768049</v>
      </c>
      <c r="AB8" s="307"/>
      <c r="AC8" s="308" t="s">
        <v>148</v>
      </c>
      <c r="AD8" s="811">
        <v>0.4</v>
      </c>
      <c r="AE8" s="811">
        <v>0.57499999999999996</v>
      </c>
      <c r="AF8" s="811">
        <v>0</v>
      </c>
      <c r="AG8" s="811">
        <v>0</v>
      </c>
      <c r="AH8" s="811">
        <v>0.57499999999999996</v>
      </c>
      <c r="AI8" s="811">
        <v>0.12</v>
      </c>
      <c r="AJ8" s="811">
        <v>0.04</v>
      </c>
      <c r="AK8" s="811">
        <v>0.16</v>
      </c>
      <c r="AL8" s="811">
        <v>0.41499999999999998</v>
      </c>
      <c r="AM8" s="811">
        <v>0.57499999999999996</v>
      </c>
      <c r="AN8" s="811">
        <v>0</v>
      </c>
      <c r="AO8" s="309">
        <v>0</v>
      </c>
      <c r="AP8" s="679"/>
      <c r="AQ8" s="687" t="s">
        <v>148</v>
      </c>
      <c r="AR8" s="688">
        <f t="shared" si="11"/>
        <v>0.18100000000000127</v>
      </c>
      <c r="AS8" s="688">
        <f t="shared" si="2"/>
        <v>0.28799999999999781</v>
      </c>
      <c r="AT8" s="688">
        <f t="shared" si="2"/>
        <v>2.0000000000000018E-2</v>
      </c>
      <c r="AU8" s="688">
        <f t="shared" si="2"/>
        <v>9.4000000000000028E-2</v>
      </c>
      <c r="AV8" s="688">
        <f t="shared" si="2"/>
        <v>0.40200000000000036</v>
      </c>
      <c r="AW8" s="688">
        <f t="shared" si="2"/>
        <v>0.33899999999999963</v>
      </c>
      <c r="AX8" s="688">
        <f t="shared" si="2"/>
        <v>1.2999999999999824E-2</v>
      </c>
      <c r="AY8" s="688">
        <f t="shared" si="12"/>
        <v>0.3520000000000022</v>
      </c>
      <c r="AZ8" s="688">
        <f t="shared" si="3"/>
        <v>9.9999999999996203E-3</v>
      </c>
      <c r="BA8" s="688">
        <f t="shared" si="3"/>
        <v>0.40200000000000036</v>
      </c>
      <c r="BB8" s="688">
        <f t="shared" si="3"/>
        <v>4.0000000000000036E-2</v>
      </c>
      <c r="BC8" s="689">
        <v>0</v>
      </c>
      <c r="BD8" s="304"/>
      <c r="BE8" s="310" t="s">
        <v>148</v>
      </c>
      <c r="BF8" s="863">
        <v>11.385</v>
      </c>
      <c r="BG8" s="863">
        <v>19.619</v>
      </c>
      <c r="BH8" s="863">
        <v>3.5939999999999999</v>
      </c>
      <c r="BI8" s="863">
        <v>0.46100000000000002</v>
      </c>
      <c r="BJ8" s="863">
        <v>23.673999999999999</v>
      </c>
      <c r="BK8" s="863">
        <v>11.763999999999999</v>
      </c>
      <c r="BL8" s="863">
        <v>1.1479999999999999</v>
      </c>
      <c r="BM8" s="863">
        <v>0</v>
      </c>
      <c r="BN8" s="863">
        <v>12.912000000000001</v>
      </c>
      <c r="BO8" s="863">
        <v>3.8889999999999998</v>
      </c>
      <c r="BP8" s="863">
        <v>23.673999999999999</v>
      </c>
      <c r="BQ8" s="863">
        <v>6.8730000000000002</v>
      </c>
      <c r="BR8" s="311">
        <f t="shared" si="4"/>
        <v>0.40908279269091125</v>
      </c>
      <c r="BT8" s="489">
        <f t="shared" si="5"/>
        <v>0.77251643814669457</v>
      </c>
      <c r="BU8" s="490">
        <f t="shared" si="6"/>
        <v>0.18349559100871604</v>
      </c>
      <c r="BV8" s="490">
        <f t="shared" si="7"/>
        <v>2.9308323563892142E-2</v>
      </c>
      <c r="BW8" s="491">
        <f t="shared" si="8"/>
        <v>4.21</v>
      </c>
      <c r="BY8" s="724" t="s">
        <v>148</v>
      </c>
      <c r="BZ8" s="867">
        <v>51.384</v>
      </c>
      <c r="CA8" s="867">
        <v>93.388999999999996</v>
      </c>
      <c r="CB8" s="867">
        <v>10.172000000000001</v>
      </c>
      <c r="CC8" s="867">
        <v>28.087</v>
      </c>
      <c r="CD8" s="867">
        <v>131.648</v>
      </c>
      <c r="CE8" s="867">
        <v>71.366</v>
      </c>
      <c r="CF8" s="867">
        <v>4.9870000000000001</v>
      </c>
      <c r="CG8" s="867">
        <v>8.3650000000000002</v>
      </c>
      <c r="CH8" s="867">
        <v>84.718000000000004</v>
      </c>
      <c r="CI8" s="867">
        <v>28.265999999999998</v>
      </c>
      <c r="CJ8" s="867">
        <v>131.648</v>
      </c>
      <c r="CK8" s="867">
        <v>18.664000000000001</v>
      </c>
      <c r="CL8" s="725">
        <f t="shared" si="9"/>
        <v>0.16519153154428945</v>
      </c>
      <c r="CN8" s="734" t="s">
        <v>148</v>
      </c>
      <c r="CO8" s="735">
        <f t="shared" si="13"/>
        <v>0.22156702475478748</v>
      </c>
      <c r="CP8" s="735">
        <f t="shared" si="10"/>
        <v>0.21007827474327812</v>
      </c>
      <c r="CQ8" s="735">
        <f t="shared" si="10"/>
        <v>0.35332284703106565</v>
      </c>
      <c r="CR8" s="735">
        <f t="shared" si="10"/>
        <v>1.6413287285932995E-2</v>
      </c>
      <c r="CS8" s="735">
        <f t="shared" si="10"/>
        <v>0.17982802625182304</v>
      </c>
      <c r="CT8" s="735">
        <f t="shared" si="10"/>
        <v>0.16484040019056692</v>
      </c>
      <c r="CU8" s="735">
        <f t="shared" si="10"/>
        <v>0.2301985161419691</v>
      </c>
      <c r="CV8" s="735">
        <f t="shared" si="10"/>
        <v>0</v>
      </c>
      <c r="CW8" s="735">
        <f t="shared" si="10"/>
        <v>0.15241153001723365</v>
      </c>
      <c r="CX8" s="735">
        <f t="shared" si="10"/>
        <v>0.13758579211773864</v>
      </c>
      <c r="CY8" s="735">
        <f t="shared" si="10"/>
        <v>0.17982802625182304</v>
      </c>
      <c r="CZ8" s="735">
        <f t="shared" si="10"/>
        <v>0.3682490355765109</v>
      </c>
      <c r="DA8" s="735">
        <f t="shared" si="10"/>
        <v>2.4764150369368796</v>
      </c>
      <c r="DB8" s="768"/>
    </row>
    <row r="9" spans="1:106" s="312" customFormat="1" ht="15" customHeight="1" x14ac:dyDescent="0.3">
      <c r="A9" s="284" t="s">
        <v>149</v>
      </c>
      <c r="B9" s="851">
        <v>1.74</v>
      </c>
      <c r="C9" s="851">
        <v>3.5</v>
      </c>
      <c r="D9" s="851">
        <v>1.008</v>
      </c>
      <c r="E9" s="851">
        <v>0</v>
      </c>
      <c r="F9" s="851">
        <v>4.508</v>
      </c>
      <c r="G9" s="851">
        <v>0.93500000000000005</v>
      </c>
      <c r="H9" s="851">
        <v>0.17399999999999999</v>
      </c>
      <c r="I9" s="851">
        <v>1.109</v>
      </c>
      <c r="J9" s="851">
        <v>2.7</v>
      </c>
      <c r="K9" s="851">
        <v>4.508</v>
      </c>
      <c r="L9" s="851">
        <v>0.69899999999999995</v>
      </c>
      <c r="M9" s="303">
        <f t="shared" si="0"/>
        <v>0.38661504424778764</v>
      </c>
      <c r="N9" s="304"/>
      <c r="O9" s="305" t="s">
        <v>149</v>
      </c>
      <c r="P9" s="856">
        <v>8.5009999999999994</v>
      </c>
      <c r="Q9" s="856">
        <v>15.2</v>
      </c>
      <c r="R9" s="856">
        <v>5.8250000000000002</v>
      </c>
      <c r="S9" s="856">
        <v>1.07</v>
      </c>
      <c r="T9" s="856">
        <v>22.094999999999999</v>
      </c>
      <c r="U9" s="856">
        <v>13.827999999999999</v>
      </c>
      <c r="V9" s="856">
        <v>0.89</v>
      </c>
      <c r="W9" s="856">
        <v>14.718</v>
      </c>
      <c r="X9" s="856">
        <v>1.798</v>
      </c>
      <c r="Y9" s="856">
        <v>22.094999999999999</v>
      </c>
      <c r="Z9" s="856">
        <v>5.5789999999999997</v>
      </c>
      <c r="AA9" s="306">
        <f t="shared" si="1"/>
        <v>0.33779365463792688</v>
      </c>
      <c r="AB9" s="307"/>
      <c r="AC9" s="308" t="s">
        <v>149</v>
      </c>
      <c r="AD9" s="811">
        <v>0.4</v>
      </c>
      <c r="AE9" s="811">
        <v>0.6</v>
      </c>
      <c r="AF9" s="811">
        <v>0</v>
      </c>
      <c r="AG9" s="811">
        <v>0.1</v>
      </c>
      <c r="AH9" s="811">
        <v>0.7</v>
      </c>
      <c r="AI9" s="811">
        <v>3.5000000000000003E-2</v>
      </c>
      <c r="AJ9" s="811">
        <v>3.5000000000000003E-2</v>
      </c>
      <c r="AK9" s="811">
        <v>7.0000000000000007E-2</v>
      </c>
      <c r="AL9" s="811">
        <v>0.63</v>
      </c>
      <c r="AM9" s="811">
        <v>0.7</v>
      </c>
      <c r="AN9" s="811">
        <v>0</v>
      </c>
      <c r="AO9" s="309">
        <v>0</v>
      </c>
      <c r="AP9" s="679"/>
      <c r="AQ9" s="687" t="s">
        <v>149</v>
      </c>
      <c r="AR9" s="688">
        <f t="shared" si="11"/>
        <v>0.13400000000000067</v>
      </c>
      <c r="AS9" s="688">
        <f t="shared" si="2"/>
        <v>0.21400000000000008</v>
      </c>
      <c r="AT9" s="688">
        <f t="shared" si="2"/>
        <v>4.0000000000000036E-2</v>
      </c>
      <c r="AU9" s="688">
        <f t="shared" si="2"/>
        <v>8.1999999999999934E-2</v>
      </c>
      <c r="AV9" s="688">
        <f t="shared" si="2"/>
        <v>0.33600000000000141</v>
      </c>
      <c r="AW9" s="688">
        <f t="shared" si="2"/>
        <v>0.2859999999999997</v>
      </c>
      <c r="AX9" s="688">
        <f t="shared" si="2"/>
        <v>1.2000000000000038E-2</v>
      </c>
      <c r="AY9" s="688">
        <f t="shared" si="12"/>
        <v>0.29800000000000032</v>
      </c>
      <c r="AZ9" s="688">
        <f t="shared" si="3"/>
        <v>2.2000000000000131E-2</v>
      </c>
      <c r="BA9" s="688">
        <f t="shared" si="3"/>
        <v>0.33600000000000141</v>
      </c>
      <c r="BB9" s="688">
        <f t="shared" si="3"/>
        <v>1.6000000000000014E-2</v>
      </c>
      <c r="BC9" s="689">
        <v>0</v>
      </c>
      <c r="BD9" s="304"/>
      <c r="BE9" s="310" t="s">
        <v>149</v>
      </c>
      <c r="BF9" s="863">
        <v>10.775</v>
      </c>
      <c r="BG9" s="863">
        <v>19.513999999999999</v>
      </c>
      <c r="BH9" s="863">
        <v>6.8730000000000002</v>
      </c>
      <c r="BI9" s="863">
        <v>1.252</v>
      </c>
      <c r="BJ9" s="863">
        <v>27.638999999999999</v>
      </c>
      <c r="BK9" s="863">
        <v>15.084</v>
      </c>
      <c r="BL9" s="863">
        <v>1.111</v>
      </c>
      <c r="BM9" s="863">
        <v>0</v>
      </c>
      <c r="BN9" s="863">
        <v>16.195</v>
      </c>
      <c r="BO9" s="863">
        <v>5.15</v>
      </c>
      <c r="BP9" s="863">
        <v>27.638999999999999</v>
      </c>
      <c r="BQ9" s="863">
        <v>6.2939999999999996</v>
      </c>
      <c r="BR9" s="311">
        <f t="shared" si="4"/>
        <v>0.29486999297259309</v>
      </c>
      <c r="BT9" s="489">
        <f t="shared" si="5"/>
        <v>0.7789279491647022</v>
      </c>
      <c r="BU9" s="490">
        <f t="shared" si="6"/>
        <v>0.1793584093471354</v>
      </c>
      <c r="BV9" s="490">
        <f t="shared" si="7"/>
        <v>3.0747155888080354E-2</v>
      </c>
      <c r="BW9" s="491">
        <f t="shared" si="8"/>
        <v>4.3428571428571425</v>
      </c>
      <c r="BY9" s="724" t="s">
        <v>149</v>
      </c>
      <c r="BZ9" s="867">
        <v>49.761000000000003</v>
      </c>
      <c r="CA9" s="867">
        <v>80.926000000000002</v>
      </c>
      <c r="CB9" s="867">
        <v>18.664000000000001</v>
      </c>
      <c r="CC9" s="867">
        <v>26.216999999999999</v>
      </c>
      <c r="CD9" s="867">
        <v>125.807</v>
      </c>
      <c r="CE9" s="867">
        <v>69.771000000000001</v>
      </c>
      <c r="CF9" s="867">
        <v>5.3840000000000003</v>
      </c>
      <c r="CG9" s="867">
        <v>8.7650000000000006</v>
      </c>
      <c r="CH9" s="867">
        <v>83.92</v>
      </c>
      <c r="CI9" s="867">
        <v>25.341999999999999</v>
      </c>
      <c r="CJ9" s="867">
        <v>125.807</v>
      </c>
      <c r="CK9" s="867">
        <v>16.545000000000002</v>
      </c>
      <c r="CL9" s="725">
        <f t="shared" si="9"/>
        <v>0.15142501510131612</v>
      </c>
      <c r="CN9" s="734" t="s">
        <v>149</v>
      </c>
      <c r="CO9" s="735">
        <f t="shared" si="13"/>
        <v>0.21653503747915034</v>
      </c>
      <c r="CP9" s="735">
        <f t="shared" si="10"/>
        <v>0.24113387539233372</v>
      </c>
      <c r="CQ9" s="735">
        <f t="shared" si="10"/>
        <v>0.3682490355765109</v>
      </c>
      <c r="CR9" s="735">
        <f t="shared" si="10"/>
        <v>4.7755273295953013E-2</v>
      </c>
      <c r="CS9" s="735">
        <f t="shared" si="10"/>
        <v>0.21969365774559443</v>
      </c>
      <c r="CT9" s="735">
        <f t="shared" si="10"/>
        <v>0.21619297415831792</v>
      </c>
      <c r="CU9" s="735">
        <f t="shared" si="10"/>
        <v>0.2063521545319465</v>
      </c>
      <c r="CV9" s="735">
        <f t="shared" si="10"/>
        <v>0</v>
      </c>
      <c r="CW9" s="735">
        <f t="shared" si="10"/>
        <v>0.19298141086749285</v>
      </c>
      <c r="CX9" s="735">
        <f t="shared" si="10"/>
        <v>0.20321995106937102</v>
      </c>
      <c r="CY9" s="735">
        <f t="shared" si="10"/>
        <v>0.21969365774559443</v>
      </c>
      <c r="CZ9" s="735">
        <f t="shared" si="10"/>
        <v>0.3804170444242973</v>
      </c>
      <c r="DA9" s="735">
        <f t="shared" si="10"/>
        <v>1.9473004032741894</v>
      </c>
      <c r="DB9" s="768"/>
    </row>
    <row r="10" spans="1:106" s="312" customFormat="1" ht="15" customHeight="1" x14ac:dyDescent="0.3">
      <c r="A10" s="284" t="s">
        <v>150</v>
      </c>
      <c r="B10" s="851">
        <v>1.986</v>
      </c>
      <c r="C10" s="851">
        <v>4.1500000000000004</v>
      </c>
      <c r="D10" s="851">
        <v>0.69899999999999995</v>
      </c>
      <c r="E10" s="851">
        <v>0</v>
      </c>
      <c r="F10" s="851">
        <v>4.8490000000000002</v>
      </c>
      <c r="G10" s="851">
        <v>1.341</v>
      </c>
      <c r="H10" s="851">
        <v>0.2</v>
      </c>
      <c r="I10" s="851">
        <v>1.5409999999999999</v>
      </c>
      <c r="J10" s="851">
        <v>1.8759999999999999</v>
      </c>
      <c r="K10" s="851">
        <v>4.8490000000000002</v>
      </c>
      <c r="L10" s="851">
        <v>1.4319999999999999</v>
      </c>
      <c r="M10" s="303">
        <f t="shared" si="0"/>
        <v>0.48166834846955936</v>
      </c>
      <c r="N10" s="304"/>
      <c r="O10" s="305" t="s">
        <v>150</v>
      </c>
      <c r="P10" s="856">
        <v>8.202</v>
      </c>
      <c r="Q10" s="856">
        <v>12.835000000000001</v>
      </c>
      <c r="R10" s="856">
        <v>5.5789999999999997</v>
      </c>
      <c r="S10" s="856">
        <v>1.2350000000000001</v>
      </c>
      <c r="T10" s="856">
        <v>19.649000000000001</v>
      </c>
      <c r="U10" s="856">
        <v>12.832000000000001</v>
      </c>
      <c r="V10" s="856">
        <v>0.89500000000000002</v>
      </c>
      <c r="W10" s="856">
        <v>13.727</v>
      </c>
      <c r="X10" s="856">
        <v>0.85799999999999998</v>
      </c>
      <c r="Y10" s="856">
        <v>19.649000000000001</v>
      </c>
      <c r="Z10" s="856">
        <v>5.0640000000000001</v>
      </c>
      <c r="AA10" s="306">
        <f t="shared" si="1"/>
        <v>0.34720603359616042</v>
      </c>
      <c r="AB10" s="307"/>
      <c r="AC10" s="308" t="s">
        <v>150</v>
      </c>
      <c r="AD10" s="811">
        <v>0.42</v>
      </c>
      <c r="AE10" s="811">
        <v>0.6</v>
      </c>
      <c r="AF10" s="811">
        <v>0</v>
      </c>
      <c r="AG10" s="811">
        <v>0.3</v>
      </c>
      <c r="AH10" s="811">
        <v>0.9</v>
      </c>
      <c r="AI10" s="811">
        <v>3.5000000000000003E-2</v>
      </c>
      <c r="AJ10" s="811">
        <v>3.5000000000000003E-2</v>
      </c>
      <c r="AK10" s="811">
        <v>7.0000000000000007E-2</v>
      </c>
      <c r="AL10" s="811">
        <v>0.83</v>
      </c>
      <c r="AM10" s="811">
        <v>0.9</v>
      </c>
      <c r="AN10" s="811">
        <v>0</v>
      </c>
      <c r="AO10" s="309">
        <v>0</v>
      </c>
      <c r="AP10" s="679"/>
      <c r="AQ10" s="687" t="s">
        <v>150</v>
      </c>
      <c r="AR10" s="688">
        <f t="shared" si="11"/>
        <v>0.14799999999999963</v>
      </c>
      <c r="AS10" s="688">
        <f t="shared" si="2"/>
        <v>0.25399999999999745</v>
      </c>
      <c r="AT10" s="688">
        <f t="shared" si="2"/>
        <v>1.6000000000000014E-2</v>
      </c>
      <c r="AU10" s="688">
        <f t="shared" si="2"/>
        <v>0.15799999999999997</v>
      </c>
      <c r="AV10" s="688">
        <f t="shared" si="2"/>
        <v>0.42799999999999938</v>
      </c>
      <c r="AW10" s="688">
        <f t="shared" si="2"/>
        <v>0.37299999999999944</v>
      </c>
      <c r="AX10" s="688">
        <f t="shared" si="2"/>
        <v>1.5000000000000041E-2</v>
      </c>
      <c r="AY10" s="688">
        <f t="shared" si="12"/>
        <v>0.38800000000000018</v>
      </c>
      <c r="AZ10" s="688">
        <f t="shared" si="3"/>
        <v>2.100000000000013E-2</v>
      </c>
      <c r="BA10" s="688">
        <f t="shared" si="3"/>
        <v>0.42799999999999938</v>
      </c>
      <c r="BB10" s="688">
        <f t="shared" si="3"/>
        <v>1.9000000000000128E-2</v>
      </c>
      <c r="BC10" s="689">
        <v>0</v>
      </c>
      <c r="BD10" s="304"/>
      <c r="BE10" s="310" t="s">
        <v>150</v>
      </c>
      <c r="BF10" s="863">
        <v>10.756</v>
      </c>
      <c r="BG10" s="863">
        <v>17.838999999999999</v>
      </c>
      <c r="BH10" s="863">
        <v>6.2939999999999996</v>
      </c>
      <c r="BI10" s="863">
        <v>1.6930000000000001</v>
      </c>
      <c r="BJ10" s="863">
        <v>25.826000000000001</v>
      </c>
      <c r="BK10" s="863">
        <v>14.581</v>
      </c>
      <c r="BL10" s="863">
        <v>1.145</v>
      </c>
      <c r="BM10" s="863">
        <v>0</v>
      </c>
      <c r="BN10" s="863">
        <v>15.726000000000001</v>
      </c>
      <c r="BO10" s="863">
        <v>3.585</v>
      </c>
      <c r="BP10" s="863">
        <v>25.826000000000001</v>
      </c>
      <c r="BQ10" s="863">
        <v>6.5149999999999997</v>
      </c>
      <c r="BR10" s="311">
        <f t="shared" si="4"/>
        <v>0.3373724820050748</v>
      </c>
      <c r="BT10" s="489">
        <f t="shared" si="5"/>
        <v>0.71949100285890477</v>
      </c>
      <c r="BU10" s="490">
        <f t="shared" si="6"/>
        <v>0.23263635854027695</v>
      </c>
      <c r="BV10" s="490">
        <f t="shared" si="7"/>
        <v>3.3634172319076186E-2</v>
      </c>
      <c r="BW10" s="491">
        <f t="shared" si="8"/>
        <v>3.0927710843373495</v>
      </c>
      <c r="BY10" s="724" t="s">
        <v>150</v>
      </c>
      <c r="BZ10" s="867">
        <v>49.970999999999997</v>
      </c>
      <c r="CA10" s="867">
        <v>86.082999999999998</v>
      </c>
      <c r="CB10" s="867">
        <v>16.545000000000002</v>
      </c>
      <c r="CC10" s="867">
        <v>29.106999999999999</v>
      </c>
      <c r="CD10" s="867">
        <v>131.73500000000001</v>
      </c>
      <c r="CE10" s="867">
        <v>72.168999999999997</v>
      </c>
      <c r="CF10" s="867">
        <v>5.4130000000000003</v>
      </c>
      <c r="CG10" s="867">
        <v>9.734</v>
      </c>
      <c r="CH10" s="867">
        <v>87.316000000000003</v>
      </c>
      <c r="CI10" s="867">
        <v>29.315999999999999</v>
      </c>
      <c r="CJ10" s="867">
        <v>131.73500000000001</v>
      </c>
      <c r="CK10" s="867">
        <v>15.103</v>
      </c>
      <c r="CL10" s="725">
        <f t="shared" si="9"/>
        <v>0.12949276356403044</v>
      </c>
      <c r="CN10" s="734" t="s">
        <v>150</v>
      </c>
      <c r="CO10" s="735">
        <f t="shared" si="13"/>
        <v>0.21524484200836488</v>
      </c>
      <c r="CP10" s="735">
        <f t="shared" si="10"/>
        <v>0.2072302312884077</v>
      </c>
      <c r="CQ10" s="735">
        <f t="shared" si="10"/>
        <v>0.3804170444242973</v>
      </c>
      <c r="CR10" s="735">
        <f t="shared" si="10"/>
        <v>5.8164702648847356E-2</v>
      </c>
      <c r="CS10" s="735">
        <f t="shared" si="10"/>
        <v>0.19604509052264013</v>
      </c>
      <c r="CT10" s="735">
        <f t="shared" si="10"/>
        <v>0.20203965691640455</v>
      </c>
      <c r="CU10" s="735">
        <f t="shared" si="10"/>
        <v>0.21152780343617217</v>
      </c>
      <c r="CV10" s="735">
        <f t="shared" si="10"/>
        <v>0</v>
      </c>
      <c r="CW10" s="735">
        <f t="shared" si="10"/>
        <v>0.18010444821109534</v>
      </c>
      <c r="CX10" s="735">
        <f t="shared" si="10"/>
        <v>0.12228817028243963</v>
      </c>
      <c r="CY10" s="735">
        <f t="shared" si="10"/>
        <v>0.19604509052264013</v>
      </c>
      <c r="CZ10" s="735">
        <f t="shared" si="10"/>
        <v>0.43137125074488508</v>
      </c>
      <c r="DA10" s="735">
        <f t="shared" si="10"/>
        <v>2.6053384970678599</v>
      </c>
      <c r="DB10" s="768"/>
    </row>
    <row r="11" spans="1:106" s="312" customFormat="1" ht="15" customHeight="1" x14ac:dyDescent="0.3">
      <c r="A11" s="284" t="s">
        <v>151</v>
      </c>
      <c r="B11" s="851">
        <v>2.2810000000000001</v>
      </c>
      <c r="C11" s="851">
        <v>4.2</v>
      </c>
      <c r="D11" s="851">
        <v>1.4319999999999999</v>
      </c>
      <c r="E11" s="851">
        <v>0</v>
      </c>
      <c r="F11" s="851">
        <v>5.6319999999999997</v>
      </c>
      <c r="G11" s="851">
        <v>2.1360000000000001</v>
      </c>
      <c r="H11" s="851">
        <v>0.23499999999999999</v>
      </c>
      <c r="I11" s="851">
        <v>2.371</v>
      </c>
      <c r="J11" s="851">
        <v>1.417</v>
      </c>
      <c r="K11" s="851">
        <v>5.6319999999999997</v>
      </c>
      <c r="L11" s="851">
        <v>1.8440000000000001</v>
      </c>
      <c r="M11" s="303">
        <f t="shared" si="0"/>
        <v>0.43748517200474502</v>
      </c>
      <c r="N11" s="304"/>
      <c r="O11" s="305" t="s">
        <v>151</v>
      </c>
      <c r="P11" s="856">
        <v>8.1359999999999992</v>
      </c>
      <c r="Q11" s="856">
        <v>14.75</v>
      </c>
      <c r="R11" s="856">
        <v>5.0640000000000001</v>
      </c>
      <c r="S11" s="856">
        <v>0.08</v>
      </c>
      <c r="T11" s="856">
        <v>19.893999999999998</v>
      </c>
      <c r="U11" s="856">
        <v>13.675000000000001</v>
      </c>
      <c r="V11" s="856">
        <v>1.069</v>
      </c>
      <c r="W11" s="856">
        <v>14.744</v>
      </c>
      <c r="X11" s="856">
        <v>1.3069999999999999</v>
      </c>
      <c r="Y11" s="856">
        <v>19.893999999999998</v>
      </c>
      <c r="Z11" s="856">
        <v>3.843</v>
      </c>
      <c r="AA11" s="306">
        <f t="shared" si="1"/>
        <v>0.23942433493240298</v>
      </c>
      <c r="AB11" s="307"/>
      <c r="AC11" s="308" t="s">
        <v>151</v>
      </c>
      <c r="AD11" s="811">
        <v>0.35</v>
      </c>
      <c r="AE11" s="811">
        <v>0.52</v>
      </c>
      <c r="AF11" s="811">
        <v>0</v>
      </c>
      <c r="AG11" s="811">
        <v>0.2</v>
      </c>
      <c r="AH11" s="811">
        <v>0.72</v>
      </c>
      <c r="AI11" s="811">
        <v>7.4999999999999997E-2</v>
      </c>
      <c r="AJ11" s="811">
        <v>3.5000000000000003E-2</v>
      </c>
      <c r="AK11" s="811">
        <v>0.11</v>
      </c>
      <c r="AL11" s="811">
        <v>0.61</v>
      </c>
      <c r="AM11" s="811">
        <v>0.72</v>
      </c>
      <c r="AN11" s="811">
        <v>0</v>
      </c>
      <c r="AO11" s="309">
        <v>0</v>
      </c>
      <c r="AP11" s="679"/>
      <c r="AQ11" s="687" t="s">
        <v>151</v>
      </c>
      <c r="AR11" s="688">
        <f t="shared" si="11"/>
        <v>0.12300000000000078</v>
      </c>
      <c r="AS11" s="688">
        <f t="shared" si="2"/>
        <v>0.22300000000000209</v>
      </c>
      <c r="AT11" s="688">
        <f t="shared" si="2"/>
        <v>1.9000000000000128E-2</v>
      </c>
      <c r="AU11" s="688">
        <f t="shared" si="2"/>
        <v>0.19699999999999995</v>
      </c>
      <c r="AV11" s="688">
        <f t="shared" si="2"/>
        <v>0.43899999999999895</v>
      </c>
      <c r="AW11" s="688">
        <f t="shared" si="2"/>
        <v>0.36599999999999894</v>
      </c>
      <c r="AX11" s="688">
        <f t="shared" si="2"/>
        <v>1.3999999999999929E-2</v>
      </c>
      <c r="AY11" s="688">
        <f t="shared" si="12"/>
        <v>0.38000000000000023</v>
      </c>
      <c r="AZ11" s="688">
        <f t="shared" si="3"/>
        <v>8.0000000000001181E-3</v>
      </c>
      <c r="BA11" s="688">
        <f t="shared" si="3"/>
        <v>0.43899999999999895</v>
      </c>
      <c r="BB11" s="688">
        <f t="shared" si="3"/>
        <v>5.1000000000000156E-2</v>
      </c>
      <c r="BC11" s="689">
        <v>0</v>
      </c>
      <c r="BD11" s="304"/>
      <c r="BE11" s="310" t="s">
        <v>151</v>
      </c>
      <c r="BF11" s="863">
        <v>10.89</v>
      </c>
      <c r="BG11" s="863">
        <v>19.693000000000001</v>
      </c>
      <c r="BH11" s="863">
        <v>6.5149999999999997</v>
      </c>
      <c r="BI11" s="863">
        <v>0.47699999999999998</v>
      </c>
      <c r="BJ11" s="863">
        <v>26.684999999999999</v>
      </c>
      <c r="BK11" s="863">
        <v>16.251999999999999</v>
      </c>
      <c r="BL11" s="863">
        <v>1.353</v>
      </c>
      <c r="BM11" s="863">
        <v>0</v>
      </c>
      <c r="BN11" s="863">
        <v>17.605</v>
      </c>
      <c r="BO11" s="863">
        <v>3.3420000000000001</v>
      </c>
      <c r="BP11" s="863">
        <v>26.684999999999999</v>
      </c>
      <c r="BQ11" s="863">
        <v>5.7380000000000004</v>
      </c>
      <c r="BR11" s="311">
        <f t="shared" si="4"/>
        <v>0.27392944097006733</v>
      </c>
      <c r="BT11" s="489">
        <f t="shared" si="5"/>
        <v>0.74899710557050725</v>
      </c>
      <c r="BU11" s="490">
        <f t="shared" si="6"/>
        <v>0.21327375209465291</v>
      </c>
      <c r="BV11" s="490">
        <f t="shared" si="7"/>
        <v>2.6405321687909409E-2</v>
      </c>
      <c r="BW11" s="491">
        <f t="shared" si="8"/>
        <v>3.5119047619047619</v>
      </c>
      <c r="BY11" s="724" t="s">
        <v>151</v>
      </c>
      <c r="BZ11" s="867">
        <v>52.06</v>
      </c>
      <c r="CA11" s="867">
        <v>93.454999999999998</v>
      </c>
      <c r="CB11" s="867">
        <v>15.103</v>
      </c>
      <c r="CC11" s="867">
        <v>28.366</v>
      </c>
      <c r="CD11" s="867">
        <v>136.92400000000001</v>
      </c>
      <c r="CE11" s="867">
        <v>76.031000000000006</v>
      </c>
      <c r="CF11" s="867">
        <v>5.7190000000000003</v>
      </c>
      <c r="CG11" s="867">
        <v>9.2089999999999996</v>
      </c>
      <c r="CH11" s="867">
        <v>90.959000000000003</v>
      </c>
      <c r="CI11" s="867">
        <v>28.617000000000001</v>
      </c>
      <c r="CJ11" s="867">
        <v>136.92400000000001</v>
      </c>
      <c r="CK11" s="867">
        <v>17.347999999999999</v>
      </c>
      <c r="CL11" s="725">
        <f t="shared" si="9"/>
        <v>0.14507928012310162</v>
      </c>
      <c r="CN11" s="734" t="s">
        <v>151</v>
      </c>
      <c r="CO11" s="735">
        <f t="shared" si="13"/>
        <v>0.20918171340760661</v>
      </c>
      <c r="CP11" s="735">
        <f t="shared" si="10"/>
        <v>0.21072173773473865</v>
      </c>
      <c r="CQ11" s="735">
        <f t="shared" si="10"/>
        <v>0.43137125074488508</v>
      </c>
      <c r="CR11" s="735">
        <f t="shared" si="10"/>
        <v>1.6815906366777128E-2</v>
      </c>
      <c r="CS11" s="735">
        <f t="shared" si="10"/>
        <v>0.19488913557886126</v>
      </c>
      <c r="CT11" s="735">
        <f t="shared" si="10"/>
        <v>0.21375491575804603</v>
      </c>
      <c r="CU11" s="735">
        <f t="shared" si="10"/>
        <v>0.23657982164714109</v>
      </c>
      <c r="CV11" s="735">
        <f t="shared" si="10"/>
        <v>0</v>
      </c>
      <c r="CW11" s="735">
        <f t="shared" si="10"/>
        <v>0.19354874174078432</v>
      </c>
      <c r="CX11" s="735">
        <f t="shared" si="10"/>
        <v>0.11678372995072858</v>
      </c>
      <c r="CY11" s="735">
        <f t="shared" si="10"/>
        <v>0.19488913557886126</v>
      </c>
      <c r="CZ11" s="735">
        <f t="shared" si="10"/>
        <v>0.33075858888632698</v>
      </c>
      <c r="DA11" s="735">
        <f t="shared" si="10"/>
        <v>1.8881362020657582</v>
      </c>
      <c r="DB11" s="768"/>
    </row>
    <row r="12" spans="1:106" s="312" customFormat="1" ht="15" customHeight="1" x14ac:dyDescent="0.3">
      <c r="A12" s="284" t="s">
        <v>152</v>
      </c>
      <c r="B12" s="851">
        <v>2.91</v>
      </c>
      <c r="C12" s="851">
        <v>7</v>
      </c>
      <c r="D12" s="851">
        <v>1.8440000000000001</v>
      </c>
      <c r="E12" s="851">
        <v>0</v>
      </c>
      <c r="F12" s="851">
        <v>8.8439999999999994</v>
      </c>
      <c r="G12" s="851">
        <v>2.9849999999999999</v>
      </c>
      <c r="H12" s="851">
        <v>0.28999999999999998</v>
      </c>
      <c r="I12" s="851">
        <v>3.2749999999999999</v>
      </c>
      <c r="J12" s="851">
        <v>2.97</v>
      </c>
      <c r="K12" s="851">
        <v>8.8439999999999994</v>
      </c>
      <c r="L12" s="851">
        <v>2.5990000000000002</v>
      </c>
      <c r="M12" s="303">
        <f t="shared" si="0"/>
        <v>0.4424582907728975</v>
      </c>
      <c r="N12" s="304"/>
      <c r="O12" s="305" t="s">
        <v>152</v>
      </c>
      <c r="P12" s="856">
        <v>9.4209999999999994</v>
      </c>
      <c r="Q12" s="856">
        <v>15.541</v>
      </c>
      <c r="R12" s="856">
        <v>3.843</v>
      </c>
      <c r="S12" s="856">
        <v>3.0000000000000001E-3</v>
      </c>
      <c r="T12" s="856">
        <v>19.387</v>
      </c>
      <c r="U12" s="856">
        <v>12.512</v>
      </c>
      <c r="V12" s="856">
        <v>1.147</v>
      </c>
      <c r="W12" s="856">
        <v>13.659000000000001</v>
      </c>
      <c r="X12" s="856">
        <v>1.591</v>
      </c>
      <c r="Y12" s="856">
        <v>19.387</v>
      </c>
      <c r="Z12" s="856">
        <v>4.1369999999999996</v>
      </c>
      <c r="AA12" s="306">
        <f t="shared" si="1"/>
        <v>0.27127868852459014</v>
      </c>
      <c r="AB12" s="307"/>
      <c r="AC12" s="308" t="s">
        <v>152</v>
      </c>
      <c r="AD12" s="811">
        <v>0.42</v>
      </c>
      <c r="AE12" s="811">
        <v>0.55000000000000004</v>
      </c>
      <c r="AF12" s="811">
        <v>0</v>
      </c>
      <c r="AG12" s="811">
        <v>0</v>
      </c>
      <c r="AH12" s="811">
        <v>0.55000000000000004</v>
      </c>
      <c r="AI12" s="811">
        <v>8.5000000000000006E-2</v>
      </c>
      <c r="AJ12" s="811">
        <v>3.5000000000000003E-2</v>
      </c>
      <c r="AK12" s="811">
        <v>0.12</v>
      </c>
      <c r="AL12" s="811">
        <v>0.43</v>
      </c>
      <c r="AM12" s="811">
        <v>0.55000000000000004</v>
      </c>
      <c r="AN12" s="811">
        <v>0</v>
      </c>
      <c r="AO12" s="309">
        <v>0</v>
      </c>
      <c r="AP12" s="679"/>
      <c r="AQ12" s="687" t="s">
        <v>152</v>
      </c>
      <c r="AR12" s="688">
        <f t="shared" si="11"/>
        <v>0.11600000000000138</v>
      </c>
      <c r="AS12" s="688">
        <f t="shared" si="2"/>
        <v>0.19099999999999961</v>
      </c>
      <c r="AT12" s="688">
        <f t="shared" si="2"/>
        <v>5.1000000000000156E-2</v>
      </c>
      <c r="AU12" s="688">
        <f t="shared" si="2"/>
        <v>0.253</v>
      </c>
      <c r="AV12" s="688">
        <f t="shared" si="2"/>
        <v>0.49500000000000166</v>
      </c>
      <c r="AW12" s="688">
        <f t="shared" si="2"/>
        <v>0.41000000000000097</v>
      </c>
      <c r="AX12" s="688">
        <f t="shared" si="2"/>
        <v>1.3000000000000039E-2</v>
      </c>
      <c r="AY12" s="688">
        <f t="shared" si="12"/>
        <v>0.42400000000000049</v>
      </c>
      <c r="AZ12" s="688">
        <f t="shared" si="3"/>
        <v>1.1999999999999955E-2</v>
      </c>
      <c r="BA12" s="688">
        <f t="shared" si="3"/>
        <v>0.49500000000000166</v>
      </c>
      <c r="BB12" s="688">
        <f t="shared" si="3"/>
        <v>5.9000000000000163E-2</v>
      </c>
      <c r="BC12" s="689">
        <v>0</v>
      </c>
      <c r="BD12" s="304"/>
      <c r="BE12" s="310" t="s">
        <v>152</v>
      </c>
      <c r="BF12" s="863">
        <v>12.867000000000001</v>
      </c>
      <c r="BG12" s="863">
        <v>23.282</v>
      </c>
      <c r="BH12" s="863">
        <v>5.7380000000000004</v>
      </c>
      <c r="BI12" s="863">
        <v>0.25600000000000001</v>
      </c>
      <c r="BJ12" s="863">
        <v>29.276</v>
      </c>
      <c r="BK12" s="863">
        <v>15.992000000000001</v>
      </c>
      <c r="BL12" s="863">
        <v>1.4850000000000001</v>
      </c>
      <c r="BM12" s="863">
        <v>1E-3</v>
      </c>
      <c r="BN12" s="863">
        <v>17.478000000000002</v>
      </c>
      <c r="BO12" s="863">
        <v>5.0030000000000001</v>
      </c>
      <c r="BP12" s="863">
        <v>29.276</v>
      </c>
      <c r="BQ12" s="863">
        <v>6.7949999999999999</v>
      </c>
      <c r="BR12" s="311">
        <f t="shared" si="4"/>
        <v>0.30225523775632757</v>
      </c>
      <c r="BT12" s="489">
        <f t="shared" si="5"/>
        <v>0.66751138218366124</v>
      </c>
      <c r="BU12" s="490">
        <f t="shared" si="6"/>
        <v>0.30066145520144316</v>
      </c>
      <c r="BV12" s="490">
        <f t="shared" si="7"/>
        <v>2.3623400051541964E-2</v>
      </c>
      <c r="BW12" s="491">
        <f t="shared" si="8"/>
        <v>2.2201428571428572</v>
      </c>
      <c r="BY12" s="724" t="s">
        <v>152</v>
      </c>
      <c r="BZ12" s="867">
        <v>50.747999999999998</v>
      </c>
      <c r="CA12" s="867">
        <v>83.103999999999999</v>
      </c>
      <c r="CB12" s="867">
        <v>17.347999999999999</v>
      </c>
      <c r="CC12" s="867">
        <v>25.484999999999999</v>
      </c>
      <c r="CD12" s="867">
        <v>125.937</v>
      </c>
      <c r="CE12" s="867">
        <v>71.055999999999997</v>
      </c>
      <c r="CF12" s="867">
        <v>5.4219999999999997</v>
      </c>
      <c r="CG12" s="867">
        <v>9.5429999999999993</v>
      </c>
      <c r="CH12" s="867">
        <v>86.021000000000001</v>
      </c>
      <c r="CI12" s="867">
        <v>26.221</v>
      </c>
      <c r="CJ12" s="867">
        <v>125.937</v>
      </c>
      <c r="CK12" s="867">
        <v>13.695</v>
      </c>
      <c r="CL12" s="725">
        <f t="shared" si="9"/>
        <v>0.12201315015769498</v>
      </c>
      <c r="CN12" s="734" t="s">
        <v>152</v>
      </c>
      <c r="CO12" s="735">
        <f t="shared" si="13"/>
        <v>0.25354693781035709</v>
      </c>
      <c r="CP12" s="735">
        <f t="shared" si="10"/>
        <v>0.28015498652291104</v>
      </c>
      <c r="CQ12" s="735">
        <f t="shared" si="10"/>
        <v>0.33075858888632698</v>
      </c>
      <c r="CR12" s="735">
        <f t="shared" si="10"/>
        <v>1.0045124583088091E-2</v>
      </c>
      <c r="CS12" s="735">
        <f t="shared" si="10"/>
        <v>0.23246543906874073</v>
      </c>
      <c r="CT12" s="735">
        <f t="shared" si="10"/>
        <v>0.22506192299031752</v>
      </c>
      <c r="CU12" s="735">
        <f t="shared" si="10"/>
        <v>0.27388417558096645</v>
      </c>
      <c r="CV12" s="735">
        <f t="shared" si="10"/>
        <v>1.047888504663104E-4</v>
      </c>
      <c r="CW12" s="735">
        <f t="shared" si="10"/>
        <v>0.20318294369979426</v>
      </c>
      <c r="CX12" s="735">
        <f t="shared" si="10"/>
        <v>0.19080126616071089</v>
      </c>
      <c r="CY12" s="735">
        <f t="shared" si="10"/>
        <v>0.23246543906874073</v>
      </c>
      <c r="CZ12" s="735">
        <f t="shared" si="10"/>
        <v>0.49616648411829134</v>
      </c>
      <c r="DA12" s="735">
        <f t="shared" si="10"/>
        <v>2.4772349321829661</v>
      </c>
      <c r="DB12" s="768"/>
    </row>
    <row r="13" spans="1:106" s="312" customFormat="1" ht="15" customHeight="1" x14ac:dyDescent="0.3">
      <c r="A13" s="284" t="s">
        <v>153</v>
      </c>
      <c r="B13" s="851">
        <v>3.27</v>
      </c>
      <c r="C13" s="851">
        <v>6.75</v>
      </c>
      <c r="D13" s="851">
        <v>2.5990000000000002</v>
      </c>
      <c r="E13" s="851">
        <v>0</v>
      </c>
      <c r="F13" s="851">
        <v>9.3490000000000002</v>
      </c>
      <c r="G13" s="851">
        <v>3.8620000000000001</v>
      </c>
      <c r="H13" s="851">
        <v>0.33</v>
      </c>
      <c r="I13" s="851">
        <v>4.1920000000000002</v>
      </c>
      <c r="J13" s="851">
        <v>3.2919999999999998</v>
      </c>
      <c r="K13" s="851">
        <v>9.3490000000000002</v>
      </c>
      <c r="L13" s="851">
        <v>1.865</v>
      </c>
      <c r="M13" s="303">
        <f t="shared" si="0"/>
        <v>0.30790820538220237</v>
      </c>
      <c r="N13" s="304"/>
      <c r="O13" s="305" t="s">
        <v>153</v>
      </c>
      <c r="P13" s="856">
        <v>10.153</v>
      </c>
      <c r="Q13" s="856">
        <v>18.277999999999999</v>
      </c>
      <c r="R13" s="856">
        <v>4.1369999999999996</v>
      </c>
      <c r="S13" s="856">
        <v>0.376</v>
      </c>
      <c r="T13" s="856">
        <v>22.791</v>
      </c>
      <c r="U13" s="856">
        <v>13.13</v>
      </c>
      <c r="V13" s="856">
        <v>1.125</v>
      </c>
      <c r="W13" s="856">
        <v>14.255000000000001</v>
      </c>
      <c r="X13" s="856">
        <v>3.476</v>
      </c>
      <c r="Y13" s="856">
        <v>22.791</v>
      </c>
      <c r="Z13" s="856">
        <v>5.0599999999999996</v>
      </c>
      <c r="AA13" s="306">
        <f t="shared" si="1"/>
        <v>0.28537589532457275</v>
      </c>
      <c r="AB13" s="307"/>
      <c r="AC13" s="308" t="s">
        <v>153</v>
      </c>
      <c r="AD13" s="811">
        <v>0.55000000000000004</v>
      </c>
      <c r="AE13" s="811">
        <v>0.95</v>
      </c>
      <c r="AF13" s="811">
        <v>0</v>
      </c>
      <c r="AG13" s="811">
        <v>0</v>
      </c>
      <c r="AH13" s="811">
        <v>0.95</v>
      </c>
      <c r="AI13" s="811">
        <v>7.0000000000000007E-2</v>
      </c>
      <c r="AJ13" s="811">
        <v>3.5000000000000003E-2</v>
      </c>
      <c r="AK13" s="811">
        <v>0.105</v>
      </c>
      <c r="AL13" s="811">
        <v>0.84499999999999997</v>
      </c>
      <c r="AM13" s="811">
        <v>0.95</v>
      </c>
      <c r="AN13" s="811">
        <v>0</v>
      </c>
      <c r="AO13" s="309">
        <v>0</v>
      </c>
      <c r="AP13" s="679"/>
      <c r="AQ13" s="687" t="s">
        <v>153</v>
      </c>
      <c r="AR13" s="688">
        <f t="shared" si="11"/>
        <v>0.15800000000000014</v>
      </c>
      <c r="AS13" s="688">
        <f t="shared" si="2"/>
        <v>0.27300000000000257</v>
      </c>
      <c r="AT13" s="688">
        <f t="shared" si="2"/>
        <v>5.9000000000000163E-2</v>
      </c>
      <c r="AU13" s="688">
        <f t="shared" si="2"/>
        <v>0.33299999999999996</v>
      </c>
      <c r="AV13" s="688">
        <f t="shared" si="2"/>
        <v>0.66500000000000203</v>
      </c>
      <c r="AW13" s="688">
        <f t="shared" si="2"/>
        <v>0.56299999999999906</v>
      </c>
      <c r="AX13" s="688">
        <f t="shared" si="2"/>
        <v>1.7999999999999933E-2</v>
      </c>
      <c r="AY13" s="688">
        <f t="shared" si="12"/>
        <v>0.5839999999999983</v>
      </c>
      <c r="AZ13" s="688">
        <f t="shared" si="3"/>
        <v>5.0000000000005596E-3</v>
      </c>
      <c r="BA13" s="688">
        <f t="shared" si="3"/>
        <v>0.66500000000000203</v>
      </c>
      <c r="BB13" s="688">
        <f t="shared" si="3"/>
        <v>7.6000000000000512E-2</v>
      </c>
      <c r="BC13" s="689">
        <v>0</v>
      </c>
      <c r="BD13" s="304"/>
      <c r="BE13" s="310" t="s">
        <v>153</v>
      </c>
      <c r="BF13" s="863">
        <v>14.131</v>
      </c>
      <c r="BG13" s="863">
        <v>26.251000000000001</v>
      </c>
      <c r="BH13" s="863">
        <v>6.7949999999999999</v>
      </c>
      <c r="BI13" s="863">
        <v>0.70899999999999996</v>
      </c>
      <c r="BJ13" s="863">
        <v>33.755000000000003</v>
      </c>
      <c r="BK13" s="863">
        <v>17.625</v>
      </c>
      <c r="BL13" s="863">
        <v>1.508</v>
      </c>
      <c r="BM13" s="863">
        <v>3.0000000000000001E-3</v>
      </c>
      <c r="BN13" s="863">
        <v>19.135999999999999</v>
      </c>
      <c r="BO13" s="863">
        <v>7.6180000000000003</v>
      </c>
      <c r="BP13" s="863">
        <v>33.755000000000003</v>
      </c>
      <c r="BQ13" s="863">
        <v>7.0010000000000003</v>
      </c>
      <c r="BR13" s="311">
        <f t="shared" si="4"/>
        <v>0.26168049637437396</v>
      </c>
      <c r="BT13" s="489">
        <f t="shared" si="5"/>
        <v>0.69627823701954206</v>
      </c>
      <c r="BU13" s="490">
        <f t="shared" si="6"/>
        <v>0.25713306159765342</v>
      </c>
      <c r="BV13" s="490">
        <f t="shared" si="7"/>
        <v>3.6189097558188256E-2</v>
      </c>
      <c r="BW13" s="491">
        <f t="shared" si="8"/>
        <v>2.7078518518518515</v>
      </c>
      <c r="BY13" s="724" t="s">
        <v>153</v>
      </c>
      <c r="BZ13" s="867">
        <v>53.713000000000001</v>
      </c>
      <c r="CA13" s="867">
        <v>93.063000000000002</v>
      </c>
      <c r="CB13" s="867">
        <v>13.695</v>
      </c>
      <c r="CC13" s="867">
        <v>25.419</v>
      </c>
      <c r="CD13" s="867">
        <v>132.17699999999999</v>
      </c>
      <c r="CE13" s="867">
        <v>73.804000000000002</v>
      </c>
      <c r="CF13" s="867">
        <v>5.9889999999999999</v>
      </c>
      <c r="CG13" s="867">
        <v>9.1950000000000003</v>
      </c>
      <c r="CH13" s="867">
        <v>88.988</v>
      </c>
      <c r="CI13" s="867">
        <v>25.248999999999999</v>
      </c>
      <c r="CJ13" s="867">
        <v>132.17699999999999</v>
      </c>
      <c r="CK13" s="867">
        <v>17.940000000000001</v>
      </c>
      <c r="CL13" s="725">
        <f t="shared" si="9"/>
        <v>0.1570419391265527</v>
      </c>
      <c r="CN13" s="734" t="s">
        <v>153</v>
      </c>
      <c r="CO13" s="735">
        <f t="shared" si="13"/>
        <v>0.26308342486921227</v>
      </c>
      <c r="CP13" s="735">
        <f t="shared" si="10"/>
        <v>0.28207773228887956</v>
      </c>
      <c r="CQ13" s="735">
        <f t="shared" si="10"/>
        <v>0.49616648411829134</v>
      </c>
      <c r="CR13" s="735">
        <f t="shared" si="10"/>
        <v>2.7892521342302998E-2</v>
      </c>
      <c r="CS13" s="735">
        <f t="shared" si="10"/>
        <v>0.25537725928111549</v>
      </c>
      <c r="CT13" s="735">
        <f t="shared" si="10"/>
        <v>0.23880819467779524</v>
      </c>
      <c r="CU13" s="735">
        <f t="shared" si="10"/>
        <v>0.25179495742194025</v>
      </c>
      <c r="CV13" s="735">
        <f t="shared" si="10"/>
        <v>3.2626427406199022E-4</v>
      </c>
      <c r="CW13" s="735">
        <f t="shared" si="10"/>
        <v>0.2150402301433901</v>
      </c>
      <c r="CX13" s="735">
        <f t="shared" si="10"/>
        <v>0.30171491940274864</v>
      </c>
      <c r="CY13" s="735">
        <f t="shared" si="10"/>
        <v>0.25537725928111549</v>
      </c>
      <c r="CZ13" s="735">
        <f t="shared" si="10"/>
        <v>0.39024526198439241</v>
      </c>
      <c r="DA13" s="735">
        <f t="shared" si="10"/>
        <v>1.6663096356922718</v>
      </c>
      <c r="DB13" s="768"/>
    </row>
    <row r="14" spans="1:106" s="312" customFormat="1" ht="15" customHeight="1" x14ac:dyDescent="0.3">
      <c r="A14" s="284" t="s">
        <v>154</v>
      </c>
      <c r="B14" s="851">
        <v>3.3159999999999998</v>
      </c>
      <c r="C14" s="851">
        <v>7.3</v>
      </c>
      <c r="D14" s="851">
        <v>1.865</v>
      </c>
      <c r="E14" s="851">
        <v>0</v>
      </c>
      <c r="F14" s="851">
        <v>9.1649999999999991</v>
      </c>
      <c r="G14" s="851">
        <v>4.3719999999999999</v>
      </c>
      <c r="H14" s="851">
        <v>0.35</v>
      </c>
      <c r="I14" s="851">
        <v>4.7220000000000004</v>
      </c>
      <c r="J14" s="851">
        <v>2.5409999999999999</v>
      </c>
      <c r="K14" s="851">
        <v>9.1649999999999991</v>
      </c>
      <c r="L14" s="851">
        <v>1.9019999999999999</v>
      </c>
      <c r="M14" s="303">
        <f t="shared" si="0"/>
        <v>0.28713768115942023</v>
      </c>
      <c r="N14" s="304"/>
      <c r="O14" s="305" t="s">
        <v>154</v>
      </c>
      <c r="P14" s="856">
        <v>9.4499999999999993</v>
      </c>
      <c r="Q14" s="856">
        <v>14.1</v>
      </c>
      <c r="R14" s="856">
        <v>5.0599999999999996</v>
      </c>
      <c r="S14" s="856">
        <v>0.28499999999999998</v>
      </c>
      <c r="T14" s="856">
        <v>19.445</v>
      </c>
      <c r="U14" s="856">
        <v>12.462</v>
      </c>
      <c r="V14" s="856">
        <v>1.0449999999999999</v>
      </c>
      <c r="W14" s="856">
        <v>13.507</v>
      </c>
      <c r="X14" s="856">
        <v>1.1870000000000001</v>
      </c>
      <c r="Y14" s="856">
        <v>19.445</v>
      </c>
      <c r="Z14" s="856">
        <v>4.7510000000000003</v>
      </c>
      <c r="AA14" s="306">
        <f t="shared" si="1"/>
        <v>0.32332925003402752</v>
      </c>
      <c r="AB14" s="307"/>
      <c r="AC14" s="308" t="s">
        <v>154</v>
      </c>
      <c r="AD14" s="811">
        <v>0.55000000000000004</v>
      </c>
      <c r="AE14" s="811">
        <v>0.6</v>
      </c>
      <c r="AF14" s="811">
        <v>0</v>
      </c>
      <c r="AG14" s="811">
        <v>0</v>
      </c>
      <c r="AH14" s="811">
        <v>0.6</v>
      </c>
      <c r="AI14" s="811">
        <v>0.08</v>
      </c>
      <c r="AJ14" s="811">
        <v>4.4999999999999998E-2</v>
      </c>
      <c r="AK14" s="811">
        <v>0.125</v>
      </c>
      <c r="AL14" s="811">
        <v>0.47499999999999998</v>
      </c>
      <c r="AM14" s="811">
        <v>0.6</v>
      </c>
      <c r="AN14" s="811">
        <v>0</v>
      </c>
      <c r="AO14" s="309">
        <v>0</v>
      </c>
      <c r="AP14" s="679"/>
      <c r="AQ14" s="687" t="s">
        <v>154</v>
      </c>
      <c r="AR14" s="688">
        <f t="shared" si="11"/>
        <v>0.19900000000000229</v>
      </c>
      <c r="AS14" s="688">
        <f t="shared" si="2"/>
        <v>0.40599999999999847</v>
      </c>
      <c r="AT14" s="688">
        <f t="shared" si="2"/>
        <v>7.6000000000000512E-2</v>
      </c>
      <c r="AU14" s="688">
        <f t="shared" si="2"/>
        <v>0.19900000000000001</v>
      </c>
      <c r="AV14" s="688">
        <f t="shared" si="2"/>
        <v>0.68099999999999883</v>
      </c>
      <c r="AW14" s="688">
        <f t="shared" si="2"/>
        <v>0.53400000000000081</v>
      </c>
      <c r="AX14" s="688">
        <f t="shared" si="2"/>
        <v>1.9999999999999948E-2</v>
      </c>
      <c r="AY14" s="688">
        <f t="shared" si="12"/>
        <v>0.55700000000000038</v>
      </c>
      <c r="AZ14" s="688">
        <f t="shared" si="3"/>
        <v>5.8000000000000163E-2</v>
      </c>
      <c r="BA14" s="688">
        <f t="shared" si="3"/>
        <v>0.68099999999999883</v>
      </c>
      <c r="BB14" s="688">
        <f t="shared" si="3"/>
        <v>6.5999999999999837E-2</v>
      </c>
      <c r="BC14" s="689">
        <v>0</v>
      </c>
      <c r="BD14" s="304"/>
      <c r="BE14" s="310" t="s">
        <v>154</v>
      </c>
      <c r="BF14" s="863">
        <v>13.515000000000001</v>
      </c>
      <c r="BG14" s="863">
        <v>22.405999999999999</v>
      </c>
      <c r="BH14" s="863">
        <v>7.0010000000000003</v>
      </c>
      <c r="BI14" s="863">
        <v>0.48399999999999999</v>
      </c>
      <c r="BJ14" s="863">
        <v>29.890999999999998</v>
      </c>
      <c r="BK14" s="863">
        <v>17.448</v>
      </c>
      <c r="BL14" s="863">
        <v>1.46</v>
      </c>
      <c r="BM14" s="863">
        <v>3.0000000000000001E-3</v>
      </c>
      <c r="BN14" s="863">
        <v>18.911000000000001</v>
      </c>
      <c r="BO14" s="863">
        <v>4.2610000000000001</v>
      </c>
      <c r="BP14" s="863">
        <v>29.890999999999998</v>
      </c>
      <c r="BQ14" s="863">
        <v>6.7190000000000003</v>
      </c>
      <c r="BR14" s="311">
        <f t="shared" si="4"/>
        <v>0.28996202313136543</v>
      </c>
      <c r="BT14" s="489">
        <f t="shared" si="5"/>
        <v>0.62929572435954662</v>
      </c>
      <c r="BU14" s="490">
        <f t="shared" si="6"/>
        <v>0.32580558778898511</v>
      </c>
      <c r="BV14" s="490">
        <f t="shared" si="7"/>
        <v>2.6778541462108365E-2</v>
      </c>
      <c r="BW14" s="491">
        <f t="shared" si="8"/>
        <v>1.9315068493150684</v>
      </c>
      <c r="BY14" s="724" t="s">
        <v>154</v>
      </c>
      <c r="BZ14" s="867">
        <v>51.991</v>
      </c>
      <c r="CA14" s="867">
        <v>97.006</v>
      </c>
      <c r="CB14" s="867">
        <v>17.940000000000001</v>
      </c>
      <c r="CC14" s="867">
        <v>27.324999999999999</v>
      </c>
      <c r="CD14" s="867">
        <v>142.27099999999999</v>
      </c>
      <c r="CE14" s="867">
        <v>77.2</v>
      </c>
      <c r="CF14" s="867">
        <v>6.2149999999999999</v>
      </c>
      <c r="CG14" s="867">
        <v>9.2200000000000006</v>
      </c>
      <c r="CH14" s="867">
        <v>92.635000000000005</v>
      </c>
      <c r="CI14" s="867">
        <v>26.061</v>
      </c>
      <c r="CJ14" s="867">
        <v>142.27099999999999</v>
      </c>
      <c r="CK14" s="867">
        <v>23.574999999999999</v>
      </c>
      <c r="CL14" s="725">
        <f t="shared" si="9"/>
        <v>0.19861663409044955</v>
      </c>
      <c r="CN14" s="734" t="s">
        <v>154</v>
      </c>
      <c r="CO14" s="735">
        <f t="shared" si="13"/>
        <v>0.25994883729876328</v>
      </c>
      <c r="CP14" s="735">
        <f t="shared" si="10"/>
        <v>0.2309754035832835</v>
      </c>
      <c r="CQ14" s="735">
        <f t="shared" si="10"/>
        <v>0.39024526198439241</v>
      </c>
      <c r="CR14" s="735">
        <f t="shared" si="10"/>
        <v>1.7712717291857274E-2</v>
      </c>
      <c r="CS14" s="735">
        <f t="shared" si="10"/>
        <v>0.21009903634612817</v>
      </c>
      <c r="CT14" s="735">
        <f t="shared" si="10"/>
        <v>0.22601036269430053</v>
      </c>
      <c r="CU14" s="735">
        <f t="shared" si="10"/>
        <v>0.23491552695092519</v>
      </c>
      <c r="CV14" s="735">
        <f t="shared" si="10"/>
        <v>3.2537960954446855E-4</v>
      </c>
      <c r="CW14" s="735">
        <f t="shared" si="10"/>
        <v>0.20414530145193502</v>
      </c>
      <c r="CX14" s="735">
        <f t="shared" si="10"/>
        <v>0.16350101684509422</v>
      </c>
      <c r="CY14" s="735">
        <f t="shared" si="10"/>
        <v>0.21009903634612817</v>
      </c>
      <c r="CZ14" s="735">
        <f t="shared" si="10"/>
        <v>0.28500530222693532</v>
      </c>
      <c r="DA14" s="735">
        <f t="shared" si="10"/>
        <v>1.4599080507995992</v>
      </c>
      <c r="DB14" s="768"/>
    </row>
    <row r="15" spans="1:106" s="315" customFormat="1" ht="15" customHeight="1" x14ac:dyDescent="0.3">
      <c r="A15" s="284" t="s">
        <v>155</v>
      </c>
      <c r="B15" s="851">
        <v>3.51</v>
      </c>
      <c r="C15" s="851">
        <v>7</v>
      </c>
      <c r="D15" s="851">
        <v>1.9019999999999999</v>
      </c>
      <c r="E15" s="851">
        <v>0</v>
      </c>
      <c r="F15" s="851">
        <v>8.9019999999999992</v>
      </c>
      <c r="G15" s="851">
        <v>4.891</v>
      </c>
      <c r="H15" s="851">
        <v>0.36499999999999999</v>
      </c>
      <c r="I15" s="851">
        <v>5.2560000000000002</v>
      </c>
      <c r="J15" s="851">
        <v>1.333</v>
      </c>
      <c r="K15" s="851">
        <v>8.9019999999999992</v>
      </c>
      <c r="L15" s="851">
        <v>2.3130000000000002</v>
      </c>
      <c r="M15" s="303">
        <f t="shared" si="0"/>
        <v>0.30558858501783592</v>
      </c>
      <c r="N15" s="313"/>
      <c r="O15" s="305" t="s">
        <v>155</v>
      </c>
      <c r="P15" s="856">
        <v>9.27</v>
      </c>
      <c r="Q15" s="856">
        <v>17.3</v>
      </c>
      <c r="R15" s="856">
        <v>4.7510000000000003</v>
      </c>
      <c r="S15" s="856">
        <v>0.28899999999999998</v>
      </c>
      <c r="T15" s="856">
        <v>22.34</v>
      </c>
      <c r="U15" s="856">
        <v>14.478999999999999</v>
      </c>
      <c r="V15" s="856">
        <v>1.2110000000000001</v>
      </c>
      <c r="W15" s="856">
        <v>15.69</v>
      </c>
      <c r="X15" s="856">
        <v>3.294</v>
      </c>
      <c r="Y15" s="856">
        <v>22.34</v>
      </c>
      <c r="Z15" s="856">
        <v>3.3559999999999999</v>
      </c>
      <c r="AA15" s="306">
        <f t="shared" ref="AA15:AA39" si="14">Z15/(W15+X15)</f>
        <v>0.17678044669195112</v>
      </c>
      <c r="AB15" s="314"/>
      <c r="AC15" s="308" t="s">
        <v>155</v>
      </c>
      <c r="AD15" s="811">
        <v>0.53</v>
      </c>
      <c r="AE15" s="811">
        <v>0.95</v>
      </c>
      <c r="AF15" s="811">
        <v>0</v>
      </c>
      <c r="AG15" s="811">
        <v>0.3</v>
      </c>
      <c r="AH15" s="811">
        <v>1.25</v>
      </c>
      <c r="AI15" s="811">
        <v>0.13</v>
      </c>
      <c r="AJ15" s="811">
        <v>4.4999999999999998E-2</v>
      </c>
      <c r="AK15" s="811">
        <v>0.17499999999999999</v>
      </c>
      <c r="AL15" s="811">
        <v>1.075</v>
      </c>
      <c r="AM15" s="811">
        <v>1.25</v>
      </c>
      <c r="AN15" s="811">
        <v>0</v>
      </c>
      <c r="AO15" s="309">
        <v>0</v>
      </c>
      <c r="AP15" s="679"/>
      <c r="AQ15" s="687" t="s">
        <v>155</v>
      </c>
      <c r="AR15" s="688">
        <f t="shared" si="11"/>
        <v>0.22900000000000031</v>
      </c>
      <c r="AS15" s="688">
        <f t="shared" si="2"/>
        <v>0.4110000000000007</v>
      </c>
      <c r="AT15" s="688">
        <f t="shared" si="2"/>
        <v>6.5999999999999837E-2</v>
      </c>
      <c r="AU15" s="688">
        <f t="shared" si="2"/>
        <v>0.4250000000000001</v>
      </c>
      <c r="AV15" s="688">
        <f t="shared" si="2"/>
        <v>0.90199999999999747</v>
      </c>
      <c r="AW15" s="688">
        <f t="shared" si="2"/>
        <v>0.78900000000000226</v>
      </c>
      <c r="AX15" s="688">
        <f t="shared" si="2"/>
        <v>1.1999999999999941E-2</v>
      </c>
      <c r="AY15" s="688">
        <f t="shared" si="12"/>
        <v>0.80599999999999983</v>
      </c>
      <c r="AZ15" s="688">
        <f t="shared" si="3"/>
        <v>5.9999999999999387E-2</v>
      </c>
      <c r="BA15" s="688">
        <f t="shared" si="3"/>
        <v>0.90199999999999747</v>
      </c>
      <c r="BB15" s="688">
        <f t="shared" si="3"/>
        <v>3.6000000000000032E-2</v>
      </c>
      <c r="BC15" s="689">
        <v>0</v>
      </c>
      <c r="BD15" s="313"/>
      <c r="BE15" s="310" t="s">
        <v>155</v>
      </c>
      <c r="BF15" s="863">
        <v>13.539</v>
      </c>
      <c r="BG15" s="863">
        <v>25.661000000000001</v>
      </c>
      <c r="BH15" s="863">
        <v>6.7190000000000003</v>
      </c>
      <c r="BI15" s="863">
        <v>1.014</v>
      </c>
      <c r="BJ15" s="863">
        <v>33.393999999999998</v>
      </c>
      <c r="BK15" s="863">
        <v>20.289000000000001</v>
      </c>
      <c r="BL15" s="863">
        <v>1.633</v>
      </c>
      <c r="BM15" s="863">
        <v>5.0000000000000001E-3</v>
      </c>
      <c r="BN15" s="863">
        <v>21.927</v>
      </c>
      <c r="BO15" s="863">
        <v>5.7619999999999996</v>
      </c>
      <c r="BP15" s="863">
        <v>33.393999999999998</v>
      </c>
      <c r="BQ15" s="863">
        <v>5.7050000000000001</v>
      </c>
      <c r="BR15" s="311">
        <f t="shared" si="4"/>
        <v>0.20603849904294125</v>
      </c>
      <c r="BT15" s="489">
        <f t="shared" si="5"/>
        <v>0.67417481781692057</v>
      </c>
      <c r="BU15" s="490">
        <f t="shared" si="6"/>
        <v>0.27278749853863837</v>
      </c>
      <c r="BV15" s="490">
        <f t="shared" si="7"/>
        <v>3.7021160515958065E-2</v>
      </c>
      <c r="BW15" s="491">
        <f t="shared" si="8"/>
        <v>2.4714285714285715</v>
      </c>
      <c r="BY15" s="724" t="s">
        <v>155</v>
      </c>
      <c r="BZ15" s="867">
        <v>51.576999999999998</v>
      </c>
      <c r="CA15" s="867">
        <v>98.049000000000007</v>
      </c>
      <c r="CB15" s="867">
        <v>23.574999999999999</v>
      </c>
      <c r="CC15" s="867">
        <v>29.071000000000002</v>
      </c>
      <c r="CD15" s="867">
        <v>150.69499999999999</v>
      </c>
      <c r="CE15" s="867">
        <v>85.311000000000007</v>
      </c>
      <c r="CF15" s="867">
        <v>7.9160000000000004</v>
      </c>
      <c r="CG15" s="867">
        <v>8.8919999999999995</v>
      </c>
      <c r="CH15" s="867">
        <v>102.119</v>
      </c>
      <c r="CI15" s="867">
        <v>28.552</v>
      </c>
      <c r="CJ15" s="867">
        <v>150.69499999999999</v>
      </c>
      <c r="CK15" s="867">
        <v>20.024000000000001</v>
      </c>
      <c r="CL15" s="725">
        <f t="shared" si="9"/>
        <v>0.15323981602650935</v>
      </c>
      <c r="CN15" s="734" t="s">
        <v>155</v>
      </c>
      <c r="CO15" s="735">
        <f t="shared" si="13"/>
        <v>0.26250072706826688</v>
      </c>
      <c r="CP15" s="735">
        <f t="shared" si="10"/>
        <v>0.26171608073514263</v>
      </c>
      <c r="CQ15" s="735">
        <f t="shared" si="10"/>
        <v>0.28500530222693532</v>
      </c>
      <c r="CR15" s="735">
        <f t="shared" si="10"/>
        <v>3.4880121082866082E-2</v>
      </c>
      <c r="CS15" s="735">
        <f t="shared" si="10"/>
        <v>0.22159992036895718</v>
      </c>
      <c r="CT15" s="735">
        <f t="shared" si="10"/>
        <v>0.23782396173998663</v>
      </c>
      <c r="CU15" s="735">
        <f t="shared" si="10"/>
        <v>0.20629105608893381</v>
      </c>
      <c r="CV15" s="735">
        <f t="shared" si="10"/>
        <v>5.6230319388214124E-4</v>
      </c>
      <c r="CW15" s="735">
        <f t="shared" si="10"/>
        <v>0.21472008147357494</v>
      </c>
      <c r="CX15" s="735">
        <f t="shared" si="10"/>
        <v>0.20180722891566263</v>
      </c>
      <c r="CY15" s="735">
        <f t="shared" si="10"/>
        <v>0.22159992036895718</v>
      </c>
      <c r="CZ15" s="735">
        <f t="shared" si="10"/>
        <v>0.28490811026767876</v>
      </c>
      <c r="DA15" s="735">
        <f t="shared" si="10"/>
        <v>1.3445493761706038</v>
      </c>
      <c r="DB15" s="768"/>
    </row>
    <row r="16" spans="1:106" s="315" customFormat="1" ht="15" customHeight="1" x14ac:dyDescent="0.3">
      <c r="A16" s="284" t="s">
        <v>156</v>
      </c>
      <c r="B16" s="851">
        <v>4.26</v>
      </c>
      <c r="C16" s="851">
        <v>10</v>
      </c>
      <c r="D16" s="851">
        <v>2.3130000000000002</v>
      </c>
      <c r="E16" s="851">
        <v>0</v>
      </c>
      <c r="F16" s="851">
        <v>12.313000000000001</v>
      </c>
      <c r="G16" s="851">
        <v>5.3970000000000002</v>
      </c>
      <c r="H16" s="851">
        <v>0.43</v>
      </c>
      <c r="I16" s="851">
        <v>5.827</v>
      </c>
      <c r="J16" s="851">
        <v>2.0910000000000002</v>
      </c>
      <c r="K16" s="851">
        <v>12.313000000000001</v>
      </c>
      <c r="L16" s="851">
        <v>4.3949999999999996</v>
      </c>
      <c r="M16" s="303">
        <f t="shared" si="0"/>
        <v>0.42995499902171785</v>
      </c>
      <c r="N16" s="313"/>
      <c r="O16" s="305" t="s">
        <v>156</v>
      </c>
      <c r="P16" s="856">
        <v>10.55</v>
      </c>
      <c r="Q16" s="856">
        <v>18.02</v>
      </c>
      <c r="R16" s="856">
        <v>3.3559999999999999</v>
      </c>
      <c r="S16" s="856">
        <v>0.47099999999999997</v>
      </c>
      <c r="T16" s="856">
        <v>21.847000000000001</v>
      </c>
      <c r="U16" s="856">
        <v>12.951000000000001</v>
      </c>
      <c r="V16" s="856">
        <v>1.357</v>
      </c>
      <c r="W16" s="856">
        <v>14.308</v>
      </c>
      <c r="X16" s="856">
        <v>2.71</v>
      </c>
      <c r="Y16" s="856">
        <v>21.847000000000001</v>
      </c>
      <c r="Z16" s="856">
        <v>4.8289999999999997</v>
      </c>
      <c r="AA16" s="306">
        <f t="shared" si="14"/>
        <v>0.2837583734868962</v>
      </c>
      <c r="AB16" s="314"/>
      <c r="AC16" s="308" t="s">
        <v>156</v>
      </c>
      <c r="AD16" s="811">
        <v>0.61499999999999999</v>
      </c>
      <c r="AE16" s="811">
        <v>1.1000000000000001</v>
      </c>
      <c r="AF16" s="811">
        <v>0</v>
      </c>
      <c r="AG16" s="811">
        <v>0.4</v>
      </c>
      <c r="AH16" s="811">
        <v>1.5</v>
      </c>
      <c r="AI16" s="811">
        <v>0.15</v>
      </c>
      <c r="AJ16" s="811">
        <v>7.0000000000000007E-2</v>
      </c>
      <c r="AK16" s="811">
        <v>0.22</v>
      </c>
      <c r="AL16" s="811">
        <v>1.28</v>
      </c>
      <c r="AM16" s="811">
        <v>1.5</v>
      </c>
      <c r="AN16" s="811">
        <v>0</v>
      </c>
      <c r="AO16" s="309">
        <v>0</v>
      </c>
      <c r="AP16" s="679"/>
      <c r="AQ16" s="687" t="s">
        <v>156</v>
      </c>
      <c r="AR16" s="688">
        <f t="shared" si="11"/>
        <v>0.24700000000000011</v>
      </c>
      <c r="AS16" s="688">
        <f t="shared" si="2"/>
        <v>0.42500000000000204</v>
      </c>
      <c r="AT16" s="688">
        <f t="shared" si="2"/>
        <v>3.6000000000000032E-2</v>
      </c>
      <c r="AU16" s="688">
        <f t="shared" si="2"/>
        <v>0.40599999999999992</v>
      </c>
      <c r="AV16" s="688">
        <f t="shared" si="2"/>
        <v>0.86699999999999733</v>
      </c>
      <c r="AW16" s="688">
        <f t="shared" si="2"/>
        <v>0.73899999999999755</v>
      </c>
      <c r="AX16" s="688">
        <f t="shared" si="2"/>
        <v>1.8000000000000071E-2</v>
      </c>
      <c r="AY16" s="688">
        <f t="shared" si="12"/>
        <v>0.76200000000000112</v>
      </c>
      <c r="AZ16" s="688">
        <f t="shared" si="3"/>
        <v>6.1999999999999611E-2</v>
      </c>
      <c r="BA16" s="688">
        <f t="shared" si="3"/>
        <v>0.86699999999999733</v>
      </c>
      <c r="BB16" s="688">
        <f t="shared" si="3"/>
        <v>4.3000000000000149E-2</v>
      </c>
      <c r="BC16" s="689">
        <v>0</v>
      </c>
      <c r="BD16" s="313"/>
      <c r="BE16" s="310" t="s">
        <v>156</v>
      </c>
      <c r="BF16" s="863">
        <v>15.672000000000001</v>
      </c>
      <c r="BG16" s="863">
        <v>29.545000000000002</v>
      </c>
      <c r="BH16" s="863">
        <v>5.7050000000000001</v>
      </c>
      <c r="BI16" s="863">
        <v>1.2769999999999999</v>
      </c>
      <c r="BJ16" s="863">
        <v>36.527000000000001</v>
      </c>
      <c r="BK16" s="863">
        <v>19.236999999999998</v>
      </c>
      <c r="BL16" s="863">
        <v>1.875</v>
      </c>
      <c r="BM16" s="863">
        <v>5.0000000000000001E-3</v>
      </c>
      <c r="BN16" s="863">
        <v>21.117000000000001</v>
      </c>
      <c r="BO16" s="863">
        <v>6.1429999999999998</v>
      </c>
      <c r="BP16" s="863">
        <v>36.527000000000001</v>
      </c>
      <c r="BQ16" s="863">
        <v>9.2669999999999995</v>
      </c>
      <c r="BR16" s="311">
        <f t="shared" si="4"/>
        <v>0.33994864269992658</v>
      </c>
      <c r="BT16" s="489">
        <f t="shared" si="5"/>
        <v>0.60991707564731756</v>
      </c>
      <c r="BU16" s="490">
        <f t="shared" si="6"/>
        <v>0.33846674564224061</v>
      </c>
      <c r="BV16" s="490">
        <f t="shared" si="7"/>
        <v>3.7231342020646471E-2</v>
      </c>
      <c r="BW16" s="491">
        <f t="shared" si="8"/>
        <v>1.802</v>
      </c>
      <c r="BY16" s="724" t="s">
        <v>156</v>
      </c>
      <c r="BZ16" s="867">
        <v>54.061999999999998</v>
      </c>
      <c r="CA16" s="867">
        <v>103.654</v>
      </c>
      <c r="CB16" s="867">
        <v>20.024000000000001</v>
      </c>
      <c r="CC16" s="867">
        <v>28.143000000000001</v>
      </c>
      <c r="CD16" s="867">
        <v>151.821</v>
      </c>
      <c r="CE16" s="867">
        <v>83.548000000000002</v>
      </c>
      <c r="CF16" s="867">
        <v>8.69</v>
      </c>
      <c r="CG16" s="867">
        <v>8.8569999999999993</v>
      </c>
      <c r="CH16" s="867">
        <v>101.095</v>
      </c>
      <c r="CI16" s="867">
        <v>30.114000000000001</v>
      </c>
      <c r="CJ16" s="867">
        <v>151.821</v>
      </c>
      <c r="CK16" s="867">
        <v>20.611999999999998</v>
      </c>
      <c r="CL16" s="725">
        <f t="shared" si="9"/>
        <v>0.15709288234800964</v>
      </c>
      <c r="CN16" s="734" t="s">
        <v>156</v>
      </c>
      <c r="CO16" s="735">
        <f t="shared" si="13"/>
        <v>0.28988938626021976</v>
      </c>
      <c r="CP16" s="735">
        <f t="shared" si="10"/>
        <v>0.28503482740656416</v>
      </c>
      <c r="CQ16" s="735">
        <f t="shared" si="10"/>
        <v>0.28490811026767876</v>
      </c>
      <c r="CR16" s="735">
        <f t="shared" si="10"/>
        <v>4.537540418576555E-2</v>
      </c>
      <c r="CS16" s="735">
        <f t="shared" si="10"/>
        <v>0.24059253989895996</v>
      </c>
      <c r="CT16" s="735">
        <f t="shared" si="10"/>
        <v>0.23025087374922198</v>
      </c>
      <c r="CU16" s="735">
        <f t="shared" si="10"/>
        <v>0.21576524741081704</v>
      </c>
      <c r="CV16" s="735">
        <f t="shared" si="10"/>
        <v>5.6452523427797231E-4</v>
      </c>
      <c r="CW16" s="735">
        <f t="shared" si="10"/>
        <v>0.20888273406202088</v>
      </c>
      <c r="CX16" s="735">
        <f t="shared" si="10"/>
        <v>0.20399149897057844</v>
      </c>
      <c r="CY16" s="735">
        <f t="shared" si="10"/>
        <v>0.24059253989895996</v>
      </c>
      <c r="CZ16" s="735">
        <f t="shared" si="10"/>
        <v>0.44959247040558897</v>
      </c>
      <c r="DA16" s="735">
        <f t="shared" si="10"/>
        <v>2.1639977420926972</v>
      </c>
      <c r="DB16" s="768"/>
    </row>
    <row r="17" spans="1:106" s="312" customFormat="1" ht="15" customHeight="1" x14ac:dyDescent="0.3">
      <c r="A17" s="284" t="s">
        <v>157</v>
      </c>
      <c r="B17" s="851">
        <v>4</v>
      </c>
      <c r="C17" s="851">
        <v>6.5</v>
      </c>
      <c r="D17" s="851">
        <v>4.3949999999999996</v>
      </c>
      <c r="E17" s="851">
        <v>0</v>
      </c>
      <c r="F17" s="851">
        <v>10.895</v>
      </c>
      <c r="G17" s="851">
        <v>6.0170000000000003</v>
      </c>
      <c r="H17" s="851">
        <v>0.47</v>
      </c>
      <c r="I17" s="851">
        <v>6.4870000000000001</v>
      </c>
      <c r="J17" s="851">
        <v>0.44500000000000001</v>
      </c>
      <c r="K17" s="851">
        <v>10.895</v>
      </c>
      <c r="L17" s="851">
        <v>3.9630000000000001</v>
      </c>
      <c r="M17" s="303">
        <f t="shared" si="0"/>
        <v>0.37923444976076559</v>
      </c>
      <c r="N17" s="313"/>
      <c r="O17" s="305" t="s">
        <v>157</v>
      </c>
      <c r="P17" s="856">
        <v>12.15</v>
      </c>
      <c r="Q17" s="856">
        <v>23.6</v>
      </c>
      <c r="R17" s="856">
        <v>4.8289999999999997</v>
      </c>
      <c r="S17" s="856">
        <v>6.3E-2</v>
      </c>
      <c r="T17" s="856">
        <v>28.492000000000001</v>
      </c>
      <c r="U17" s="856">
        <v>14.544</v>
      </c>
      <c r="V17" s="856">
        <v>1.3680000000000001</v>
      </c>
      <c r="W17" s="856">
        <v>15.912000000000001</v>
      </c>
      <c r="X17" s="856">
        <v>4.8390000000000004</v>
      </c>
      <c r="Y17" s="856">
        <v>28.492000000000001</v>
      </c>
      <c r="Z17" s="856">
        <v>7.7409999999999997</v>
      </c>
      <c r="AA17" s="306">
        <f t="shared" si="14"/>
        <v>0.37304226302346871</v>
      </c>
      <c r="AB17" s="314"/>
      <c r="AC17" s="308" t="s">
        <v>157</v>
      </c>
      <c r="AD17" s="811">
        <v>0.85</v>
      </c>
      <c r="AE17" s="811">
        <v>1.615</v>
      </c>
      <c r="AF17" s="811">
        <v>0</v>
      </c>
      <c r="AG17" s="811">
        <v>0.625</v>
      </c>
      <c r="AH17" s="811">
        <v>2.2400000000000002</v>
      </c>
      <c r="AI17" s="811">
        <v>0.2</v>
      </c>
      <c r="AJ17" s="811">
        <v>0.09</v>
      </c>
      <c r="AK17" s="811">
        <v>0.28999999999999998</v>
      </c>
      <c r="AL17" s="811">
        <v>1.95</v>
      </c>
      <c r="AM17" s="811">
        <v>2.2400000000000002</v>
      </c>
      <c r="AN17" s="811">
        <v>0</v>
      </c>
      <c r="AO17" s="309">
        <v>0</v>
      </c>
      <c r="AP17" s="679"/>
      <c r="AQ17" s="687" t="s">
        <v>157</v>
      </c>
      <c r="AR17" s="688">
        <f t="shared" si="11"/>
        <v>0.35600000000000132</v>
      </c>
      <c r="AS17" s="688">
        <f t="shared" si="2"/>
        <v>0.63899999999999779</v>
      </c>
      <c r="AT17" s="688">
        <f t="shared" si="2"/>
        <v>4.3000000000000149E-2</v>
      </c>
      <c r="AU17" s="688">
        <f t="shared" si="2"/>
        <v>0.17999999999999994</v>
      </c>
      <c r="AV17" s="688">
        <f t="shared" si="2"/>
        <v>0.86199999999999655</v>
      </c>
      <c r="AW17" s="688">
        <f t="shared" si="2"/>
        <v>0.62600000000000056</v>
      </c>
      <c r="AX17" s="688">
        <f t="shared" si="2"/>
        <v>1.8999999999999989E-2</v>
      </c>
      <c r="AY17" s="688">
        <f t="shared" si="12"/>
        <v>0.64800000000000058</v>
      </c>
      <c r="AZ17" s="688">
        <f t="shared" si="3"/>
        <v>0.10799999999999899</v>
      </c>
      <c r="BA17" s="688">
        <f t="shared" si="3"/>
        <v>0.86199999999999655</v>
      </c>
      <c r="BB17" s="688">
        <f t="shared" si="3"/>
        <v>0.10600000000000076</v>
      </c>
      <c r="BC17" s="689">
        <v>0</v>
      </c>
      <c r="BD17" s="313"/>
      <c r="BE17" s="310" t="s">
        <v>157</v>
      </c>
      <c r="BF17" s="863">
        <v>17.356000000000002</v>
      </c>
      <c r="BG17" s="863">
        <v>32.353999999999999</v>
      </c>
      <c r="BH17" s="863">
        <v>9.2669999999999995</v>
      </c>
      <c r="BI17" s="863">
        <v>0.86799999999999999</v>
      </c>
      <c r="BJ17" s="863">
        <v>42.488999999999997</v>
      </c>
      <c r="BK17" s="863">
        <v>21.387</v>
      </c>
      <c r="BL17" s="863">
        <v>1.9470000000000001</v>
      </c>
      <c r="BM17" s="863">
        <v>3.0000000000000001E-3</v>
      </c>
      <c r="BN17" s="863">
        <v>23.337</v>
      </c>
      <c r="BO17" s="863">
        <v>7.3419999999999996</v>
      </c>
      <c r="BP17" s="863">
        <v>42.488999999999997</v>
      </c>
      <c r="BQ17" s="863">
        <v>11.81</v>
      </c>
      <c r="BR17" s="311">
        <f t="shared" si="4"/>
        <v>0.38495387724502106</v>
      </c>
      <c r="BT17" s="489">
        <f t="shared" si="5"/>
        <v>0.72943067317796884</v>
      </c>
      <c r="BU17" s="490">
        <f t="shared" si="6"/>
        <v>0.20090251591766087</v>
      </c>
      <c r="BV17" s="490">
        <f t="shared" si="7"/>
        <v>4.9916548185695742E-2</v>
      </c>
      <c r="BW17" s="491">
        <f t="shared" si="8"/>
        <v>3.6307692307692312</v>
      </c>
      <c r="BY17" s="724" t="s">
        <v>157</v>
      </c>
      <c r="BZ17" s="867">
        <v>55.658999999999999</v>
      </c>
      <c r="CA17" s="867">
        <v>95.856999999999999</v>
      </c>
      <c r="CB17" s="867">
        <v>20.611999999999998</v>
      </c>
      <c r="CC17" s="867">
        <v>23.901</v>
      </c>
      <c r="CD17" s="867">
        <v>140.37</v>
      </c>
      <c r="CE17" s="867">
        <v>80.662000000000006</v>
      </c>
      <c r="CF17" s="867">
        <v>8.16</v>
      </c>
      <c r="CG17" s="867">
        <v>8.798</v>
      </c>
      <c r="CH17" s="867">
        <v>97.62</v>
      </c>
      <c r="CI17" s="867">
        <v>23.558</v>
      </c>
      <c r="CJ17" s="867">
        <v>140.37</v>
      </c>
      <c r="CK17" s="867">
        <v>19.192</v>
      </c>
      <c r="CL17" s="725">
        <f t="shared" si="9"/>
        <v>0.15837858357127532</v>
      </c>
      <c r="CN17" s="734" t="s">
        <v>157</v>
      </c>
      <c r="CO17" s="735">
        <f t="shared" si="13"/>
        <v>0.31182737742323796</v>
      </c>
      <c r="CP17" s="735">
        <f t="shared" si="10"/>
        <v>0.3375236028667703</v>
      </c>
      <c r="CQ17" s="735">
        <f t="shared" si="10"/>
        <v>0.44959247040558897</v>
      </c>
      <c r="CR17" s="735">
        <f t="shared" si="10"/>
        <v>3.6316472114137487E-2</v>
      </c>
      <c r="CS17" s="735">
        <f t="shared" si="10"/>
        <v>0.30269288309467834</v>
      </c>
      <c r="CT17" s="735">
        <f t="shared" si="10"/>
        <v>0.26514343805013513</v>
      </c>
      <c r="CU17" s="735">
        <f t="shared" si="10"/>
        <v>0.2386029411764706</v>
      </c>
      <c r="CV17" s="735">
        <f t="shared" si="10"/>
        <v>3.4098658786087748E-4</v>
      </c>
      <c r="CW17" s="735">
        <f t="shared" si="10"/>
        <v>0.239059618930547</v>
      </c>
      <c r="CX17" s="735">
        <f t="shared" si="10"/>
        <v>0.31165633754987687</v>
      </c>
      <c r="CY17" s="735">
        <f t="shared" si="10"/>
        <v>0.30269288309467834</v>
      </c>
      <c r="CZ17" s="735">
        <f t="shared" si="10"/>
        <v>0.61536056690287622</v>
      </c>
      <c r="DA17" s="735">
        <f t="shared" si="10"/>
        <v>2.4305930042099395</v>
      </c>
      <c r="DB17" s="768"/>
    </row>
    <row r="18" spans="1:106" s="315" customFormat="1" ht="15" customHeight="1" x14ac:dyDescent="0.3">
      <c r="A18" s="284" t="s">
        <v>158</v>
      </c>
      <c r="B18" s="851">
        <v>4.95</v>
      </c>
      <c r="C18" s="851">
        <v>10.75</v>
      </c>
      <c r="D18" s="851">
        <v>3.9630000000000001</v>
      </c>
      <c r="E18" s="851">
        <v>0</v>
      </c>
      <c r="F18" s="851">
        <v>14.712999999999999</v>
      </c>
      <c r="G18" s="851">
        <v>6.242</v>
      </c>
      <c r="H18" s="851">
        <v>0.495</v>
      </c>
      <c r="I18" s="851">
        <v>6.7370000000000001</v>
      </c>
      <c r="J18" s="851">
        <v>2.968</v>
      </c>
      <c r="K18" s="851">
        <v>14.712999999999999</v>
      </c>
      <c r="L18" s="851">
        <v>5.008</v>
      </c>
      <c r="M18" s="303">
        <f t="shared" si="0"/>
        <v>0.42639421030225627</v>
      </c>
      <c r="N18" s="313"/>
      <c r="O18" s="305" t="s">
        <v>158</v>
      </c>
      <c r="P18" s="856">
        <v>11.55</v>
      </c>
      <c r="Q18" s="856">
        <v>20.34</v>
      </c>
      <c r="R18" s="856">
        <v>7.7409999999999997</v>
      </c>
      <c r="S18" s="856">
        <v>6.3E-2</v>
      </c>
      <c r="T18" s="856">
        <v>28.143999999999998</v>
      </c>
      <c r="U18" s="856">
        <v>15.75</v>
      </c>
      <c r="V18" s="856">
        <v>1.3540000000000001</v>
      </c>
      <c r="W18" s="856">
        <v>17.103999999999999</v>
      </c>
      <c r="X18" s="856">
        <v>3.9329999999999998</v>
      </c>
      <c r="Y18" s="856">
        <v>28.143999999999998</v>
      </c>
      <c r="Z18" s="856">
        <v>7.1070000000000002</v>
      </c>
      <c r="AA18" s="306">
        <f t="shared" si="14"/>
        <v>0.33783334125588249</v>
      </c>
      <c r="AB18" s="314"/>
      <c r="AC18" s="308" t="s">
        <v>158</v>
      </c>
      <c r="AD18" s="811">
        <v>0.98</v>
      </c>
      <c r="AE18" s="811">
        <v>1.575</v>
      </c>
      <c r="AF18" s="811">
        <v>0</v>
      </c>
      <c r="AG18" s="811">
        <v>0.35</v>
      </c>
      <c r="AH18" s="811">
        <v>1.925</v>
      </c>
      <c r="AI18" s="811">
        <v>0.2</v>
      </c>
      <c r="AJ18" s="811">
        <v>0.1</v>
      </c>
      <c r="AK18" s="811">
        <v>0.3</v>
      </c>
      <c r="AL18" s="811">
        <v>1.625</v>
      </c>
      <c r="AM18" s="811">
        <v>1.925</v>
      </c>
      <c r="AN18" s="811">
        <v>0</v>
      </c>
      <c r="AO18" s="309">
        <v>0</v>
      </c>
      <c r="AP18" s="679"/>
      <c r="AQ18" s="687" t="s">
        <v>158</v>
      </c>
      <c r="AR18" s="688">
        <f t="shared" si="11"/>
        <v>0.39500000000000002</v>
      </c>
      <c r="AS18" s="688">
        <f t="shared" si="2"/>
        <v>0.60500000000000331</v>
      </c>
      <c r="AT18" s="688">
        <f t="shared" si="2"/>
        <v>0.10600000000000076</v>
      </c>
      <c r="AU18" s="688">
        <f t="shared" si="2"/>
        <v>8.2000000000000017E-2</v>
      </c>
      <c r="AV18" s="688">
        <f t="shared" si="2"/>
        <v>0.79300000000000348</v>
      </c>
      <c r="AW18" s="688">
        <f t="shared" si="2"/>
        <v>0.61299999999999888</v>
      </c>
      <c r="AX18" s="688">
        <f t="shared" si="2"/>
        <v>2.8000000000000108E-2</v>
      </c>
      <c r="AY18" s="688">
        <f t="shared" si="12"/>
        <v>0.6429999999999978</v>
      </c>
      <c r="AZ18" s="688">
        <f t="shared" si="3"/>
        <v>9.6999999999999531E-2</v>
      </c>
      <c r="BA18" s="688">
        <f t="shared" si="3"/>
        <v>0.79300000000000348</v>
      </c>
      <c r="BB18" s="688">
        <f t="shared" si="3"/>
        <v>5.2999999999999048E-2</v>
      </c>
      <c r="BC18" s="689">
        <v>0</v>
      </c>
      <c r="BD18" s="313"/>
      <c r="BE18" s="310" t="s">
        <v>158</v>
      </c>
      <c r="BF18" s="863">
        <v>17.875</v>
      </c>
      <c r="BG18" s="863">
        <v>33.270000000000003</v>
      </c>
      <c r="BH18" s="863">
        <v>11.81</v>
      </c>
      <c r="BI18" s="863">
        <v>0.495</v>
      </c>
      <c r="BJ18" s="863">
        <v>45.575000000000003</v>
      </c>
      <c r="BK18" s="863">
        <v>22.805</v>
      </c>
      <c r="BL18" s="863">
        <v>1.9770000000000001</v>
      </c>
      <c r="BM18" s="863">
        <v>2E-3</v>
      </c>
      <c r="BN18" s="863">
        <v>24.783999999999999</v>
      </c>
      <c r="BO18" s="863">
        <v>8.6229999999999993</v>
      </c>
      <c r="BP18" s="863">
        <v>45.575000000000003</v>
      </c>
      <c r="BQ18" s="863">
        <v>12.167999999999999</v>
      </c>
      <c r="BR18" s="311">
        <f t="shared" si="4"/>
        <v>0.3642350405603616</v>
      </c>
      <c r="BT18" s="489">
        <f t="shared" si="5"/>
        <v>0.61136158701532906</v>
      </c>
      <c r="BU18" s="490">
        <f t="shared" si="6"/>
        <v>0.32311391644123832</v>
      </c>
      <c r="BV18" s="490">
        <f t="shared" si="7"/>
        <v>4.733994589720468E-2</v>
      </c>
      <c r="BW18" s="491">
        <f t="shared" si="8"/>
        <v>1.892093023255814</v>
      </c>
      <c r="BY18" s="724" t="s">
        <v>158</v>
      </c>
      <c r="BZ18" s="867">
        <v>58.354999999999997</v>
      </c>
      <c r="CA18" s="867">
        <v>107.19199999999999</v>
      </c>
      <c r="CB18" s="867">
        <v>19.192</v>
      </c>
      <c r="CC18" s="867">
        <v>26.562000000000001</v>
      </c>
      <c r="CD18" s="867">
        <v>152.946</v>
      </c>
      <c r="CE18" s="867">
        <v>87.046000000000006</v>
      </c>
      <c r="CF18" s="867">
        <v>8.8740000000000006</v>
      </c>
      <c r="CG18" s="867">
        <v>8.234</v>
      </c>
      <c r="CH18" s="867">
        <v>104.154</v>
      </c>
      <c r="CI18" s="867">
        <v>27.274999999999999</v>
      </c>
      <c r="CJ18" s="867">
        <v>152.946</v>
      </c>
      <c r="CK18" s="867">
        <v>21.516999999999999</v>
      </c>
      <c r="CL18" s="725">
        <f t="shared" si="9"/>
        <v>0.16371577049205274</v>
      </c>
      <c r="CN18" s="734" t="s">
        <v>158</v>
      </c>
      <c r="CO18" s="735">
        <f t="shared" si="13"/>
        <v>0.30631479736098022</v>
      </c>
      <c r="CP18" s="735">
        <f t="shared" si="10"/>
        <v>0.31037764012239727</v>
      </c>
      <c r="CQ18" s="735">
        <f t="shared" si="10"/>
        <v>0.61536056690287622</v>
      </c>
      <c r="CR18" s="735">
        <f t="shared" si="10"/>
        <v>1.8635644906257059E-2</v>
      </c>
      <c r="CS18" s="735">
        <f t="shared" si="10"/>
        <v>0.29798098675349471</v>
      </c>
      <c r="CT18" s="735">
        <f t="shared" si="10"/>
        <v>0.2619879144360453</v>
      </c>
      <c r="CU18" s="735">
        <f t="shared" si="10"/>
        <v>0.22278566599053415</v>
      </c>
      <c r="CV18" s="735">
        <f t="shared" si="10"/>
        <v>2.4289531212047608E-4</v>
      </c>
      <c r="CW18" s="735">
        <f t="shared" si="10"/>
        <v>0.23795533536878083</v>
      </c>
      <c r="CX18" s="735">
        <f t="shared" si="10"/>
        <v>0.31615032080659944</v>
      </c>
      <c r="CY18" s="735">
        <f t="shared" si="10"/>
        <v>0.29798098675349471</v>
      </c>
      <c r="CZ18" s="735">
        <f t="shared" si="10"/>
        <v>0.5655063438211646</v>
      </c>
      <c r="DA18" s="735">
        <f t="shared" si="10"/>
        <v>2.2248011872383588</v>
      </c>
      <c r="DB18" s="768"/>
    </row>
    <row r="19" spans="1:106" s="315" customFormat="1" ht="15" customHeight="1" x14ac:dyDescent="0.3">
      <c r="A19" s="284" t="s">
        <v>159</v>
      </c>
      <c r="B19" s="851">
        <v>4.75</v>
      </c>
      <c r="C19" s="851">
        <v>11.5</v>
      </c>
      <c r="D19" s="851">
        <v>5.008</v>
      </c>
      <c r="E19" s="851">
        <v>0</v>
      </c>
      <c r="F19" s="851">
        <v>16.507999999999999</v>
      </c>
      <c r="G19" s="851">
        <v>6.9809999999999999</v>
      </c>
      <c r="H19" s="851">
        <v>0.47499999999999998</v>
      </c>
      <c r="I19" s="851">
        <v>7.4560000000000004</v>
      </c>
      <c r="J19" s="851">
        <v>4.4690000000000003</v>
      </c>
      <c r="K19" s="851">
        <v>16.507999999999999</v>
      </c>
      <c r="L19" s="851">
        <v>4.5830000000000002</v>
      </c>
      <c r="M19" s="303">
        <f t="shared" si="0"/>
        <v>0.38067945842677958</v>
      </c>
      <c r="N19" s="313"/>
      <c r="O19" s="305" t="s">
        <v>159</v>
      </c>
      <c r="P19" s="856">
        <v>9.75</v>
      </c>
      <c r="Q19" s="856">
        <v>15.75</v>
      </c>
      <c r="R19" s="856">
        <v>7.1070000000000002</v>
      </c>
      <c r="S19" s="856">
        <v>0.126</v>
      </c>
      <c r="T19" s="856">
        <v>22.983000000000001</v>
      </c>
      <c r="U19" s="856">
        <v>14.196999999999999</v>
      </c>
      <c r="V19" s="856">
        <v>1.2090000000000001</v>
      </c>
      <c r="W19" s="856">
        <v>15.406000000000001</v>
      </c>
      <c r="X19" s="856">
        <v>2.4780000000000002</v>
      </c>
      <c r="Y19" s="856">
        <v>22.983000000000001</v>
      </c>
      <c r="Z19" s="856">
        <v>5.0990000000000002</v>
      </c>
      <c r="AA19" s="306">
        <f t="shared" si="14"/>
        <v>0.28511518675911429</v>
      </c>
      <c r="AB19" s="314"/>
      <c r="AC19" s="308" t="s">
        <v>159</v>
      </c>
      <c r="AD19" s="811">
        <v>0.89</v>
      </c>
      <c r="AE19" s="811">
        <v>1.3</v>
      </c>
      <c r="AF19" s="811">
        <v>0</v>
      </c>
      <c r="AG19" s="811">
        <v>0.1</v>
      </c>
      <c r="AH19" s="811">
        <v>1.4</v>
      </c>
      <c r="AI19" s="811">
        <v>0.3</v>
      </c>
      <c r="AJ19" s="811">
        <v>7.0000000000000007E-2</v>
      </c>
      <c r="AK19" s="811">
        <v>0.37</v>
      </c>
      <c r="AL19" s="811">
        <v>1.03</v>
      </c>
      <c r="AM19" s="811">
        <v>1.4</v>
      </c>
      <c r="AN19" s="811">
        <v>0</v>
      </c>
      <c r="AO19" s="309">
        <v>0</v>
      </c>
      <c r="AP19" s="679"/>
      <c r="AQ19" s="687" t="s">
        <v>159</v>
      </c>
      <c r="AR19" s="688">
        <f t="shared" si="11"/>
        <v>0.3889999999999999</v>
      </c>
      <c r="AS19" s="688">
        <f t="shared" si="2"/>
        <v>0.73600000000000132</v>
      </c>
      <c r="AT19" s="688">
        <f t="shared" si="2"/>
        <v>5.2999999999999048E-2</v>
      </c>
      <c r="AU19" s="688">
        <f t="shared" si="2"/>
        <v>0.18399999999999997</v>
      </c>
      <c r="AV19" s="688">
        <f t="shared" si="2"/>
        <v>0.97299999999999764</v>
      </c>
      <c r="AW19" s="688">
        <f t="shared" si="2"/>
        <v>0.74700000000000233</v>
      </c>
      <c r="AX19" s="688">
        <f t="shared" si="2"/>
        <v>4.6999999999999986E-2</v>
      </c>
      <c r="AY19" s="688">
        <f t="shared" si="12"/>
        <v>0.7959999999999986</v>
      </c>
      <c r="AZ19" s="688">
        <f t="shared" si="3"/>
        <v>0.12199999999999966</v>
      </c>
      <c r="BA19" s="688">
        <f t="shared" si="3"/>
        <v>0.97299999999999764</v>
      </c>
      <c r="BB19" s="688">
        <f t="shared" si="3"/>
        <v>5.4999999999999716E-2</v>
      </c>
      <c r="BC19" s="689">
        <v>0</v>
      </c>
      <c r="BD19" s="313"/>
      <c r="BE19" s="310" t="s">
        <v>159</v>
      </c>
      <c r="BF19" s="863">
        <v>15.779</v>
      </c>
      <c r="BG19" s="863">
        <v>29.286000000000001</v>
      </c>
      <c r="BH19" s="863">
        <v>12.167999999999999</v>
      </c>
      <c r="BI19" s="863">
        <v>0.41</v>
      </c>
      <c r="BJ19" s="863">
        <v>41.863999999999997</v>
      </c>
      <c r="BK19" s="863">
        <v>22.225000000000001</v>
      </c>
      <c r="BL19" s="863">
        <v>1.8009999999999999</v>
      </c>
      <c r="BM19" s="863">
        <v>2E-3</v>
      </c>
      <c r="BN19" s="863">
        <v>24.027999999999999</v>
      </c>
      <c r="BO19" s="863">
        <v>8.0990000000000002</v>
      </c>
      <c r="BP19" s="863">
        <v>41.863999999999997</v>
      </c>
      <c r="BQ19" s="863">
        <v>9.7370000000000001</v>
      </c>
      <c r="BR19" s="311">
        <f t="shared" si="4"/>
        <v>0.3030784075699568</v>
      </c>
      <c r="BT19" s="489">
        <f t="shared" si="5"/>
        <v>0.53779963122311003</v>
      </c>
      <c r="BU19" s="490">
        <f t="shared" si="6"/>
        <v>0.39267909581369936</v>
      </c>
      <c r="BV19" s="490">
        <f t="shared" si="7"/>
        <v>4.4389810831113839E-2</v>
      </c>
      <c r="BW19" s="491">
        <f t="shared" si="8"/>
        <v>1.3695652173913044</v>
      </c>
      <c r="BY19" s="724" t="s">
        <v>159</v>
      </c>
      <c r="BZ19" s="867">
        <v>54.418999999999997</v>
      </c>
      <c r="CA19" s="867">
        <v>104.29</v>
      </c>
      <c r="CB19" s="867">
        <v>21.527999999999999</v>
      </c>
      <c r="CC19" s="867">
        <v>25.545999999999999</v>
      </c>
      <c r="CD19" s="867">
        <v>151.364</v>
      </c>
      <c r="CE19" s="867">
        <v>86.792000000000002</v>
      </c>
      <c r="CF19" s="867">
        <v>8.9619999999999997</v>
      </c>
      <c r="CG19" s="867">
        <v>8.8710000000000004</v>
      </c>
      <c r="CH19" s="867">
        <v>104.625</v>
      </c>
      <c r="CI19" s="867">
        <v>25.391999999999999</v>
      </c>
      <c r="CJ19" s="867">
        <v>151.364</v>
      </c>
      <c r="CK19" s="867">
        <v>21.347000000000001</v>
      </c>
      <c r="CL19" s="725">
        <f t="shared" si="9"/>
        <v>0.1641862218017644</v>
      </c>
      <c r="CN19" s="734" t="s">
        <v>159</v>
      </c>
      <c r="CO19" s="735">
        <f t="shared" si="13"/>
        <v>0.28995387640346204</v>
      </c>
      <c r="CP19" s="735">
        <f t="shared" si="10"/>
        <v>0.28081311726915331</v>
      </c>
      <c r="CQ19" s="735">
        <f t="shared" si="10"/>
        <v>0.56521739130434778</v>
      </c>
      <c r="CR19" s="735">
        <f t="shared" si="10"/>
        <v>1.6049479370547248E-2</v>
      </c>
      <c r="CS19" s="735">
        <f t="shared" si="10"/>
        <v>0.27657831452657167</v>
      </c>
      <c r="CT19" s="735">
        <f t="shared" si="10"/>
        <v>0.25607198820167759</v>
      </c>
      <c r="CU19" s="735">
        <f t="shared" si="10"/>
        <v>0.20095960723052889</v>
      </c>
      <c r="CV19" s="735">
        <f t="shared" si="10"/>
        <v>2.254537256228159E-4</v>
      </c>
      <c r="CW19" s="735">
        <f t="shared" si="10"/>
        <v>0.22965830346475508</v>
      </c>
      <c r="CX19" s="735">
        <f t="shared" si="10"/>
        <v>0.31895872715816004</v>
      </c>
      <c r="CY19" s="735">
        <f t="shared" si="10"/>
        <v>0.27657831452657167</v>
      </c>
      <c r="CZ19" s="735">
        <f t="shared" si="10"/>
        <v>0.45612966693212159</v>
      </c>
      <c r="DA19" s="735">
        <f t="shared" si="10"/>
        <v>1.8459430044981997</v>
      </c>
      <c r="DB19" s="768"/>
    </row>
    <row r="20" spans="1:106" s="315" customFormat="1" ht="15" customHeight="1" x14ac:dyDescent="0.3">
      <c r="A20" s="284" t="s">
        <v>160</v>
      </c>
      <c r="B20" s="851">
        <v>4.8</v>
      </c>
      <c r="C20" s="851">
        <v>11.35</v>
      </c>
      <c r="D20" s="851">
        <v>4.5830000000000002</v>
      </c>
      <c r="E20" s="851">
        <v>0</v>
      </c>
      <c r="F20" s="851">
        <v>15.933</v>
      </c>
      <c r="G20" s="851">
        <v>7.7480000000000002</v>
      </c>
      <c r="H20" s="851">
        <v>0.48</v>
      </c>
      <c r="I20" s="851">
        <v>8.2279999999999998</v>
      </c>
      <c r="J20" s="851">
        <v>3.2130000000000001</v>
      </c>
      <c r="K20" s="851">
        <v>15.933</v>
      </c>
      <c r="L20" s="851">
        <v>4.492</v>
      </c>
      <c r="M20" s="303">
        <f t="shared" si="0"/>
        <v>0.35314465408805035</v>
      </c>
      <c r="N20" s="313"/>
      <c r="O20" s="305" t="s">
        <v>160</v>
      </c>
      <c r="P20" s="856">
        <v>9.6999999999999993</v>
      </c>
      <c r="Q20" s="856">
        <v>19.3</v>
      </c>
      <c r="R20" s="856">
        <v>5.0990000000000002</v>
      </c>
      <c r="S20" s="856">
        <v>0.27900000000000003</v>
      </c>
      <c r="T20" s="856">
        <v>24.678000000000001</v>
      </c>
      <c r="U20" s="856">
        <v>14.94</v>
      </c>
      <c r="V20" s="856">
        <v>1.2609999999999999</v>
      </c>
      <c r="W20" s="856">
        <v>16.201000000000001</v>
      </c>
      <c r="X20" s="856">
        <v>3.8719999999999999</v>
      </c>
      <c r="Y20" s="856">
        <v>24.678000000000001</v>
      </c>
      <c r="Z20" s="856">
        <v>4.6050000000000004</v>
      </c>
      <c r="AA20" s="306">
        <f t="shared" si="14"/>
        <v>0.22941264384994769</v>
      </c>
      <c r="AB20" s="314"/>
      <c r="AC20" s="308" t="s">
        <v>160</v>
      </c>
      <c r="AD20" s="811">
        <v>0.9</v>
      </c>
      <c r="AE20" s="811">
        <v>1.3</v>
      </c>
      <c r="AF20" s="811">
        <v>0</v>
      </c>
      <c r="AG20" s="811">
        <v>0.1</v>
      </c>
      <c r="AH20" s="811">
        <v>1.4</v>
      </c>
      <c r="AI20" s="811">
        <v>0.45</v>
      </c>
      <c r="AJ20" s="811">
        <v>0.12</v>
      </c>
      <c r="AK20" s="811">
        <v>0.56999999999999995</v>
      </c>
      <c r="AL20" s="811">
        <v>0.83</v>
      </c>
      <c r="AM20" s="811">
        <v>1.4</v>
      </c>
      <c r="AN20" s="811">
        <v>0</v>
      </c>
      <c r="AO20" s="309">
        <v>0</v>
      </c>
      <c r="AP20" s="679"/>
      <c r="AQ20" s="687" t="s">
        <v>160</v>
      </c>
      <c r="AR20" s="688">
        <f t="shared" si="11"/>
        <v>0.34399999999999975</v>
      </c>
      <c r="AS20" s="688">
        <f t="shared" si="2"/>
        <v>0.56700000000000084</v>
      </c>
      <c r="AT20" s="688">
        <f t="shared" si="2"/>
        <v>5.4999999999999716E-2</v>
      </c>
      <c r="AU20" s="688">
        <f t="shared" si="2"/>
        <v>0.30300000000000005</v>
      </c>
      <c r="AV20" s="688">
        <f t="shared" si="2"/>
        <v>0.92499999999999938</v>
      </c>
      <c r="AW20" s="688">
        <f t="shared" si="2"/>
        <v>0.69799999999999796</v>
      </c>
      <c r="AX20" s="688">
        <f t="shared" si="2"/>
        <v>3.7000000000000033E-2</v>
      </c>
      <c r="AY20" s="688">
        <f t="shared" si="12"/>
        <v>0.73599999999999743</v>
      </c>
      <c r="AZ20" s="688">
        <f t="shared" si="3"/>
        <v>0.1429999999999999</v>
      </c>
      <c r="BA20" s="688">
        <f t="shared" si="3"/>
        <v>0.92499999999999938</v>
      </c>
      <c r="BB20" s="688">
        <f t="shared" si="3"/>
        <v>4.6000000000000263E-2</v>
      </c>
      <c r="BC20" s="689">
        <v>0</v>
      </c>
      <c r="BD20" s="313"/>
      <c r="BE20" s="310" t="s">
        <v>160</v>
      </c>
      <c r="BF20" s="863">
        <v>15.744</v>
      </c>
      <c r="BG20" s="863">
        <v>32.517000000000003</v>
      </c>
      <c r="BH20" s="863">
        <v>9.7370000000000001</v>
      </c>
      <c r="BI20" s="863">
        <v>0.68200000000000005</v>
      </c>
      <c r="BJ20" s="863">
        <v>42.936</v>
      </c>
      <c r="BK20" s="863">
        <v>23.835999999999999</v>
      </c>
      <c r="BL20" s="863">
        <v>1.8979999999999999</v>
      </c>
      <c r="BM20" s="863">
        <v>1E-3</v>
      </c>
      <c r="BN20" s="863">
        <v>25.734999999999999</v>
      </c>
      <c r="BO20" s="863">
        <v>8.0579999999999998</v>
      </c>
      <c r="BP20" s="863">
        <v>42.936</v>
      </c>
      <c r="BQ20" s="863">
        <v>9.1430000000000007</v>
      </c>
      <c r="BR20" s="311">
        <f t="shared" si="4"/>
        <v>0.27055899150711687</v>
      </c>
      <c r="BT20" s="489">
        <f t="shared" si="5"/>
        <v>0.59353568902420273</v>
      </c>
      <c r="BU20" s="490">
        <f t="shared" si="6"/>
        <v>0.34904819017744559</v>
      </c>
      <c r="BV20" s="490">
        <f t="shared" si="7"/>
        <v>3.9979087861733861E-2</v>
      </c>
      <c r="BW20" s="491">
        <f t="shared" si="8"/>
        <v>1.7004405286343613</v>
      </c>
      <c r="BY20" s="724" t="s">
        <v>160</v>
      </c>
      <c r="BZ20" s="867">
        <v>54.944000000000003</v>
      </c>
      <c r="CA20" s="867">
        <v>107.297</v>
      </c>
      <c r="CB20" s="867">
        <v>21.265000000000001</v>
      </c>
      <c r="CC20" s="867">
        <v>28.22</v>
      </c>
      <c r="CD20" s="867">
        <v>156.78200000000001</v>
      </c>
      <c r="CE20" s="867">
        <v>91.51</v>
      </c>
      <c r="CF20" s="867">
        <v>9.19</v>
      </c>
      <c r="CG20" s="867">
        <v>8.593</v>
      </c>
      <c r="CH20" s="867">
        <v>109.29300000000001</v>
      </c>
      <c r="CI20" s="867">
        <v>28.097999999999999</v>
      </c>
      <c r="CJ20" s="867">
        <v>156.78200000000001</v>
      </c>
      <c r="CK20" s="867">
        <v>19.390999999999998</v>
      </c>
      <c r="CL20" s="725">
        <f t="shared" si="9"/>
        <v>0.14113733796245748</v>
      </c>
      <c r="CN20" s="734" t="s">
        <v>160</v>
      </c>
      <c r="CO20" s="735">
        <f t="shared" si="13"/>
        <v>0.28654630168899242</v>
      </c>
      <c r="CP20" s="735">
        <f t="shared" si="10"/>
        <v>0.30305600342973243</v>
      </c>
      <c r="CQ20" s="735">
        <f t="shared" si="10"/>
        <v>0.45788854925934636</v>
      </c>
      <c r="CR20" s="735">
        <f t="shared" si="10"/>
        <v>2.4167257264351528E-2</v>
      </c>
      <c r="CS20" s="735">
        <f t="shared" si="10"/>
        <v>0.27385796838922832</v>
      </c>
      <c r="CT20" s="735">
        <f t="shared" si="10"/>
        <v>0.26047426510763849</v>
      </c>
      <c r="CU20" s="735">
        <f t="shared" si="10"/>
        <v>0.20652883569096844</v>
      </c>
      <c r="CV20" s="735">
        <f t="shared" si="10"/>
        <v>1.1637379262190155E-4</v>
      </c>
      <c r="CW20" s="735">
        <f t="shared" si="10"/>
        <v>0.23546796226656783</v>
      </c>
      <c r="CX20" s="735">
        <f t="shared" si="10"/>
        <v>0.28678197736493699</v>
      </c>
      <c r="CY20" s="735">
        <f t="shared" si="10"/>
        <v>0.27385796838922832</v>
      </c>
      <c r="CZ20" s="735">
        <f t="shared" si="10"/>
        <v>0.47150740034036415</v>
      </c>
      <c r="DA20" s="735">
        <f t="shared" si="10"/>
        <v>1.9169908927932702</v>
      </c>
      <c r="DB20" s="768"/>
    </row>
    <row r="21" spans="1:106" s="315" customFormat="1" ht="15" customHeight="1" x14ac:dyDescent="0.3">
      <c r="A21" s="284" t="s">
        <v>161</v>
      </c>
      <c r="B21" s="851">
        <v>4.9000000000000004</v>
      </c>
      <c r="C21" s="851">
        <v>11.35</v>
      </c>
      <c r="D21" s="851">
        <v>4.492</v>
      </c>
      <c r="E21" s="851">
        <v>4.0000000000000001E-3</v>
      </c>
      <c r="F21" s="851">
        <v>15.846</v>
      </c>
      <c r="G21" s="851">
        <v>8.5340000000000007</v>
      </c>
      <c r="H21" s="851">
        <v>0.49</v>
      </c>
      <c r="I21" s="851">
        <v>9.0239999999999991</v>
      </c>
      <c r="J21" s="851">
        <v>2.2109999999999999</v>
      </c>
      <c r="K21" s="851">
        <v>15.846</v>
      </c>
      <c r="L21" s="851">
        <v>4.6109999999999998</v>
      </c>
      <c r="M21" s="303">
        <f t="shared" si="0"/>
        <v>0.33817381738173818</v>
      </c>
      <c r="N21" s="313"/>
      <c r="O21" s="305" t="s">
        <v>161</v>
      </c>
      <c r="P21" s="856">
        <v>10.625</v>
      </c>
      <c r="Q21" s="856">
        <v>22.5</v>
      </c>
      <c r="R21" s="856">
        <v>4.6050000000000004</v>
      </c>
      <c r="S21" s="856">
        <v>0.375</v>
      </c>
      <c r="T21" s="856">
        <v>27.48</v>
      </c>
      <c r="U21" s="856">
        <v>15.548</v>
      </c>
      <c r="V21" s="856">
        <v>1.429</v>
      </c>
      <c r="W21" s="856">
        <v>16.977</v>
      </c>
      <c r="X21" s="856">
        <v>4.056</v>
      </c>
      <c r="Y21" s="856">
        <v>27.48</v>
      </c>
      <c r="Z21" s="856">
        <v>6.4470000000000001</v>
      </c>
      <c r="AA21" s="306">
        <f t="shared" si="14"/>
        <v>0.30651832834117815</v>
      </c>
      <c r="AB21" s="314"/>
      <c r="AC21" s="308" t="s">
        <v>161</v>
      </c>
      <c r="AD21" s="811">
        <v>0.98</v>
      </c>
      <c r="AE21" s="811">
        <v>1.75</v>
      </c>
      <c r="AF21" s="811">
        <v>0</v>
      </c>
      <c r="AG21" s="811">
        <v>0.1</v>
      </c>
      <c r="AH21" s="811">
        <v>1.85</v>
      </c>
      <c r="AI21" s="811">
        <v>0.5</v>
      </c>
      <c r="AJ21" s="811">
        <v>0.1</v>
      </c>
      <c r="AK21" s="811">
        <v>0.6</v>
      </c>
      <c r="AL21" s="811">
        <v>1.25</v>
      </c>
      <c r="AM21" s="811">
        <v>1.85</v>
      </c>
      <c r="AN21" s="811">
        <v>0</v>
      </c>
      <c r="AO21" s="309">
        <v>0</v>
      </c>
      <c r="AP21" s="679"/>
      <c r="AQ21" s="687" t="s">
        <v>161</v>
      </c>
      <c r="AR21" s="688">
        <f t="shared" si="11"/>
        <v>0.34200000000000097</v>
      </c>
      <c r="AS21" s="688">
        <f t="shared" si="2"/>
        <v>0.71300000000000097</v>
      </c>
      <c r="AT21" s="688">
        <f t="shared" si="2"/>
        <v>4.6000000000000263E-2</v>
      </c>
      <c r="AU21" s="688">
        <f t="shared" si="2"/>
        <v>0.30800000000000005</v>
      </c>
      <c r="AV21" s="688">
        <f t="shared" si="2"/>
        <v>1.0670000000000015</v>
      </c>
      <c r="AW21" s="688">
        <f t="shared" si="2"/>
        <v>0.77200000000000024</v>
      </c>
      <c r="AX21" s="688">
        <f t="shared" si="2"/>
        <v>4.8000000000000126E-2</v>
      </c>
      <c r="AY21" s="688">
        <f t="shared" si="12"/>
        <v>0.82100000000000295</v>
      </c>
      <c r="AZ21" s="688">
        <f t="shared" si="3"/>
        <v>0.16800000000000015</v>
      </c>
      <c r="BA21" s="688">
        <f t="shared" si="3"/>
        <v>1.0670000000000015</v>
      </c>
      <c r="BB21" s="688">
        <f t="shared" si="3"/>
        <v>7.7999999999999403E-2</v>
      </c>
      <c r="BC21" s="689">
        <v>0</v>
      </c>
      <c r="BD21" s="313"/>
      <c r="BE21" s="310" t="s">
        <v>161</v>
      </c>
      <c r="BF21" s="863">
        <v>16.847000000000001</v>
      </c>
      <c r="BG21" s="863">
        <v>36.313000000000002</v>
      </c>
      <c r="BH21" s="863">
        <v>9.1430000000000007</v>
      </c>
      <c r="BI21" s="863">
        <v>0.78700000000000003</v>
      </c>
      <c r="BJ21" s="863">
        <v>46.243000000000002</v>
      </c>
      <c r="BK21" s="863">
        <v>25.353999999999999</v>
      </c>
      <c r="BL21" s="863">
        <v>2.0670000000000002</v>
      </c>
      <c r="BM21" s="863">
        <v>1E-3</v>
      </c>
      <c r="BN21" s="863">
        <v>27.422000000000001</v>
      </c>
      <c r="BO21" s="863">
        <v>7.6849999999999996</v>
      </c>
      <c r="BP21" s="863">
        <v>46.243000000000002</v>
      </c>
      <c r="BQ21" s="863">
        <v>11.135999999999999</v>
      </c>
      <c r="BR21" s="311">
        <f t="shared" si="4"/>
        <v>0.31720169766713191</v>
      </c>
      <c r="BT21" s="489">
        <f t="shared" si="5"/>
        <v>0.61961281083909336</v>
      </c>
      <c r="BU21" s="490">
        <f t="shared" si="6"/>
        <v>0.3125602401343871</v>
      </c>
      <c r="BV21" s="490">
        <f t="shared" si="7"/>
        <v>4.8192107509707267E-2</v>
      </c>
      <c r="BW21" s="491">
        <f t="shared" si="8"/>
        <v>1.9823788546255507</v>
      </c>
      <c r="BY21" s="724" t="s">
        <v>161</v>
      </c>
      <c r="BZ21" s="867">
        <v>56.594999999999999</v>
      </c>
      <c r="CA21" s="867">
        <v>117.206</v>
      </c>
      <c r="CB21" s="867">
        <v>19.390999999999998</v>
      </c>
      <c r="CC21" s="867">
        <v>30.047000000000001</v>
      </c>
      <c r="CD21" s="867">
        <v>166.64400000000001</v>
      </c>
      <c r="CE21" s="867">
        <v>96.453000000000003</v>
      </c>
      <c r="CF21" s="867">
        <v>10.496</v>
      </c>
      <c r="CG21" s="867">
        <v>8.9510000000000005</v>
      </c>
      <c r="CH21" s="867">
        <v>115.9</v>
      </c>
      <c r="CI21" s="867">
        <v>29.295999999999999</v>
      </c>
      <c r="CJ21" s="867">
        <v>166.64400000000001</v>
      </c>
      <c r="CK21" s="867">
        <v>21.448</v>
      </c>
      <c r="CL21" s="725">
        <f t="shared" si="9"/>
        <v>0.14771756797707927</v>
      </c>
      <c r="CN21" s="734" t="s">
        <v>161</v>
      </c>
      <c r="CO21" s="735">
        <f t="shared" si="13"/>
        <v>0.29767647318667728</v>
      </c>
      <c r="CP21" s="735">
        <f t="shared" si="10"/>
        <v>0.30982202276333975</v>
      </c>
      <c r="CQ21" s="735">
        <f t="shared" si="10"/>
        <v>0.47150740034036415</v>
      </c>
      <c r="CR21" s="735">
        <f t="shared" si="10"/>
        <v>2.6192298731986554E-2</v>
      </c>
      <c r="CS21" s="735">
        <f t="shared" si="10"/>
        <v>0.27749573942056122</v>
      </c>
      <c r="CT21" s="735">
        <f t="shared" si="10"/>
        <v>0.26286377821322299</v>
      </c>
      <c r="CU21" s="735">
        <f t="shared" si="10"/>
        <v>0.19693216463414634</v>
      </c>
      <c r="CV21" s="735">
        <f t="shared" si="10"/>
        <v>1.1171936096525528E-4</v>
      </c>
      <c r="CW21" s="735">
        <f t="shared" si="10"/>
        <v>0.23660051768766177</v>
      </c>
      <c r="CX21" s="735">
        <f t="shared" si="10"/>
        <v>0.26232250136537411</v>
      </c>
      <c r="CY21" s="735">
        <f t="shared" si="10"/>
        <v>0.27749573942056122</v>
      </c>
      <c r="CZ21" s="735">
        <f t="shared" si="10"/>
        <v>0.51920925027974629</v>
      </c>
      <c r="DA21" s="735">
        <f t="shared" si="10"/>
        <v>2.1473525594217122</v>
      </c>
      <c r="DB21" s="768"/>
    </row>
    <row r="22" spans="1:106" s="316" customFormat="1" ht="15" customHeight="1" x14ac:dyDescent="0.3">
      <c r="A22" s="284" t="s">
        <v>162</v>
      </c>
      <c r="B22" s="851">
        <v>5.4</v>
      </c>
      <c r="C22" s="851">
        <v>12.4</v>
      </c>
      <c r="D22" s="851">
        <v>4.6109999999999998</v>
      </c>
      <c r="E22" s="851">
        <v>0.06</v>
      </c>
      <c r="F22" s="851">
        <v>17.071000000000002</v>
      </c>
      <c r="G22" s="851">
        <v>8.7799999999999994</v>
      </c>
      <c r="H22" s="851">
        <v>0.54</v>
      </c>
      <c r="I22" s="851">
        <v>9.32</v>
      </c>
      <c r="J22" s="851">
        <v>3.0230000000000001</v>
      </c>
      <c r="K22" s="851">
        <v>17.071000000000002</v>
      </c>
      <c r="L22" s="851">
        <v>4.7279999999999998</v>
      </c>
      <c r="M22" s="303">
        <f t="shared" si="0"/>
        <v>0.33656036446469245</v>
      </c>
      <c r="N22" s="313"/>
      <c r="O22" s="305" t="s">
        <v>162</v>
      </c>
      <c r="P22" s="856">
        <v>11.44</v>
      </c>
      <c r="Q22" s="856">
        <v>24.7</v>
      </c>
      <c r="R22" s="856">
        <v>6.4470000000000001</v>
      </c>
      <c r="S22" s="856">
        <v>0.19</v>
      </c>
      <c r="T22" s="856">
        <v>31.337</v>
      </c>
      <c r="U22" s="856">
        <v>18.442</v>
      </c>
      <c r="V22" s="856">
        <v>1.6040000000000001</v>
      </c>
      <c r="W22" s="856">
        <v>20.045999999999999</v>
      </c>
      <c r="X22" s="856">
        <v>5.4340000000000002</v>
      </c>
      <c r="Y22" s="856">
        <v>31.337</v>
      </c>
      <c r="Z22" s="856">
        <v>5.8570000000000002</v>
      </c>
      <c r="AA22" s="306">
        <f t="shared" si="14"/>
        <v>0.22986656200941916</v>
      </c>
      <c r="AB22" s="314"/>
      <c r="AC22" s="308" t="s">
        <v>162</v>
      </c>
      <c r="AD22" s="811">
        <v>1.05</v>
      </c>
      <c r="AE22" s="811">
        <v>1.8</v>
      </c>
      <c r="AF22" s="811">
        <v>0</v>
      </c>
      <c r="AG22" s="811">
        <v>0.1</v>
      </c>
      <c r="AH22" s="811">
        <v>1.9</v>
      </c>
      <c r="AI22" s="811">
        <v>0.6</v>
      </c>
      <c r="AJ22" s="811">
        <v>0.1</v>
      </c>
      <c r="AK22" s="811">
        <v>0.7</v>
      </c>
      <c r="AL22" s="811">
        <v>1.2</v>
      </c>
      <c r="AM22" s="811">
        <v>1.9</v>
      </c>
      <c r="AN22" s="811">
        <v>0</v>
      </c>
      <c r="AO22" s="309">
        <v>0</v>
      </c>
      <c r="AP22" s="679"/>
      <c r="AQ22" s="687" t="s">
        <v>162</v>
      </c>
      <c r="AR22" s="688">
        <f t="shared" si="11"/>
        <v>0.47199999999999842</v>
      </c>
      <c r="AS22" s="688">
        <f t="shared" ref="AS22:AS41" si="15">BG22-C22-Q22-AE22</f>
        <v>0.9920000000000051</v>
      </c>
      <c r="AT22" s="688">
        <f t="shared" ref="AT22:AT41" si="16">BH22-D22-R22-AF22</f>
        <v>7.7999999999999403E-2</v>
      </c>
      <c r="AU22" s="688">
        <f t="shared" ref="AU22:AU41" si="17">BI22-E22-S22-AG22</f>
        <v>0.36599999999999988</v>
      </c>
      <c r="AV22" s="688">
        <f t="shared" ref="AV22:AV41" si="18">BJ22-F22-T22-AH22</f>
        <v>1.4360000000000022</v>
      </c>
      <c r="AW22" s="688">
        <f t="shared" ref="AW22:AW41" si="19">BK22-G22-U22-AI22</f>
        <v>0.97999999999999832</v>
      </c>
      <c r="AX22" s="688">
        <f t="shared" ref="AX22:AX41" si="20">BL22-H22-V22-AJ22</f>
        <v>5.7999999999999913E-2</v>
      </c>
      <c r="AY22" s="688">
        <f t="shared" si="12"/>
        <v>1.0390000000000008</v>
      </c>
      <c r="AZ22" s="688">
        <f t="shared" ref="AZ22:AZ41" si="21">BO22-J22-X22-AL22</f>
        <v>0.31300000000000083</v>
      </c>
      <c r="BA22" s="688">
        <f t="shared" ref="BA22:BA41" si="22">BP22-K22-Y22-AM22</f>
        <v>1.4360000000000022</v>
      </c>
      <c r="BB22" s="688">
        <f t="shared" ref="BB22:BB41" si="23">BQ22-L22-Z22-AN22</f>
        <v>8.4000000000000519E-2</v>
      </c>
      <c r="BC22" s="689">
        <v>0</v>
      </c>
      <c r="BD22" s="313"/>
      <c r="BE22" s="310" t="s">
        <v>162</v>
      </c>
      <c r="BF22" s="863">
        <v>18.361999999999998</v>
      </c>
      <c r="BG22" s="863">
        <v>39.892000000000003</v>
      </c>
      <c r="BH22" s="863">
        <v>11.135999999999999</v>
      </c>
      <c r="BI22" s="863">
        <v>0.71599999999999997</v>
      </c>
      <c r="BJ22" s="863">
        <v>51.744</v>
      </c>
      <c r="BK22" s="863">
        <v>28.802</v>
      </c>
      <c r="BL22" s="863">
        <v>2.302</v>
      </c>
      <c r="BM22" s="863">
        <v>1E-3</v>
      </c>
      <c r="BN22" s="863">
        <v>31.105</v>
      </c>
      <c r="BO22" s="863">
        <v>9.9700000000000006</v>
      </c>
      <c r="BP22" s="863">
        <v>51.744</v>
      </c>
      <c r="BQ22" s="863">
        <v>10.669</v>
      </c>
      <c r="BR22" s="311">
        <f t="shared" si="4"/>
        <v>0.25974437005477785</v>
      </c>
      <c r="BT22" s="489">
        <f t="shared" si="5"/>
        <v>0.61917176376215777</v>
      </c>
      <c r="BU22" s="490">
        <f t="shared" si="6"/>
        <v>0.31083926601824924</v>
      </c>
      <c r="BV22" s="490">
        <f t="shared" si="7"/>
        <v>4.5121828938132956E-2</v>
      </c>
      <c r="BW22" s="491">
        <f t="shared" si="8"/>
        <v>1.9919354838709675</v>
      </c>
      <c r="BY22" s="724" t="s">
        <v>162</v>
      </c>
      <c r="BZ22" s="867">
        <v>60.258000000000003</v>
      </c>
      <c r="CA22" s="867">
        <v>117.58199999999999</v>
      </c>
      <c r="CB22" s="867">
        <v>21.448</v>
      </c>
      <c r="CC22" s="867">
        <v>28.178000000000001</v>
      </c>
      <c r="CD22" s="867">
        <v>167.208</v>
      </c>
      <c r="CE22" s="867">
        <v>101.684</v>
      </c>
      <c r="CF22" s="867">
        <v>9.4369999999999994</v>
      </c>
      <c r="CG22" s="867">
        <v>9.702</v>
      </c>
      <c r="CH22" s="867">
        <v>120.82299999999999</v>
      </c>
      <c r="CI22" s="867">
        <v>27.728999999999999</v>
      </c>
      <c r="CJ22" s="867">
        <v>167.208</v>
      </c>
      <c r="CK22" s="867">
        <v>18.655999999999999</v>
      </c>
      <c r="CL22" s="725">
        <f t="shared" si="9"/>
        <v>0.12558565350853573</v>
      </c>
      <c r="CN22" s="734" t="s">
        <v>162</v>
      </c>
      <c r="CO22" s="735">
        <f t="shared" si="13"/>
        <v>0.30472302432871978</v>
      </c>
      <c r="CP22" s="735">
        <f t="shared" ref="CP22:CP41" si="24">BG22/CA22</f>
        <v>0.33926961609770206</v>
      </c>
      <c r="CQ22" s="735">
        <f t="shared" ref="CQ22:CQ41" si="25">BH22/CB22</f>
        <v>0.51920925027974629</v>
      </c>
      <c r="CR22" s="735">
        <f t="shared" ref="CR22:CR41" si="26">BI22/CC22</f>
        <v>2.5409894243736245E-2</v>
      </c>
      <c r="CS22" s="735">
        <f t="shared" ref="CS22:CS41" si="27">BJ22/CD22</f>
        <v>0.3094588775656667</v>
      </c>
      <c r="CT22" s="735">
        <f t="shared" ref="CT22:CT41" si="28">BK22/CE22</f>
        <v>0.28325006884072224</v>
      </c>
      <c r="CU22" s="735">
        <f t="shared" ref="CU22:CU41" si="29">BL22/CF22</f>
        <v>0.24393345342799622</v>
      </c>
      <c r="CV22" s="735">
        <f t="shared" ref="CV22:CV41" si="30">BM22/CG22</f>
        <v>1.0307153164296022E-4</v>
      </c>
      <c r="CW22" s="735">
        <f t="shared" ref="CW22:CW41" si="31">BN22/CH22</f>
        <v>0.25744270544515535</v>
      </c>
      <c r="CX22" s="735">
        <f t="shared" ref="CX22:CX41" si="32">BO22/CI22</f>
        <v>0.3595513722096001</v>
      </c>
      <c r="CY22" s="735">
        <f t="shared" ref="CY22:CY41" si="33">BP22/CJ22</f>
        <v>0.3094588775656667</v>
      </c>
      <c r="CZ22" s="735">
        <f t="shared" ref="CZ22:CZ41" si="34">BQ22/CK22</f>
        <v>0.57188036020583199</v>
      </c>
      <c r="DA22" s="735">
        <f t="shared" ref="DA22:DA41" si="35">BR22/CL22</f>
        <v>2.068264668759507</v>
      </c>
      <c r="DB22" s="769"/>
    </row>
    <row r="23" spans="1:106" s="312" customFormat="1" ht="15" customHeight="1" x14ac:dyDescent="0.3">
      <c r="A23" s="284" t="s">
        <v>163</v>
      </c>
      <c r="B23" s="851">
        <v>5.7</v>
      </c>
      <c r="C23" s="851">
        <v>12.5</v>
      </c>
      <c r="D23" s="851">
        <v>4.7279999999999998</v>
      </c>
      <c r="E23" s="851">
        <v>8.7999999999999995E-2</v>
      </c>
      <c r="F23" s="851">
        <v>17.315999999999999</v>
      </c>
      <c r="G23" s="851">
        <v>8.6950000000000003</v>
      </c>
      <c r="H23" s="851">
        <v>0.56999999999999995</v>
      </c>
      <c r="I23" s="851">
        <v>9.2650000000000006</v>
      </c>
      <c r="J23" s="851">
        <v>2.581</v>
      </c>
      <c r="K23" s="851">
        <v>17.315999999999999</v>
      </c>
      <c r="L23" s="851">
        <v>5.47</v>
      </c>
      <c r="M23" s="303">
        <f t="shared" si="0"/>
        <v>0.37122497455039022</v>
      </c>
      <c r="N23" s="313"/>
      <c r="O23" s="305" t="s">
        <v>163</v>
      </c>
      <c r="P23" s="856">
        <v>11.68</v>
      </c>
      <c r="Q23" s="856">
        <v>25.9</v>
      </c>
      <c r="R23" s="856">
        <v>5.8570000000000002</v>
      </c>
      <c r="S23" s="856">
        <v>1.2</v>
      </c>
      <c r="T23" s="856">
        <v>32.957000000000001</v>
      </c>
      <c r="U23" s="856">
        <v>20.149000000000001</v>
      </c>
      <c r="V23" s="856">
        <v>1.6890000000000001</v>
      </c>
      <c r="W23" s="856">
        <v>21.838000000000001</v>
      </c>
      <c r="X23" s="856">
        <v>3.5659999999999998</v>
      </c>
      <c r="Y23" s="856">
        <v>32.957000000000001</v>
      </c>
      <c r="Z23" s="856">
        <v>7.5529999999999999</v>
      </c>
      <c r="AA23" s="306">
        <f t="shared" si="14"/>
        <v>0.29731538340418834</v>
      </c>
      <c r="AB23" s="314"/>
      <c r="AC23" s="308" t="s">
        <v>163</v>
      </c>
      <c r="AD23" s="811">
        <v>1.1000000000000001</v>
      </c>
      <c r="AE23" s="811">
        <v>2.2000000000000002</v>
      </c>
      <c r="AF23" s="811">
        <v>0</v>
      </c>
      <c r="AG23" s="811">
        <v>0</v>
      </c>
      <c r="AH23" s="811">
        <v>2.2000000000000002</v>
      </c>
      <c r="AI23" s="811">
        <v>0.72</v>
      </c>
      <c r="AJ23" s="811">
        <v>0.05</v>
      </c>
      <c r="AK23" s="811">
        <v>0.77</v>
      </c>
      <c r="AL23" s="811">
        <v>1.43</v>
      </c>
      <c r="AM23" s="811">
        <v>2.2000000000000002</v>
      </c>
      <c r="AN23" s="811">
        <v>0</v>
      </c>
      <c r="AO23" s="309">
        <v>0</v>
      </c>
      <c r="AP23" s="679"/>
      <c r="AQ23" s="687" t="s">
        <v>163</v>
      </c>
      <c r="AR23" s="688">
        <f t="shared" si="11"/>
        <v>0.58200000000000207</v>
      </c>
      <c r="AS23" s="688">
        <f t="shared" si="15"/>
        <v>1.1860000000000026</v>
      </c>
      <c r="AT23" s="688">
        <f t="shared" si="16"/>
        <v>8.4000000000000519E-2</v>
      </c>
      <c r="AU23" s="688">
        <f t="shared" si="17"/>
        <v>0.42999999999999994</v>
      </c>
      <c r="AV23" s="688">
        <f t="shared" si="18"/>
        <v>1.6999999999999984</v>
      </c>
      <c r="AW23" s="688">
        <f t="shared" si="19"/>
        <v>1.1239999999999977</v>
      </c>
      <c r="AX23" s="688">
        <f t="shared" si="20"/>
        <v>7.0000000000000104E-2</v>
      </c>
      <c r="AY23" s="688">
        <f t="shared" si="12"/>
        <v>1.1949999999999963</v>
      </c>
      <c r="AZ23" s="688">
        <f t="shared" si="21"/>
        <v>0.40500000000000003</v>
      </c>
      <c r="BA23" s="688">
        <f t="shared" si="22"/>
        <v>1.6999999999999984</v>
      </c>
      <c r="BB23" s="688">
        <f t="shared" si="23"/>
        <v>9.9999999999999645E-2</v>
      </c>
      <c r="BC23" s="689">
        <v>0</v>
      </c>
      <c r="BD23" s="313"/>
      <c r="BE23" s="310" t="s">
        <v>163</v>
      </c>
      <c r="BF23" s="863">
        <v>19.062000000000001</v>
      </c>
      <c r="BG23" s="863">
        <v>41.786000000000001</v>
      </c>
      <c r="BH23" s="863">
        <v>10.669</v>
      </c>
      <c r="BI23" s="863">
        <v>1.718</v>
      </c>
      <c r="BJ23" s="863">
        <v>54.173000000000002</v>
      </c>
      <c r="BK23" s="863">
        <v>30.687999999999999</v>
      </c>
      <c r="BL23" s="863">
        <v>2.379</v>
      </c>
      <c r="BM23" s="863">
        <v>1E-3</v>
      </c>
      <c r="BN23" s="863">
        <v>33.067999999999998</v>
      </c>
      <c r="BO23" s="863">
        <v>7.9820000000000002</v>
      </c>
      <c r="BP23" s="863">
        <v>54.173000000000002</v>
      </c>
      <c r="BQ23" s="863">
        <v>13.122999999999999</v>
      </c>
      <c r="BR23" s="311">
        <f t="shared" si="4"/>
        <v>0.31968331303288672</v>
      </c>
      <c r="BT23" s="489">
        <f t="shared" si="5"/>
        <v>0.6198248217106207</v>
      </c>
      <c r="BU23" s="490">
        <f t="shared" si="6"/>
        <v>0.29914325372134204</v>
      </c>
      <c r="BV23" s="490">
        <f t="shared" si="7"/>
        <v>5.2649212654956208E-2</v>
      </c>
      <c r="BW23" s="491">
        <f t="shared" si="8"/>
        <v>2.0720000000000001</v>
      </c>
      <c r="BY23" s="724" t="s">
        <v>163</v>
      </c>
      <c r="BZ23" s="867">
        <v>62.15</v>
      </c>
      <c r="CA23" s="867">
        <v>137.64599999999999</v>
      </c>
      <c r="CB23" s="867">
        <v>18.655999999999999</v>
      </c>
      <c r="CC23" s="867">
        <v>32.762</v>
      </c>
      <c r="CD23" s="867">
        <v>189.06399999999999</v>
      </c>
      <c r="CE23" s="867">
        <v>110.523</v>
      </c>
      <c r="CF23" s="867">
        <v>11.667999999999999</v>
      </c>
      <c r="CG23" s="867">
        <v>10.215999999999999</v>
      </c>
      <c r="CH23" s="867">
        <v>132.40700000000001</v>
      </c>
      <c r="CI23" s="867">
        <v>31.981999999999999</v>
      </c>
      <c r="CJ23" s="867">
        <v>189.06399999999999</v>
      </c>
      <c r="CK23" s="867">
        <v>24.675000000000001</v>
      </c>
      <c r="CL23" s="725">
        <f t="shared" si="9"/>
        <v>0.15010128414918272</v>
      </c>
      <c r="CN23" s="734" t="s">
        <v>163</v>
      </c>
      <c r="CO23" s="735">
        <f t="shared" si="13"/>
        <v>0.3067095736122285</v>
      </c>
      <c r="CP23" s="735">
        <f t="shared" si="24"/>
        <v>0.30357583947226946</v>
      </c>
      <c r="CQ23" s="735">
        <f t="shared" si="25"/>
        <v>0.57188036020583199</v>
      </c>
      <c r="CR23" s="735">
        <f t="shared" si="26"/>
        <v>5.2438801049996944E-2</v>
      </c>
      <c r="CS23" s="735">
        <f t="shared" si="27"/>
        <v>0.28653260271654046</v>
      </c>
      <c r="CT23" s="735">
        <f t="shared" si="28"/>
        <v>0.27766166318322882</v>
      </c>
      <c r="CU23" s="735">
        <f t="shared" si="29"/>
        <v>0.20389098388755572</v>
      </c>
      <c r="CV23" s="735">
        <f t="shared" si="30"/>
        <v>9.7885669537979653E-5</v>
      </c>
      <c r="CW23" s="735">
        <f t="shared" si="31"/>
        <v>0.2497451041108098</v>
      </c>
      <c r="CX23" s="735">
        <f t="shared" si="32"/>
        <v>0.2495778875617535</v>
      </c>
      <c r="CY23" s="735">
        <f t="shared" si="33"/>
        <v>0.28653260271654046</v>
      </c>
      <c r="CZ23" s="735">
        <f t="shared" si="34"/>
        <v>0.53183383991894628</v>
      </c>
      <c r="DA23" s="735">
        <f t="shared" si="35"/>
        <v>2.1297839978181647</v>
      </c>
      <c r="DB23" s="768"/>
    </row>
    <row r="24" spans="1:106" s="312" customFormat="1" ht="15" customHeight="1" x14ac:dyDescent="0.3">
      <c r="A24" s="284" t="s">
        <v>164</v>
      </c>
      <c r="B24" s="851">
        <v>5.98</v>
      </c>
      <c r="C24" s="851">
        <v>12.48</v>
      </c>
      <c r="D24" s="851">
        <v>5.47</v>
      </c>
      <c r="E24" s="851">
        <v>9.1999999999999998E-2</v>
      </c>
      <c r="F24" s="851">
        <v>18.042000000000002</v>
      </c>
      <c r="G24" s="851">
        <v>10.255000000000001</v>
      </c>
      <c r="H24" s="851">
        <v>0.6</v>
      </c>
      <c r="I24" s="851">
        <v>10.855</v>
      </c>
      <c r="J24" s="851">
        <v>2.1030000000000002</v>
      </c>
      <c r="K24" s="851">
        <v>18.042000000000002</v>
      </c>
      <c r="L24" s="851">
        <v>5.0839999999999996</v>
      </c>
      <c r="M24" s="303">
        <f t="shared" si="0"/>
        <v>0.31896605809649287</v>
      </c>
      <c r="N24" s="313"/>
      <c r="O24" s="305" t="s">
        <v>164</v>
      </c>
      <c r="P24" s="856">
        <v>10.95</v>
      </c>
      <c r="Q24" s="856">
        <v>24.15</v>
      </c>
      <c r="R24" s="856">
        <v>7.5529999999999999</v>
      </c>
      <c r="S24" s="856">
        <v>1.05</v>
      </c>
      <c r="T24" s="856">
        <v>32.753</v>
      </c>
      <c r="U24" s="856">
        <v>21.702999999999999</v>
      </c>
      <c r="V24" s="856">
        <v>1.536</v>
      </c>
      <c r="W24" s="856">
        <v>23.239000000000001</v>
      </c>
      <c r="X24" s="856">
        <v>3.4580000000000002</v>
      </c>
      <c r="Y24" s="856">
        <v>32.753</v>
      </c>
      <c r="Z24" s="856">
        <v>6.056</v>
      </c>
      <c r="AA24" s="306">
        <f t="shared" si="14"/>
        <v>0.22684196726223918</v>
      </c>
      <c r="AB24" s="314"/>
      <c r="AC24" s="308" t="s">
        <v>164</v>
      </c>
      <c r="AD24" s="811">
        <v>0.96</v>
      </c>
      <c r="AE24" s="811">
        <v>2.4079999999999999</v>
      </c>
      <c r="AF24" s="811">
        <v>0</v>
      </c>
      <c r="AG24" s="811">
        <v>0</v>
      </c>
      <c r="AH24" s="811">
        <v>2.4079999999999999</v>
      </c>
      <c r="AI24" s="811">
        <v>0.74099999999999999</v>
      </c>
      <c r="AJ24" s="811">
        <v>0.08</v>
      </c>
      <c r="AK24" s="811">
        <v>0.82099999999999995</v>
      </c>
      <c r="AL24" s="811">
        <v>1.587</v>
      </c>
      <c r="AM24" s="811">
        <v>2.4079999999999999</v>
      </c>
      <c r="AN24" s="811">
        <v>0</v>
      </c>
      <c r="AO24" s="309">
        <v>0</v>
      </c>
      <c r="AP24" s="679"/>
      <c r="AQ24" s="687" t="s">
        <v>164</v>
      </c>
      <c r="AR24" s="688">
        <f t="shared" si="11"/>
        <v>0.59100000000000197</v>
      </c>
      <c r="AS24" s="688">
        <f t="shared" si="15"/>
        <v>1.0569999999999999</v>
      </c>
      <c r="AT24" s="688">
        <f t="shared" si="16"/>
        <v>9.9999999999999645E-2</v>
      </c>
      <c r="AU24" s="688">
        <f t="shared" si="17"/>
        <v>0.47499999999999987</v>
      </c>
      <c r="AV24" s="688">
        <f t="shared" si="18"/>
        <v>1.6319999999999992</v>
      </c>
      <c r="AW24" s="688">
        <f t="shared" si="19"/>
        <v>1.0889999999999946</v>
      </c>
      <c r="AX24" s="688">
        <f t="shared" si="20"/>
        <v>8.9999999999999927E-2</v>
      </c>
      <c r="AY24" s="688">
        <f t="shared" si="12"/>
        <v>1.1799999999999977</v>
      </c>
      <c r="AZ24" s="688">
        <f t="shared" si="21"/>
        <v>0.37599999999999922</v>
      </c>
      <c r="BA24" s="688">
        <f t="shared" si="22"/>
        <v>1.6319999999999992</v>
      </c>
      <c r="BB24" s="688">
        <f t="shared" si="23"/>
        <v>7.5999999999999623E-2</v>
      </c>
      <c r="BC24" s="689">
        <v>0</v>
      </c>
      <c r="BD24" s="313"/>
      <c r="BE24" s="310" t="s">
        <v>164</v>
      </c>
      <c r="BF24" s="863">
        <v>18.481000000000002</v>
      </c>
      <c r="BG24" s="863">
        <v>40.094999999999999</v>
      </c>
      <c r="BH24" s="863">
        <v>13.122999999999999</v>
      </c>
      <c r="BI24" s="863">
        <v>1.617</v>
      </c>
      <c r="BJ24" s="863">
        <v>54.835000000000001</v>
      </c>
      <c r="BK24" s="863">
        <v>33.787999999999997</v>
      </c>
      <c r="BL24" s="863">
        <v>2.306</v>
      </c>
      <c r="BM24" s="863">
        <v>1E-3</v>
      </c>
      <c r="BN24" s="863">
        <v>36.094999999999999</v>
      </c>
      <c r="BO24" s="863">
        <v>7.524</v>
      </c>
      <c r="BP24" s="863">
        <v>54.835000000000001</v>
      </c>
      <c r="BQ24" s="863">
        <v>11.215999999999999</v>
      </c>
      <c r="BR24" s="311">
        <f t="shared" si="4"/>
        <v>0.25713565189481646</v>
      </c>
      <c r="BT24" s="489">
        <f t="shared" si="5"/>
        <v>0.60231949120838013</v>
      </c>
      <c r="BU24" s="490">
        <f t="shared" si="6"/>
        <v>0.31126075570520018</v>
      </c>
      <c r="BV24" s="490">
        <f t="shared" si="7"/>
        <v>6.0057363761067462E-2</v>
      </c>
      <c r="BW24" s="491">
        <f t="shared" si="8"/>
        <v>1.9350961538461537</v>
      </c>
      <c r="BY24" s="724" t="s">
        <v>164</v>
      </c>
      <c r="BZ24" s="867">
        <v>61.063000000000002</v>
      </c>
      <c r="CA24" s="867">
        <v>124.699</v>
      </c>
      <c r="CB24" s="867">
        <v>24.675000000000001</v>
      </c>
      <c r="CC24" s="867">
        <v>32.462000000000003</v>
      </c>
      <c r="CD24" s="867">
        <v>181.83600000000001</v>
      </c>
      <c r="CE24" s="867">
        <v>111.982</v>
      </c>
      <c r="CF24" s="867">
        <v>9.8780000000000001</v>
      </c>
      <c r="CG24" s="867">
        <v>9.8390000000000004</v>
      </c>
      <c r="CH24" s="867">
        <v>131.69900000000001</v>
      </c>
      <c r="CI24" s="867">
        <v>31.643000000000001</v>
      </c>
      <c r="CJ24" s="867">
        <v>181.83600000000001</v>
      </c>
      <c r="CK24" s="867">
        <v>18.494</v>
      </c>
      <c r="CL24" s="725">
        <f t="shared" si="9"/>
        <v>0.11322256370070158</v>
      </c>
      <c r="CN24" s="734" t="s">
        <v>164</v>
      </c>
      <c r="CO24" s="735">
        <f t="shared" si="13"/>
        <v>0.30265463537657833</v>
      </c>
      <c r="CP24" s="735">
        <f t="shared" si="24"/>
        <v>0.32153425448479939</v>
      </c>
      <c r="CQ24" s="735">
        <f t="shared" si="25"/>
        <v>0.53183383991894628</v>
      </c>
      <c r="CR24" s="735">
        <f t="shared" si="26"/>
        <v>4.9812087979791753E-2</v>
      </c>
      <c r="CS24" s="735">
        <f t="shared" si="27"/>
        <v>0.30156294683121054</v>
      </c>
      <c r="CT24" s="735">
        <f t="shared" si="28"/>
        <v>0.30172706327802679</v>
      </c>
      <c r="CU24" s="735">
        <f t="shared" si="29"/>
        <v>0.23344806641020449</v>
      </c>
      <c r="CV24" s="735">
        <f t="shared" si="30"/>
        <v>1.0163634515702815E-4</v>
      </c>
      <c r="CW24" s="735">
        <f t="shared" si="31"/>
        <v>0.27407193676489566</v>
      </c>
      <c r="CX24" s="735">
        <f t="shared" si="32"/>
        <v>0.23777770754985306</v>
      </c>
      <c r="CY24" s="735">
        <f t="shared" si="33"/>
        <v>0.30156294683121054</v>
      </c>
      <c r="CZ24" s="735">
        <f t="shared" si="34"/>
        <v>0.60646696225802965</v>
      </c>
      <c r="DA24" s="735">
        <f t="shared" si="35"/>
        <v>2.2710636775063868</v>
      </c>
      <c r="DB24" s="768"/>
    </row>
    <row r="25" spans="1:106" s="312" customFormat="1" ht="15" customHeight="1" x14ac:dyDescent="0.3">
      <c r="A25" s="284" t="s">
        <v>165</v>
      </c>
      <c r="B25" s="851">
        <v>6.2</v>
      </c>
      <c r="C25" s="851">
        <v>11.2</v>
      </c>
      <c r="D25" s="851">
        <v>5.0839999999999996</v>
      </c>
      <c r="E25" s="851">
        <v>0.35599999999999998</v>
      </c>
      <c r="F25" s="851">
        <v>16.64</v>
      </c>
      <c r="G25" s="851">
        <v>11.045999999999999</v>
      </c>
      <c r="H25" s="851">
        <v>0.62</v>
      </c>
      <c r="I25" s="851">
        <v>11.666</v>
      </c>
      <c r="J25" s="851">
        <v>0.75700000000000001</v>
      </c>
      <c r="K25" s="851">
        <v>16.64</v>
      </c>
      <c r="L25" s="851">
        <v>4.2169999999999996</v>
      </c>
      <c r="M25" s="303">
        <f t="shared" si="0"/>
        <v>0.26550399798526725</v>
      </c>
      <c r="N25" s="313"/>
      <c r="O25" s="305" t="s">
        <v>165</v>
      </c>
      <c r="P25" s="856">
        <v>11.8</v>
      </c>
      <c r="Q25" s="856">
        <v>27.3</v>
      </c>
      <c r="R25" s="856">
        <v>6.056</v>
      </c>
      <c r="S25" s="856">
        <v>0.94</v>
      </c>
      <c r="T25" s="856">
        <v>34.295999999999999</v>
      </c>
      <c r="U25" s="856">
        <v>20.023</v>
      </c>
      <c r="V25" s="856">
        <v>1.5940000000000001</v>
      </c>
      <c r="W25" s="856">
        <v>21.617000000000001</v>
      </c>
      <c r="X25" s="856">
        <v>8.4239999999999995</v>
      </c>
      <c r="Y25" s="856">
        <v>34.295999999999999</v>
      </c>
      <c r="Z25" s="856">
        <v>4.2549999999999999</v>
      </c>
      <c r="AA25" s="306">
        <f t="shared" si="14"/>
        <v>0.14163975899603873</v>
      </c>
      <c r="AB25" s="314"/>
      <c r="AC25" s="308" t="s">
        <v>165</v>
      </c>
      <c r="AD25" s="811">
        <v>1.05</v>
      </c>
      <c r="AE25" s="811">
        <v>2.7709999999999999</v>
      </c>
      <c r="AF25" s="811">
        <v>0</v>
      </c>
      <c r="AG25" s="811">
        <v>0</v>
      </c>
      <c r="AH25" s="811">
        <v>2.7709999999999999</v>
      </c>
      <c r="AI25" s="811">
        <v>0.54100000000000004</v>
      </c>
      <c r="AJ25" s="811">
        <v>0.08</v>
      </c>
      <c r="AK25" s="811">
        <v>0.621</v>
      </c>
      <c r="AL25" s="811">
        <v>2.15</v>
      </c>
      <c r="AM25" s="811">
        <v>2.7709999999999999</v>
      </c>
      <c r="AN25" s="811">
        <v>0</v>
      </c>
      <c r="AO25" s="309">
        <v>0</v>
      </c>
      <c r="AP25" s="679"/>
      <c r="AQ25" s="687" t="s">
        <v>165</v>
      </c>
      <c r="AR25" s="688">
        <f t="shared" si="11"/>
        <v>0.6149999999999991</v>
      </c>
      <c r="AS25" s="688">
        <f t="shared" si="15"/>
        <v>1.1359999999999966</v>
      </c>
      <c r="AT25" s="688">
        <f t="shared" si="16"/>
        <v>7.5999999999999623E-2</v>
      </c>
      <c r="AU25" s="688">
        <f t="shared" si="17"/>
        <v>0.58899999999999997</v>
      </c>
      <c r="AV25" s="688">
        <f t="shared" si="18"/>
        <v>1.8010000000000028</v>
      </c>
      <c r="AW25" s="688">
        <f t="shared" si="19"/>
        <v>1.1480000000000037</v>
      </c>
      <c r="AX25" s="688">
        <f t="shared" si="20"/>
        <v>0.13599999999999995</v>
      </c>
      <c r="AY25" s="688">
        <f t="shared" si="12"/>
        <v>1.2870000000000013</v>
      </c>
      <c r="AZ25" s="688">
        <f t="shared" si="21"/>
        <v>0.44200000000000061</v>
      </c>
      <c r="BA25" s="688">
        <f t="shared" si="22"/>
        <v>1.8010000000000028</v>
      </c>
      <c r="BB25" s="688">
        <f t="shared" si="23"/>
        <v>7.2000000000000952E-2</v>
      </c>
      <c r="BC25" s="689">
        <v>0</v>
      </c>
      <c r="BD25" s="313"/>
      <c r="BE25" s="310" t="s">
        <v>165</v>
      </c>
      <c r="BF25" s="863">
        <v>19.664999999999999</v>
      </c>
      <c r="BG25" s="863">
        <v>42.406999999999996</v>
      </c>
      <c r="BH25" s="863">
        <v>11.215999999999999</v>
      </c>
      <c r="BI25" s="863">
        <v>1.885</v>
      </c>
      <c r="BJ25" s="863">
        <v>55.508000000000003</v>
      </c>
      <c r="BK25" s="863">
        <v>32.758000000000003</v>
      </c>
      <c r="BL25" s="863">
        <v>2.4300000000000002</v>
      </c>
      <c r="BM25" s="863">
        <v>3.0000000000000001E-3</v>
      </c>
      <c r="BN25" s="863">
        <v>35.191000000000003</v>
      </c>
      <c r="BO25" s="863">
        <v>11.773</v>
      </c>
      <c r="BP25" s="863">
        <v>55.508000000000003</v>
      </c>
      <c r="BQ25" s="863">
        <v>8.5440000000000005</v>
      </c>
      <c r="BR25" s="311">
        <f t="shared" si="4"/>
        <v>0.18192658206285667</v>
      </c>
      <c r="BT25" s="489">
        <f t="shared" si="5"/>
        <v>0.64376164312495587</v>
      </c>
      <c r="BU25" s="490">
        <f t="shared" si="6"/>
        <v>0.26410734076921266</v>
      </c>
      <c r="BV25" s="490">
        <f t="shared" si="7"/>
        <v>6.5342985827811451E-2</v>
      </c>
      <c r="BW25" s="491">
        <f t="shared" si="8"/>
        <v>2.4375</v>
      </c>
      <c r="BY25" s="724" t="s">
        <v>165</v>
      </c>
      <c r="BZ25" s="867">
        <v>62.430999999999997</v>
      </c>
      <c r="CA25" s="867">
        <v>131.94300000000001</v>
      </c>
      <c r="CB25" s="867">
        <v>18.494</v>
      </c>
      <c r="CC25" s="867">
        <v>35.631</v>
      </c>
      <c r="CD25" s="867">
        <v>186.06800000000001</v>
      </c>
      <c r="CE25" s="867">
        <v>113.679</v>
      </c>
      <c r="CF25" s="867">
        <v>10.231</v>
      </c>
      <c r="CG25" s="867">
        <v>10.103</v>
      </c>
      <c r="CH25" s="867">
        <v>134.01300000000001</v>
      </c>
      <c r="CI25" s="867">
        <v>36.764000000000003</v>
      </c>
      <c r="CJ25" s="867">
        <v>186.06800000000001</v>
      </c>
      <c r="CK25" s="867">
        <v>15.291</v>
      </c>
      <c r="CL25" s="725">
        <f t="shared" si="9"/>
        <v>8.9537818324481627E-2</v>
      </c>
      <c r="CN25" s="734" t="s">
        <v>165</v>
      </c>
      <c r="CO25" s="735">
        <f t="shared" si="13"/>
        <v>0.3149877464721052</v>
      </c>
      <c r="CP25" s="735">
        <f t="shared" si="24"/>
        <v>0.3214039395799701</v>
      </c>
      <c r="CQ25" s="735">
        <f t="shared" si="25"/>
        <v>0.60646696225802965</v>
      </c>
      <c r="CR25" s="735">
        <f t="shared" si="26"/>
        <v>5.2903370660380006E-2</v>
      </c>
      <c r="CS25" s="735">
        <f t="shared" si="27"/>
        <v>0.29832104391942732</v>
      </c>
      <c r="CT25" s="735">
        <f t="shared" si="28"/>
        <v>0.2881622815119767</v>
      </c>
      <c r="CU25" s="735">
        <f t="shared" si="29"/>
        <v>0.23751343954647641</v>
      </c>
      <c r="CV25" s="735">
        <f t="shared" si="30"/>
        <v>2.9694150252400277E-4</v>
      </c>
      <c r="CW25" s="735">
        <f t="shared" si="31"/>
        <v>0.26259392745479915</v>
      </c>
      <c r="CX25" s="735">
        <f t="shared" si="32"/>
        <v>0.3202317484495702</v>
      </c>
      <c r="CY25" s="735">
        <f t="shared" si="33"/>
        <v>0.29832104391942732</v>
      </c>
      <c r="CZ25" s="735">
        <f t="shared" si="34"/>
        <v>0.55876005493427505</v>
      </c>
      <c r="DA25" s="735">
        <f t="shared" si="35"/>
        <v>2.0318406843861405</v>
      </c>
      <c r="DB25" s="768"/>
    </row>
    <row r="26" spans="1:106" s="312" customFormat="1" ht="15" customHeight="1" x14ac:dyDescent="0.3">
      <c r="A26" s="284" t="s">
        <v>166</v>
      </c>
      <c r="B26" s="851">
        <v>6.9539999999999997</v>
      </c>
      <c r="C26" s="851">
        <v>19.5</v>
      </c>
      <c r="D26" s="851">
        <v>4.2169999999999996</v>
      </c>
      <c r="E26" s="851">
        <v>0.94799999999999995</v>
      </c>
      <c r="F26" s="851">
        <v>24.664999999999999</v>
      </c>
      <c r="G26" s="851">
        <v>12.885999999999999</v>
      </c>
      <c r="H26" s="851">
        <v>0.7</v>
      </c>
      <c r="I26" s="851">
        <v>13.586</v>
      </c>
      <c r="J26" s="851">
        <v>2.8210000000000002</v>
      </c>
      <c r="K26" s="851">
        <v>24.664999999999999</v>
      </c>
      <c r="L26" s="851">
        <v>8.2579999999999991</v>
      </c>
      <c r="M26" s="303">
        <f t="shared" si="0"/>
        <v>0.37804431422816326</v>
      </c>
      <c r="N26" s="313"/>
      <c r="O26" s="305" t="s">
        <v>166</v>
      </c>
      <c r="P26" s="856">
        <v>13</v>
      </c>
      <c r="Q26" s="856">
        <v>32.5</v>
      </c>
      <c r="R26" s="856">
        <v>4.2549999999999999</v>
      </c>
      <c r="S26" s="856">
        <v>1.591</v>
      </c>
      <c r="T26" s="856">
        <v>38.345999999999997</v>
      </c>
      <c r="U26" s="856">
        <v>19.946000000000002</v>
      </c>
      <c r="V26" s="856">
        <v>1.746</v>
      </c>
      <c r="W26" s="856">
        <v>21.692</v>
      </c>
      <c r="X26" s="856">
        <v>8.76</v>
      </c>
      <c r="Y26" s="856">
        <v>38.345999999999997</v>
      </c>
      <c r="Z26" s="856">
        <v>7.8940000000000001</v>
      </c>
      <c r="AA26" s="306">
        <f t="shared" si="14"/>
        <v>0.25922763693681861</v>
      </c>
      <c r="AB26" s="314"/>
      <c r="AC26" s="308" t="s">
        <v>166</v>
      </c>
      <c r="AD26" s="811">
        <v>1.1499999999999999</v>
      </c>
      <c r="AE26" s="811">
        <v>2.988</v>
      </c>
      <c r="AF26" s="811">
        <v>0</v>
      </c>
      <c r="AG26" s="811">
        <v>0</v>
      </c>
      <c r="AH26" s="811">
        <v>2.988</v>
      </c>
      <c r="AI26" s="811">
        <v>0.64100000000000001</v>
      </c>
      <c r="AJ26" s="811">
        <v>5.2999999999999999E-2</v>
      </c>
      <c r="AK26" s="811">
        <v>0.69399999999999995</v>
      </c>
      <c r="AL26" s="811">
        <v>2.294</v>
      </c>
      <c r="AM26" s="811">
        <v>2.988</v>
      </c>
      <c r="AN26" s="811">
        <v>0</v>
      </c>
      <c r="AO26" s="309">
        <v>0</v>
      </c>
      <c r="AP26" s="679"/>
      <c r="AQ26" s="687" t="s">
        <v>166</v>
      </c>
      <c r="AR26" s="688">
        <f t="shared" si="11"/>
        <v>0.64299999999999935</v>
      </c>
      <c r="AS26" s="688">
        <f t="shared" si="15"/>
        <v>1.2259999999999986</v>
      </c>
      <c r="AT26" s="688">
        <f t="shared" si="16"/>
        <v>7.2000000000000952E-2</v>
      </c>
      <c r="AU26" s="688">
        <f t="shared" si="17"/>
        <v>0.62399999999999989</v>
      </c>
      <c r="AV26" s="688">
        <f t="shared" si="18"/>
        <v>1.9220000000000108</v>
      </c>
      <c r="AW26" s="688">
        <f t="shared" si="19"/>
        <v>1.1750000000000025</v>
      </c>
      <c r="AX26" s="688">
        <f t="shared" si="20"/>
        <v>0.15999999999999986</v>
      </c>
      <c r="AY26" s="688">
        <f t="shared" si="12"/>
        <v>1.3360000000000012</v>
      </c>
      <c r="AZ26" s="688">
        <f t="shared" si="21"/>
        <v>0.46800000000000042</v>
      </c>
      <c r="BA26" s="688">
        <f t="shared" si="22"/>
        <v>1.9220000000000108</v>
      </c>
      <c r="BB26" s="688">
        <f t="shared" si="23"/>
        <v>0.11800000000000033</v>
      </c>
      <c r="BC26" s="689">
        <v>0</v>
      </c>
      <c r="BD26" s="313"/>
      <c r="BE26" s="310" t="s">
        <v>166</v>
      </c>
      <c r="BF26" s="863">
        <v>21.747</v>
      </c>
      <c r="BG26" s="863">
        <v>56.213999999999999</v>
      </c>
      <c r="BH26" s="863">
        <v>8.5440000000000005</v>
      </c>
      <c r="BI26" s="863">
        <v>3.1629999999999998</v>
      </c>
      <c r="BJ26" s="863">
        <v>67.921000000000006</v>
      </c>
      <c r="BK26" s="863">
        <v>34.648000000000003</v>
      </c>
      <c r="BL26" s="863">
        <v>2.6589999999999998</v>
      </c>
      <c r="BM26" s="863">
        <v>1E-3</v>
      </c>
      <c r="BN26" s="863">
        <v>37.308</v>
      </c>
      <c r="BO26" s="863">
        <v>14.343</v>
      </c>
      <c r="BP26" s="863">
        <v>67.921000000000006</v>
      </c>
      <c r="BQ26" s="863">
        <v>16.27</v>
      </c>
      <c r="BR26" s="311">
        <f t="shared" si="4"/>
        <v>0.31499874155389057</v>
      </c>
      <c r="BT26" s="489">
        <f t="shared" si="5"/>
        <v>0.57814779236489133</v>
      </c>
      <c r="BU26" s="490">
        <f t="shared" si="6"/>
        <v>0.34688867541893481</v>
      </c>
      <c r="BV26" s="490">
        <f t="shared" si="7"/>
        <v>5.3154018571886008E-2</v>
      </c>
      <c r="BW26" s="491">
        <f t="shared" si="8"/>
        <v>1.6666666666666667</v>
      </c>
      <c r="BY26" s="724" t="s">
        <v>166</v>
      </c>
      <c r="BZ26" s="867">
        <v>68.528000000000006</v>
      </c>
      <c r="CA26" s="867">
        <v>157.94999999999999</v>
      </c>
      <c r="CB26" s="867">
        <v>15.291</v>
      </c>
      <c r="CC26" s="867">
        <v>38.164000000000001</v>
      </c>
      <c r="CD26" s="867">
        <v>211.405</v>
      </c>
      <c r="CE26" s="867">
        <v>123.184</v>
      </c>
      <c r="CF26" s="867">
        <v>11.599</v>
      </c>
      <c r="CG26" s="867">
        <v>10.317</v>
      </c>
      <c r="CH26" s="867">
        <v>145.1</v>
      </c>
      <c r="CI26" s="867">
        <v>39.314</v>
      </c>
      <c r="CJ26" s="867">
        <v>211.405</v>
      </c>
      <c r="CK26" s="867">
        <v>26.991</v>
      </c>
      <c r="CL26" s="725">
        <f t="shared" si="9"/>
        <v>0.14636090535425728</v>
      </c>
      <c r="CN26" s="734" t="s">
        <v>166</v>
      </c>
      <c r="CO26" s="735">
        <f t="shared" si="13"/>
        <v>0.31734473499883259</v>
      </c>
      <c r="CP26" s="735">
        <f t="shared" si="24"/>
        <v>0.35589743589743589</v>
      </c>
      <c r="CQ26" s="735">
        <f t="shared" si="25"/>
        <v>0.55876005493427505</v>
      </c>
      <c r="CR26" s="735">
        <f t="shared" si="26"/>
        <v>8.2879153128602862E-2</v>
      </c>
      <c r="CS26" s="735">
        <f t="shared" si="27"/>
        <v>0.32128379177408295</v>
      </c>
      <c r="CT26" s="735">
        <f t="shared" si="28"/>
        <v>0.2812702948434862</v>
      </c>
      <c r="CU26" s="735">
        <f t="shared" si="29"/>
        <v>0.22924390033623587</v>
      </c>
      <c r="CV26" s="735">
        <f t="shared" si="30"/>
        <v>9.6927401376369101E-5</v>
      </c>
      <c r="CW26" s="735">
        <f t="shared" si="31"/>
        <v>0.25711922811853893</v>
      </c>
      <c r="CX26" s="735">
        <f t="shared" si="32"/>
        <v>0.3648318665106578</v>
      </c>
      <c r="CY26" s="735">
        <f t="shared" si="33"/>
        <v>0.32128379177408295</v>
      </c>
      <c r="CZ26" s="735">
        <f t="shared" si="34"/>
        <v>0.60279352376718165</v>
      </c>
      <c r="DA26" s="735">
        <f t="shared" si="35"/>
        <v>2.1522054731176752</v>
      </c>
      <c r="DB26" s="768"/>
    </row>
    <row r="27" spans="1:106" s="312" customFormat="1" ht="15" customHeight="1" x14ac:dyDescent="0.3">
      <c r="A27" s="284" t="s">
        <v>167</v>
      </c>
      <c r="B27" s="851">
        <v>8.1649999999999991</v>
      </c>
      <c r="C27" s="851">
        <v>20</v>
      </c>
      <c r="D27" s="851">
        <v>8.2579999999999991</v>
      </c>
      <c r="E27" s="851">
        <v>0.27500000000000002</v>
      </c>
      <c r="F27" s="851">
        <v>28.533000000000001</v>
      </c>
      <c r="G27" s="851">
        <v>17.507000000000001</v>
      </c>
      <c r="H27" s="851">
        <v>0.82</v>
      </c>
      <c r="I27" s="851">
        <v>18.327000000000002</v>
      </c>
      <c r="J27" s="851">
        <v>3.0609999999999999</v>
      </c>
      <c r="K27" s="851">
        <v>28.533000000000001</v>
      </c>
      <c r="L27" s="851">
        <v>7.1449999999999996</v>
      </c>
      <c r="M27" s="303">
        <f t="shared" si="0"/>
        <v>0.28050408291457285</v>
      </c>
      <c r="N27" s="313"/>
      <c r="O27" s="305" t="s">
        <v>167</v>
      </c>
      <c r="P27" s="856">
        <v>12.9</v>
      </c>
      <c r="Q27" s="856">
        <v>31.3</v>
      </c>
      <c r="R27" s="856">
        <v>7.8940000000000001</v>
      </c>
      <c r="S27" s="856">
        <v>0.73</v>
      </c>
      <c r="T27" s="856">
        <v>39.923999999999999</v>
      </c>
      <c r="U27" s="856">
        <v>21.173999999999999</v>
      </c>
      <c r="V27" s="856">
        <v>1.732</v>
      </c>
      <c r="W27" s="856">
        <v>22.905999999999999</v>
      </c>
      <c r="X27" s="856">
        <v>8.9320000000000004</v>
      </c>
      <c r="Y27" s="856">
        <v>39.923999999999999</v>
      </c>
      <c r="Z27" s="856">
        <v>8.0860000000000003</v>
      </c>
      <c r="AA27" s="306">
        <f t="shared" si="14"/>
        <v>0.25397323952509582</v>
      </c>
      <c r="AB27" s="314"/>
      <c r="AC27" s="308" t="s">
        <v>167</v>
      </c>
      <c r="AD27" s="811">
        <v>1.2</v>
      </c>
      <c r="AE27" s="811">
        <v>2.98</v>
      </c>
      <c r="AF27" s="811">
        <v>0</v>
      </c>
      <c r="AG27" s="811">
        <v>0</v>
      </c>
      <c r="AH27" s="811">
        <v>2.98</v>
      </c>
      <c r="AI27" s="811">
        <v>0.59599999999999997</v>
      </c>
      <c r="AJ27" s="811">
        <v>8.5000000000000006E-2</v>
      </c>
      <c r="AK27" s="811">
        <v>0.68100000000000005</v>
      </c>
      <c r="AL27" s="811">
        <v>2.2989999999999999</v>
      </c>
      <c r="AM27" s="811">
        <v>2.98</v>
      </c>
      <c r="AN27" s="811">
        <v>0</v>
      </c>
      <c r="AO27" s="309">
        <v>0</v>
      </c>
      <c r="AP27" s="679"/>
      <c r="AQ27" s="687" t="s">
        <v>167</v>
      </c>
      <c r="AR27" s="688">
        <f t="shared" si="11"/>
        <v>0.68100000000000205</v>
      </c>
      <c r="AS27" s="688">
        <f t="shared" si="15"/>
        <v>1.076000000000001</v>
      </c>
      <c r="AT27" s="688">
        <f t="shared" si="16"/>
        <v>0.11800000000000033</v>
      </c>
      <c r="AU27" s="688">
        <f t="shared" si="17"/>
        <v>0.62000000000000011</v>
      </c>
      <c r="AV27" s="688">
        <f t="shared" si="18"/>
        <v>1.8140000000000041</v>
      </c>
      <c r="AW27" s="688">
        <f t="shared" si="19"/>
        <v>1.0779999999999959</v>
      </c>
      <c r="AX27" s="688">
        <f t="shared" si="20"/>
        <v>0.27599999999999997</v>
      </c>
      <c r="AY27" s="688">
        <f t="shared" si="12"/>
        <v>1.3549999999999978</v>
      </c>
      <c r="AZ27" s="688">
        <f t="shared" si="21"/>
        <v>0.40300000000000002</v>
      </c>
      <c r="BA27" s="688">
        <f t="shared" si="22"/>
        <v>1.8140000000000041</v>
      </c>
      <c r="BB27" s="688">
        <f t="shared" si="23"/>
        <v>5.6000000000000938E-2</v>
      </c>
      <c r="BC27" s="689">
        <v>0</v>
      </c>
      <c r="BD27" s="313"/>
      <c r="BE27" s="310" t="s">
        <v>167</v>
      </c>
      <c r="BF27" s="863">
        <v>22.946000000000002</v>
      </c>
      <c r="BG27" s="863">
        <v>55.356000000000002</v>
      </c>
      <c r="BH27" s="863">
        <v>16.27</v>
      </c>
      <c r="BI27" s="863">
        <v>1.625</v>
      </c>
      <c r="BJ27" s="863">
        <v>73.251000000000005</v>
      </c>
      <c r="BK27" s="863">
        <v>40.354999999999997</v>
      </c>
      <c r="BL27" s="863">
        <v>2.9129999999999998</v>
      </c>
      <c r="BM27" s="863">
        <v>1E-3</v>
      </c>
      <c r="BN27" s="863">
        <v>43.268999999999998</v>
      </c>
      <c r="BO27" s="863">
        <v>14.695</v>
      </c>
      <c r="BP27" s="863">
        <v>73.251000000000005</v>
      </c>
      <c r="BQ27" s="863">
        <v>15.287000000000001</v>
      </c>
      <c r="BR27" s="311">
        <f t="shared" si="4"/>
        <v>0.26373266165205994</v>
      </c>
      <c r="BT27" s="489">
        <f t="shared" si="5"/>
        <v>0.56543102825348657</v>
      </c>
      <c r="BU27" s="490">
        <f t="shared" si="6"/>
        <v>0.3612977816316208</v>
      </c>
      <c r="BV27" s="490">
        <f t="shared" si="7"/>
        <v>5.3833369463111493E-2</v>
      </c>
      <c r="BW27" s="491">
        <f t="shared" si="8"/>
        <v>1.5649999999999999</v>
      </c>
      <c r="BY27" s="724" t="s">
        <v>167</v>
      </c>
      <c r="BZ27" s="867">
        <v>71.299000000000007</v>
      </c>
      <c r="CA27" s="867">
        <v>159.827</v>
      </c>
      <c r="CB27" s="867">
        <v>26.991</v>
      </c>
      <c r="CC27" s="867">
        <v>38.549999999999997</v>
      </c>
      <c r="CD27" s="867">
        <v>225.36799999999999</v>
      </c>
      <c r="CE27" s="867">
        <v>134.459</v>
      </c>
      <c r="CF27" s="867">
        <v>13.087</v>
      </c>
      <c r="CG27" s="867">
        <v>11.156000000000001</v>
      </c>
      <c r="CH27" s="867">
        <v>158.702</v>
      </c>
      <c r="CI27" s="867">
        <v>37.927999999999997</v>
      </c>
      <c r="CJ27" s="867">
        <v>225.36799999999999</v>
      </c>
      <c r="CK27" s="867">
        <v>28.738</v>
      </c>
      <c r="CL27" s="725">
        <f t="shared" si="9"/>
        <v>0.14615267253216702</v>
      </c>
      <c r="CN27" s="734" t="s">
        <v>167</v>
      </c>
      <c r="CO27" s="735">
        <f t="shared" si="13"/>
        <v>0.32182779562125696</v>
      </c>
      <c r="CP27" s="735">
        <f t="shared" si="24"/>
        <v>0.34634949038648039</v>
      </c>
      <c r="CQ27" s="735">
        <f t="shared" si="25"/>
        <v>0.60279352376718165</v>
      </c>
      <c r="CR27" s="735">
        <f t="shared" si="26"/>
        <v>4.2153047989623868E-2</v>
      </c>
      <c r="CS27" s="735">
        <f t="shared" si="27"/>
        <v>0.3250283979979412</v>
      </c>
      <c r="CT27" s="735">
        <f t="shared" si="28"/>
        <v>0.30012866375623792</v>
      </c>
      <c r="CU27" s="735">
        <f t="shared" si="29"/>
        <v>0.22258730037441735</v>
      </c>
      <c r="CV27" s="735">
        <f t="shared" si="30"/>
        <v>8.9637863033345278E-5</v>
      </c>
      <c r="CW27" s="735">
        <f t="shared" si="31"/>
        <v>0.27264306688006451</v>
      </c>
      <c r="CX27" s="735">
        <f t="shared" si="32"/>
        <v>0.38744463193419115</v>
      </c>
      <c r="CY27" s="735">
        <f t="shared" si="33"/>
        <v>0.3250283979979412</v>
      </c>
      <c r="CZ27" s="735">
        <f t="shared" si="34"/>
        <v>0.53194376783353059</v>
      </c>
      <c r="DA27" s="735">
        <f t="shared" si="35"/>
        <v>1.8045011225779297</v>
      </c>
      <c r="DB27" s="768"/>
    </row>
    <row r="28" spans="1:106" s="312" customFormat="1" ht="15" customHeight="1" x14ac:dyDescent="0.3">
      <c r="A28" s="284" t="s">
        <v>168</v>
      </c>
      <c r="B28" s="851">
        <v>8.5830000000000002</v>
      </c>
      <c r="C28" s="851">
        <v>21.2</v>
      </c>
      <c r="D28" s="851">
        <v>7.1449999999999996</v>
      </c>
      <c r="E28" s="851">
        <v>0.218</v>
      </c>
      <c r="F28" s="851">
        <v>28.562999999999999</v>
      </c>
      <c r="G28" s="851">
        <v>17.074000000000002</v>
      </c>
      <c r="H28" s="851">
        <v>0.86</v>
      </c>
      <c r="I28" s="851">
        <v>17.934000000000001</v>
      </c>
      <c r="J28" s="851">
        <v>4.125</v>
      </c>
      <c r="K28" s="851">
        <v>28.562999999999999</v>
      </c>
      <c r="L28" s="851">
        <v>6.5039999999999996</v>
      </c>
      <c r="M28" s="303">
        <f t="shared" si="0"/>
        <v>0.26614289221703902</v>
      </c>
      <c r="N28" s="313"/>
      <c r="O28" s="305" t="s">
        <v>168</v>
      </c>
      <c r="P28" s="856">
        <v>13.6</v>
      </c>
      <c r="Q28" s="856">
        <v>34.700000000000003</v>
      </c>
      <c r="R28" s="856">
        <v>8.0860000000000003</v>
      </c>
      <c r="S28" s="856">
        <v>0.67400000000000004</v>
      </c>
      <c r="T28" s="856">
        <v>43.46</v>
      </c>
      <c r="U28" s="856">
        <v>21.084</v>
      </c>
      <c r="V28" s="856">
        <v>1.857</v>
      </c>
      <c r="W28" s="856">
        <v>22.940999999999999</v>
      </c>
      <c r="X28" s="856">
        <v>11.101000000000001</v>
      </c>
      <c r="Y28" s="856">
        <v>43.46</v>
      </c>
      <c r="Z28" s="856">
        <v>9.4179999999999993</v>
      </c>
      <c r="AA28" s="306">
        <f t="shared" si="14"/>
        <v>0.27665824569649256</v>
      </c>
      <c r="AB28" s="314"/>
      <c r="AC28" s="308" t="s">
        <v>168</v>
      </c>
      <c r="AD28" s="811">
        <v>1.2</v>
      </c>
      <c r="AE28" s="811">
        <v>2.911</v>
      </c>
      <c r="AF28" s="811">
        <v>0</v>
      </c>
      <c r="AG28" s="811">
        <v>0</v>
      </c>
      <c r="AH28" s="811">
        <v>2.911</v>
      </c>
      <c r="AI28" s="811">
        <v>0.80100000000000005</v>
      </c>
      <c r="AJ28" s="811">
        <v>7.4999999999999997E-2</v>
      </c>
      <c r="AK28" s="811">
        <v>0.876</v>
      </c>
      <c r="AL28" s="811">
        <v>2.0259999999999998</v>
      </c>
      <c r="AM28" s="811">
        <v>2.911</v>
      </c>
      <c r="AN28" s="811">
        <v>8.9999999999999993E-3</v>
      </c>
      <c r="AO28" s="309">
        <f t="shared" ref="AO28:AO39" si="36">AN28/(AK28+AL28)</f>
        <v>3.1013094417643005E-3</v>
      </c>
      <c r="AP28" s="679"/>
      <c r="AQ28" s="687" t="s">
        <v>168</v>
      </c>
      <c r="AR28" s="688">
        <f t="shared" si="11"/>
        <v>0.69999999999999862</v>
      </c>
      <c r="AS28" s="688">
        <f t="shared" si="15"/>
        <v>1.3379999999999952</v>
      </c>
      <c r="AT28" s="688">
        <f t="shared" si="16"/>
        <v>5.6000000000000938E-2</v>
      </c>
      <c r="AU28" s="688">
        <f t="shared" si="17"/>
        <v>0.70800000000000007</v>
      </c>
      <c r="AV28" s="688">
        <f t="shared" si="18"/>
        <v>2.1019999999999981</v>
      </c>
      <c r="AW28" s="688">
        <f t="shared" si="19"/>
        <v>1.1250000000000018</v>
      </c>
      <c r="AX28" s="688">
        <f t="shared" si="20"/>
        <v>0.40100000000000019</v>
      </c>
      <c r="AY28" s="688">
        <f t="shared" si="12"/>
        <v>1.5269999999999988</v>
      </c>
      <c r="AZ28" s="688">
        <f t="shared" si="21"/>
        <v>0.4659999999999993</v>
      </c>
      <c r="BA28" s="688">
        <f t="shared" si="22"/>
        <v>2.1019999999999981</v>
      </c>
      <c r="BB28" s="688">
        <f t="shared" si="23"/>
        <v>0.10900000000000033</v>
      </c>
      <c r="BC28" s="689">
        <f t="shared" ref="BC28:BC39" si="37">BB28/(AY28+AZ28)</f>
        <v>5.469141996989485E-2</v>
      </c>
      <c r="BD28" s="313"/>
      <c r="BE28" s="310" t="s">
        <v>168</v>
      </c>
      <c r="BF28" s="863">
        <v>24.082999999999998</v>
      </c>
      <c r="BG28" s="863">
        <v>60.149000000000001</v>
      </c>
      <c r="BH28" s="863">
        <v>15.287000000000001</v>
      </c>
      <c r="BI28" s="863">
        <v>1.6</v>
      </c>
      <c r="BJ28" s="863">
        <v>77.036000000000001</v>
      </c>
      <c r="BK28" s="863">
        <v>40.084000000000003</v>
      </c>
      <c r="BL28" s="863">
        <v>3.1930000000000001</v>
      </c>
      <c r="BM28" s="863">
        <v>1E-3</v>
      </c>
      <c r="BN28" s="863">
        <v>43.277999999999999</v>
      </c>
      <c r="BO28" s="863">
        <v>17.718</v>
      </c>
      <c r="BP28" s="863">
        <v>77.036000000000001</v>
      </c>
      <c r="BQ28" s="863">
        <v>16.04</v>
      </c>
      <c r="BR28" s="311">
        <f t="shared" si="4"/>
        <v>0.26296806347957241</v>
      </c>
      <c r="BT28" s="489">
        <f t="shared" si="5"/>
        <v>0.57690069660343479</v>
      </c>
      <c r="BU28" s="490">
        <f t="shared" si="6"/>
        <v>0.35245806247817918</v>
      </c>
      <c r="BV28" s="490">
        <f t="shared" si="7"/>
        <v>4.839648206952734E-2</v>
      </c>
      <c r="BW28" s="491">
        <f t="shared" si="8"/>
        <v>1.6367924528301889</v>
      </c>
      <c r="BY28" s="724" t="s">
        <v>168</v>
      </c>
      <c r="BZ28" s="867">
        <v>71.876000000000005</v>
      </c>
      <c r="CA28" s="867">
        <v>160.30699999999999</v>
      </c>
      <c r="CB28" s="867">
        <v>28.738</v>
      </c>
      <c r="CC28" s="867">
        <v>45.521999999999998</v>
      </c>
      <c r="CD28" s="867">
        <v>234.56700000000001</v>
      </c>
      <c r="CE28" s="867">
        <v>135.15100000000001</v>
      </c>
      <c r="CF28" s="867">
        <v>12.975</v>
      </c>
      <c r="CG28" s="867">
        <v>11.183</v>
      </c>
      <c r="CH28" s="867">
        <v>159.309</v>
      </c>
      <c r="CI28" s="867">
        <v>45.634</v>
      </c>
      <c r="CJ28" s="867">
        <v>234.56700000000001</v>
      </c>
      <c r="CK28" s="867">
        <v>29.623999999999999</v>
      </c>
      <c r="CL28" s="725">
        <f t="shared" si="9"/>
        <v>0.14454750833158489</v>
      </c>
      <c r="CN28" s="734" t="s">
        <v>168</v>
      </c>
      <c r="CO28" s="735">
        <f t="shared" si="13"/>
        <v>0.33506316433858307</v>
      </c>
      <c r="CP28" s="735">
        <f t="shared" si="24"/>
        <v>0.37521131329261981</v>
      </c>
      <c r="CQ28" s="735">
        <f t="shared" si="25"/>
        <v>0.53194376783353059</v>
      </c>
      <c r="CR28" s="735">
        <f t="shared" si="26"/>
        <v>3.514784060454286E-2</v>
      </c>
      <c r="CS28" s="735">
        <f t="shared" si="27"/>
        <v>0.32841789339506411</v>
      </c>
      <c r="CT28" s="735">
        <f t="shared" si="28"/>
        <v>0.29658678071194444</v>
      </c>
      <c r="CU28" s="735">
        <f t="shared" si="29"/>
        <v>0.24608863198458575</v>
      </c>
      <c r="CV28" s="735">
        <f t="shared" si="30"/>
        <v>8.9421443262094249E-5</v>
      </c>
      <c r="CW28" s="735">
        <f t="shared" si="31"/>
        <v>0.27166073479841063</v>
      </c>
      <c r="CX28" s="735">
        <f t="shared" si="32"/>
        <v>0.38826313713459265</v>
      </c>
      <c r="CY28" s="735">
        <f t="shared" si="33"/>
        <v>0.32841789339506411</v>
      </c>
      <c r="CZ28" s="735">
        <f t="shared" si="34"/>
        <v>0.54145287604644887</v>
      </c>
      <c r="DA28" s="735">
        <f t="shared" si="35"/>
        <v>1.8192500618989336</v>
      </c>
      <c r="DB28" s="768"/>
    </row>
    <row r="29" spans="1:106" s="312" customFormat="1" ht="15" customHeight="1" x14ac:dyDescent="0.3">
      <c r="A29" s="284" t="s">
        <v>169</v>
      </c>
      <c r="B29" s="852">
        <v>10.4</v>
      </c>
      <c r="C29" s="852">
        <v>27.8</v>
      </c>
      <c r="D29" s="852">
        <v>6.5039999999999996</v>
      </c>
      <c r="E29" s="852">
        <v>0.32</v>
      </c>
      <c r="F29" s="852">
        <v>34.624000000000002</v>
      </c>
      <c r="G29" s="852">
        <v>17.3</v>
      </c>
      <c r="H29" s="852">
        <v>1.04</v>
      </c>
      <c r="I29" s="852">
        <v>18.34</v>
      </c>
      <c r="J29" s="852">
        <v>7.3040000000000003</v>
      </c>
      <c r="K29" s="852">
        <v>34.624000000000002</v>
      </c>
      <c r="L29" s="852">
        <v>8.98</v>
      </c>
      <c r="M29" s="303">
        <f t="shared" si="0"/>
        <v>0.32869692532942901</v>
      </c>
      <c r="N29" s="313"/>
      <c r="O29" s="305" t="s">
        <v>169</v>
      </c>
      <c r="P29" s="856">
        <v>13.933999999999999</v>
      </c>
      <c r="Q29" s="856">
        <v>39.5</v>
      </c>
      <c r="R29" s="856">
        <v>9.4179999999999993</v>
      </c>
      <c r="S29" s="856">
        <v>0.73299999999999998</v>
      </c>
      <c r="T29" s="856">
        <v>49.651000000000003</v>
      </c>
      <c r="U29" s="856">
        <v>22.742000000000001</v>
      </c>
      <c r="V29" s="856">
        <v>1.992</v>
      </c>
      <c r="W29" s="856">
        <v>24.734000000000002</v>
      </c>
      <c r="X29" s="856">
        <v>15.468999999999999</v>
      </c>
      <c r="Y29" s="856">
        <v>49.651000000000003</v>
      </c>
      <c r="Z29" s="856">
        <v>9.4480000000000004</v>
      </c>
      <c r="AA29" s="306">
        <f t="shared" si="14"/>
        <v>0.2350073377608636</v>
      </c>
      <c r="AB29" s="314"/>
      <c r="AC29" s="308" t="s">
        <v>169</v>
      </c>
      <c r="AD29" s="811">
        <v>1.35</v>
      </c>
      <c r="AE29" s="811">
        <v>3.5019999999999998</v>
      </c>
      <c r="AF29" s="811">
        <v>8.9999999999999993E-3</v>
      </c>
      <c r="AG29" s="811">
        <v>8.0000000000000002E-3</v>
      </c>
      <c r="AH29" s="811">
        <v>3.5190000000000001</v>
      </c>
      <c r="AI29" s="811">
        <v>0.91700000000000004</v>
      </c>
      <c r="AJ29" s="811">
        <v>7.4999999999999997E-2</v>
      </c>
      <c r="AK29" s="811">
        <v>0.99199999999999999</v>
      </c>
      <c r="AL29" s="811">
        <v>2.5099999999999998</v>
      </c>
      <c r="AM29" s="811">
        <v>3.5190000000000001</v>
      </c>
      <c r="AN29" s="811">
        <v>1.7000000000000001E-2</v>
      </c>
      <c r="AO29" s="309">
        <f t="shared" si="36"/>
        <v>4.8543689320388354E-3</v>
      </c>
      <c r="AP29" s="679"/>
      <c r="AQ29" s="687" t="s">
        <v>169</v>
      </c>
      <c r="AR29" s="688">
        <f t="shared" si="11"/>
        <v>0.71399999999999997</v>
      </c>
      <c r="AS29" s="688">
        <f t="shared" si="15"/>
        <v>1.354000000000009</v>
      </c>
      <c r="AT29" s="688">
        <f t="shared" si="16"/>
        <v>0.10900000000000033</v>
      </c>
      <c r="AU29" s="688">
        <f t="shared" si="17"/>
        <v>0.92600000000000005</v>
      </c>
      <c r="AV29" s="688">
        <f t="shared" si="18"/>
        <v>2.3890000000000011</v>
      </c>
      <c r="AW29" s="688">
        <f t="shared" si="19"/>
        <v>1.4420000000000017</v>
      </c>
      <c r="AX29" s="688">
        <f t="shared" si="20"/>
        <v>0.49399999999999994</v>
      </c>
      <c r="AY29" s="688">
        <f t="shared" si="12"/>
        <v>1.9719999999999951</v>
      </c>
      <c r="AZ29" s="688">
        <f t="shared" si="21"/>
        <v>0.29400000000000404</v>
      </c>
      <c r="BA29" s="688">
        <f t="shared" si="22"/>
        <v>2.3890000000000011</v>
      </c>
      <c r="BB29" s="688">
        <f t="shared" si="23"/>
        <v>0.12300000000000057</v>
      </c>
      <c r="BC29" s="689">
        <f t="shared" si="37"/>
        <v>5.4280670785525426E-2</v>
      </c>
      <c r="BD29" s="313"/>
      <c r="BE29" s="310" t="s">
        <v>169</v>
      </c>
      <c r="BF29" s="863">
        <v>26.398</v>
      </c>
      <c r="BG29" s="863">
        <v>72.156000000000006</v>
      </c>
      <c r="BH29" s="863">
        <v>16.04</v>
      </c>
      <c r="BI29" s="863">
        <v>1.9870000000000001</v>
      </c>
      <c r="BJ29" s="863">
        <v>90.183000000000007</v>
      </c>
      <c r="BK29" s="863">
        <v>42.401000000000003</v>
      </c>
      <c r="BL29" s="863">
        <v>3.601</v>
      </c>
      <c r="BM29" s="863">
        <v>3.5999999999999997E-2</v>
      </c>
      <c r="BN29" s="863">
        <v>46.037999999999997</v>
      </c>
      <c r="BO29" s="863">
        <v>25.577000000000002</v>
      </c>
      <c r="BP29" s="863">
        <v>90.183000000000007</v>
      </c>
      <c r="BQ29" s="863">
        <v>18.568000000000001</v>
      </c>
      <c r="BR29" s="311">
        <f t="shared" si="4"/>
        <v>0.25927529148921319</v>
      </c>
      <c r="BT29" s="489">
        <f t="shared" si="5"/>
        <v>0.54742502356006428</v>
      </c>
      <c r="BU29" s="490">
        <f t="shared" si="6"/>
        <v>0.38527634569543762</v>
      </c>
      <c r="BV29" s="490">
        <f t="shared" si="7"/>
        <v>4.8533732468540376E-2</v>
      </c>
      <c r="BW29" s="491">
        <f t="shared" si="8"/>
        <v>1.420863309352518</v>
      </c>
      <c r="BY29" s="724" t="s">
        <v>169</v>
      </c>
      <c r="BZ29" s="867">
        <v>75.59</v>
      </c>
      <c r="CA29" s="867">
        <v>175.81899999999999</v>
      </c>
      <c r="CB29" s="867">
        <v>29.623999999999999</v>
      </c>
      <c r="CC29" s="867">
        <v>53.088999999999999</v>
      </c>
      <c r="CD29" s="867">
        <v>258.53199999999998</v>
      </c>
      <c r="CE29" s="867">
        <v>146.416</v>
      </c>
      <c r="CF29" s="867">
        <v>14.03</v>
      </c>
      <c r="CG29" s="867">
        <v>11.106</v>
      </c>
      <c r="CH29" s="867">
        <v>171.55199999999999</v>
      </c>
      <c r="CI29" s="867">
        <v>53.817</v>
      </c>
      <c r="CJ29" s="867">
        <v>258.53199999999998</v>
      </c>
      <c r="CK29" s="867">
        <v>33.162999999999997</v>
      </c>
      <c r="CL29" s="725">
        <f t="shared" si="9"/>
        <v>0.14714978546295185</v>
      </c>
      <c r="CN29" s="734" t="s">
        <v>169</v>
      </c>
      <c r="CO29" s="735">
        <f t="shared" si="13"/>
        <v>0.34922608810689243</v>
      </c>
      <c r="CP29" s="735">
        <f t="shared" si="24"/>
        <v>0.41039933113031019</v>
      </c>
      <c r="CQ29" s="735">
        <f t="shared" si="25"/>
        <v>0.54145287604644887</v>
      </c>
      <c r="CR29" s="735">
        <f t="shared" si="26"/>
        <v>3.7427715722654416E-2</v>
      </c>
      <c r="CS29" s="735">
        <f t="shared" si="27"/>
        <v>0.34882722448284936</v>
      </c>
      <c r="CT29" s="735">
        <f t="shared" si="28"/>
        <v>0.2895926674680363</v>
      </c>
      <c r="CU29" s="735">
        <f t="shared" si="29"/>
        <v>0.25666429080541697</v>
      </c>
      <c r="CV29" s="735">
        <f t="shared" si="30"/>
        <v>3.2414910858995136E-3</v>
      </c>
      <c r="CW29" s="735">
        <f t="shared" si="31"/>
        <v>0.26836177951874651</v>
      </c>
      <c r="CX29" s="735">
        <f t="shared" si="32"/>
        <v>0.47525874723600353</v>
      </c>
      <c r="CY29" s="735">
        <f t="shared" si="33"/>
        <v>0.34882722448284936</v>
      </c>
      <c r="CZ29" s="735">
        <f t="shared" si="34"/>
        <v>0.55990109459337223</v>
      </c>
      <c r="DA29" s="735">
        <f t="shared" si="35"/>
        <v>1.7619821236809847</v>
      </c>
      <c r="DB29" s="768"/>
    </row>
    <row r="30" spans="1:106" s="312" customFormat="1" ht="15" customHeight="1" x14ac:dyDescent="0.3">
      <c r="A30" s="284" t="s">
        <v>170</v>
      </c>
      <c r="B30" s="852">
        <v>11.4</v>
      </c>
      <c r="C30" s="852">
        <v>30</v>
      </c>
      <c r="D30" s="852">
        <v>8.98</v>
      </c>
      <c r="E30" s="852">
        <v>0.251</v>
      </c>
      <c r="F30" s="852">
        <v>39.231000000000002</v>
      </c>
      <c r="G30" s="852">
        <v>20.859000000000002</v>
      </c>
      <c r="H30" s="852">
        <v>1.1399999999999999</v>
      </c>
      <c r="I30" s="852">
        <v>21.998999999999999</v>
      </c>
      <c r="J30" s="852">
        <v>5.96</v>
      </c>
      <c r="K30" s="852">
        <v>39.231000000000002</v>
      </c>
      <c r="L30" s="852">
        <v>11.272</v>
      </c>
      <c r="M30" s="303">
        <f t="shared" si="0"/>
        <v>0.33879354392714378</v>
      </c>
      <c r="N30" s="313"/>
      <c r="O30" s="305" t="s">
        <v>170</v>
      </c>
      <c r="P30" s="856">
        <v>16.350000000000001</v>
      </c>
      <c r="Q30" s="856">
        <v>43.5</v>
      </c>
      <c r="R30" s="856">
        <v>9.4480000000000004</v>
      </c>
      <c r="S30" s="856">
        <v>1.1120000000000001</v>
      </c>
      <c r="T30" s="856">
        <v>54.06</v>
      </c>
      <c r="U30" s="856">
        <v>24.693000000000001</v>
      </c>
      <c r="V30" s="856">
        <v>2.27</v>
      </c>
      <c r="W30" s="856">
        <v>26.963000000000001</v>
      </c>
      <c r="X30" s="856">
        <v>14.504</v>
      </c>
      <c r="Y30" s="856">
        <v>54.06</v>
      </c>
      <c r="Z30" s="856">
        <v>12.593</v>
      </c>
      <c r="AA30" s="306">
        <f t="shared" si="14"/>
        <v>0.30368726939494056</v>
      </c>
      <c r="AB30" s="314"/>
      <c r="AC30" s="308" t="s">
        <v>170</v>
      </c>
      <c r="AD30" s="811">
        <v>1.4450000000000001</v>
      </c>
      <c r="AE30" s="811">
        <v>3.5470000000000002</v>
      </c>
      <c r="AF30" s="811">
        <v>1.7000000000000001E-2</v>
      </c>
      <c r="AG30" s="811">
        <v>8.0000000000000002E-3</v>
      </c>
      <c r="AH30" s="811">
        <v>3.5720000000000001</v>
      </c>
      <c r="AI30" s="811">
        <v>1.0860000000000001</v>
      </c>
      <c r="AJ30" s="811">
        <v>7.4999999999999997E-2</v>
      </c>
      <c r="AK30" s="811">
        <v>1.161</v>
      </c>
      <c r="AL30" s="811">
        <v>2.3860000000000001</v>
      </c>
      <c r="AM30" s="811">
        <v>3.5720000000000001</v>
      </c>
      <c r="AN30" s="811">
        <v>2.5000000000000001E-2</v>
      </c>
      <c r="AO30" s="309">
        <f t="shared" si="36"/>
        <v>7.0482097547223009E-3</v>
      </c>
      <c r="AP30" s="679"/>
      <c r="AQ30" s="687" t="s">
        <v>170</v>
      </c>
      <c r="AR30" s="688">
        <f t="shared" si="11"/>
        <v>0.74899999999999545</v>
      </c>
      <c r="AS30" s="688">
        <f t="shared" si="15"/>
        <v>1.4690000000000052</v>
      </c>
      <c r="AT30" s="688">
        <f t="shared" si="16"/>
        <v>0.12300000000000057</v>
      </c>
      <c r="AU30" s="688">
        <f t="shared" si="17"/>
        <v>1.105</v>
      </c>
      <c r="AV30" s="688">
        <f t="shared" si="18"/>
        <v>2.6969999999999983</v>
      </c>
      <c r="AW30" s="688">
        <f t="shared" si="19"/>
        <v>1.635</v>
      </c>
      <c r="AX30" s="688">
        <f t="shared" si="20"/>
        <v>0.59099999999999997</v>
      </c>
      <c r="AY30" s="688">
        <f t="shared" si="12"/>
        <v>2.2619999999999982</v>
      </c>
      <c r="AZ30" s="688">
        <f t="shared" si="21"/>
        <v>0.28200000000000092</v>
      </c>
      <c r="BA30" s="688">
        <f t="shared" si="22"/>
        <v>2.6969999999999983</v>
      </c>
      <c r="BB30" s="688">
        <f t="shared" si="23"/>
        <v>0.15299999999999905</v>
      </c>
      <c r="BC30" s="689">
        <f t="shared" si="37"/>
        <v>6.0141509433961911E-2</v>
      </c>
      <c r="BD30" s="313"/>
      <c r="BE30" s="310" t="s">
        <v>170</v>
      </c>
      <c r="BF30" s="863">
        <v>29.943999999999999</v>
      </c>
      <c r="BG30" s="863">
        <v>78.516000000000005</v>
      </c>
      <c r="BH30" s="863">
        <v>18.568000000000001</v>
      </c>
      <c r="BI30" s="863">
        <v>2.476</v>
      </c>
      <c r="BJ30" s="863">
        <v>99.56</v>
      </c>
      <c r="BK30" s="863">
        <v>48.273000000000003</v>
      </c>
      <c r="BL30" s="863">
        <v>4.0759999999999996</v>
      </c>
      <c r="BM30" s="863">
        <v>3.5999999999999997E-2</v>
      </c>
      <c r="BN30" s="863">
        <v>52.384999999999998</v>
      </c>
      <c r="BO30" s="863">
        <v>23.132000000000001</v>
      </c>
      <c r="BP30" s="863">
        <v>99.56</v>
      </c>
      <c r="BQ30" s="863">
        <v>24.042999999999999</v>
      </c>
      <c r="BR30" s="311">
        <f t="shared" si="4"/>
        <v>0.31837864321940756</v>
      </c>
      <c r="BT30" s="489">
        <f t="shared" si="5"/>
        <v>0.55402720464618671</v>
      </c>
      <c r="BU30" s="490">
        <f t="shared" si="6"/>
        <v>0.38208772734219776</v>
      </c>
      <c r="BV30" s="490">
        <f t="shared" si="7"/>
        <v>4.5175505629425849E-2</v>
      </c>
      <c r="BW30" s="491">
        <f t="shared" si="8"/>
        <v>1.45</v>
      </c>
      <c r="BY30" s="724" t="s">
        <v>170</v>
      </c>
      <c r="BZ30" s="867">
        <v>79.605000000000004</v>
      </c>
      <c r="CA30" s="867">
        <v>184.89599999999999</v>
      </c>
      <c r="CB30" s="867">
        <v>33.162999999999997</v>
      </c>
      <c r="CC30" s="867">
        <v>54.356000000000002</v>
      </c>
      <c r="CD30" s="867">
        <v>272.41500000000002</v>
      </c>
      <c r="CE30" s="867">
        <v>157.75299999999999</v>
      </c>
      <c r="CF30" s="867">
        <v>14.92</v>
      </c>
      <c r="CG30" s="867">
        <v>11.577999999999999</v>
      </c>
      <c r="CH30" s="867">
        <v>184.251</v>
      </c>
      <c r="CI30" s="867">
        <v>53.012</v>
      </c>
      <c r="CJ30" s="867">
        <v>272.41500000000002</v>
      </c>
      <c r="CK30" s="867">
        <v>35.152000000000001</v>
      </c>
      <c r="CL30" s="725">
        <f t="shared" si="9"/>
        <v>0.14815626541011451</v>
      </c>
      <c r="CN30" s="734" t="s">
        <v>170</v>
      </c>
      <c r="CO30" s="735">
        <f t="shared" si="13"/>
        <v>0.37615727655298031</v>
      </c>
      <c r="CP30" s="735">
        <f t="shared" si="24"/>
        <v>0.42464953271028044</v>
      </c>
      <c r="CQ30" s="735">
        <f t="shared" si="25"/>
        <v>0.55990109459337223</v>
      </c>
      <c r="CR30" s="735">
        <f t="shared" si="26"/>
        <v>4.5551549047023326E-2</v>
      </c>
      <c r="CS30" s="735">
        <f t="shared" si="27"/>
        <v>0.36547179854266465</v>
      </c>
      <c r="CT30" s="735">
        <f t="shared" si="28"/>
        <v>0.30600368931177224</v>
      </c>
      <c r="CU30" s="735">
        <f t="shared" si="29"/>
        <v>0.27319034852546914</v>
      </c>
      <c r="CV30" s="735">
        <f t="shared" si="30"/>
        <v>3.109345310070824E-3</v>
      </c>
      <c r="CW30" s="735">
        <f t="shared" si="31"/>
        <v>0.28431324660381763</v>
      </c>
      <c r="CX30" s="735">
        <f t="shared" si="32"/>
        <v>0.43635403304912096</v>
      </c>
      <c r="CY30" s="735">
        <f t="shared" si="33"/>
        <v>0.36547179854266465</v>
      </c>
      <c r="CZ30" s="735">
        <f t="shared" si="34"/>
        <v>0.68397246244879373</v>
      </c>
      <c r="DA30" s="735">
        <f t="shared" si="35"/>
        <v>2.1489380981499289</v>
      </c>
      <c r="DB30" s="768"/>
    </row>
    <row r="31" spans="1:106" s="312" customFormat="1" ht="15" customHeight="1" x14ac:dyDescent="0.3">
      <c r="A31" s="284" t="s">
        <v>171</v>
      </c>
      <c r="B31" s="852">
        <v>12.6</v>
      </c>
      <c r="C31" s="852">
        <v>35.5</v>
      </c>
      <c r="D31" s="852">
        <v>11.272</v>
      </c>
      <c r="E31" s="852">
        <v>0.38300000000000001</v>
      </c>
      <c r="F31" s="852">
        <v>47.155000000000001</v>
      </c>
      <c r="G31" s="852">
        <v>23.533000000000001</v>
      </c>
      <c r="H31" s="852">
        <v>1.26</v>
      </c>
      <c r="I31" s="852">
        <v>24.792999999999999</v>
      </c>
      <c r="J31" s="852">
        <v>8.6240000000000006</v>
      </c>
      <c r="K31" s="852">
        <v>47.155000000000001</v>
      </c>
      <c r="L31" s="852">
        <v>13.738</v>
      </c>
      <c r="M31" s="303">
        <f t="shared" si="0"/>
        <v>0.35654408138901145</v>
      </c>
      <c r="N31" s="313"/>
      <c r="O31" s="305" t="s">
        <v>171</v>
      </c>
      <c r="P31" s="856">
        <v>18.448</v>
      </c>
      <c r="Q31" s="856">
        <v>52</v>
      </c>
      <c r="R31" s="856">
        <v>12.593</v>
      </c>
      <c r="S31" s="856">
        <v>1.321</v>
      </c>
      <c r="T31" s="856">
        <v>65.914000000000001</v>
      </c>
      <c r="U31" s="856">
        <v>27.167999999999999</v>
      </c>
      <c r="V31" s="856">
        <v>2.4</v>
      </c>
      <c r="W31" s="856">
        <v>29.568000000000001</v>
      </c>
      <c r="X31" s="856">
        <v>19.629000000000001</v>
      </c>
      <c r="Y31" s="856">
        <v>65.914000000000001</v>
      </c>
      <c r="Z31" s="856">
        <v>16.716999999999999</v>
      </c>
      <c r="AA31" s="306">
        <f t="shared" si="14"/>
        <v>0.33979714210216067</v>
      </c>
      <c r="AB31" s="314"/>
      <c r="AC31" s="308" t="s">
        <v>171</v>
      </c>
      <c r="AD31" s="811">
        <v>1.55</v>
      </c>
      <c r="AE31" s="811">
        <v>4.5179999999999998</v>
      </c>
      <c r="AF31" s="811">
        <v>2.5000000000000001E-2</v>
      </c>
      <c r="AG31" s="811">
        <v>0.01</v>
      </c>
      <c r="AH31" s="811">
        <v>4.5529999999999999</v>
      </c>
      <c r="AI31" s="811">
        <v>1.2609999999999999</v>
      </c>
      <c r="AJ31" s="811">
        <v>0.09</v>
      </c>
      <c r="AK31" s="811">
        <v>1.351</v>
      </c>
      <c r="AL31" s="811">
        <v>3.1669999999999998</v>
      </c>
      <c r="AM31" s="811">
        <v>4.5529999999999999</v>
      </c>
      <c r="AN31" s="811">
        <v>3.5000000000000003E-2</v>
      </c>
      <c r="AO31" s="309">
        <f t="shared" si="36"/>
        <v>7.7467906153165129E-3</v>
      </c>
      <c r="AP31" s="679"/>
      <c r="AQ31" s="687" t="s">
        <v>171</v>
      </c>
      <c r="AR31" s="688">
        <f t="shared" si="11"/>
        <v>0.88799999999999524</v>
      </c>
      <c r="AS31" s="688">
        <f t="shared" si="15"/>
        <v>2.0250000000000066</v>
      </c>
      <c r="AT31" s="688">
        <f t="shared" si="16"/>
        <v>0.15299999999999905</v>
      </c>
      <c r="AU31" s="688">
        <f t="shared" si="17"/>
        <v>0.96</v>
      </c>
      <c r="AV31" s="688">
        <f t="shared" si="18"/>
        <v>3.1380000000000026</v>
      </c>
      <c r="AW31" s="688">
        <f t="shared" si="19"/>
        <v>1.9749999999999972</v>
      </c>
      <c r="AX31" s="688">
        <f t="shared" si="20"/>
        <v>0.53599999999999992</v>
      </c>
      <c r="AY31" s="688">
        <f t="shared" si="12"/>
        <v>2.6119999999999974</v>
      </c>
      <c r="AZ31" s="688">
        <f t="shared" si="21"/>
        <v>0.38000000000000078</v>
      </c>
      <c r="BA31" s="688">
        <f t="shared" si="22"/>
        <v>3.1380000000000026</v>
      </c>
      <c r="BB31" s="688">
        <f t="shared" si="23"/>
        <v>0.14600000000000093</v>
      </c>
      <c r="BC31" s="689">
        <f t="shared" si="37"/>
        <v>4.8796791443850608E-2</v>
      </c>
      <c r="BD31" s="313"/>
      <c r="BE31" s="310" t="s">
        <v>171</v>
      </c>
      <c r="BF31" s="863">
        <v>33.485999999999997</v>
      </c>
      <c r="BG31" s="863">
        <v>94.043000000000006</v>
      </c>
      <c r="BH31" s="863">
        <v>24.042999999999999</v>
      </c>
      <c r="BI31" s="863">
        <v>2.6739999999999999</v>
      </c>
      <c r="BJ31" s="863">
        <v>120.76</v>
      </c>
      <c r="BK31" s="863">
        <v>53.936999999999998</v>
      </c>
      <c r="BL31" s="863">
        <v>4.2859999999999996</v>
      </c>
      <c r="BM31" s="863">
        <v>0.10100000000000001</v>
      </c>
      <c r="BN31" s="863">
        <v>58.323999999999998</v>
      </c>
      <c r="BO31" s="863">
        <v>31.8</v>
      </c>
      <c r="BP31" s="863">
        <v>120.76</v>
      </c>
      <c r="BQ31" s="863">
        <v>30.635999999999999</v>
      </c>
      <c r="BR31" s="311">
        <f t="shared" si="4"/>
        <v>0.33993164972704276</v>
      </c>
      <c r="BT31" s="489">
        <f t="shared" si="5"/>
        <v>0.5529385493869825</v>
      </c>
      <c r="BU31" s="490">
        <f t="shared" si="6"/>
        <v>0.37748689429303611</v>
      </c>
      <c r="BV31" s="490">
        <f t="shared" si="7"/>
        <v>4.8041853194815132E-2</v>
      </c>
      <c r="BW31" s="491">
        <f t="shared" si="8"/>
        <v>1.4647887323943662</v>
      </c>
      <c r="BY31" s="724" t="s">
        <v>171</v>
      </c>
      <c r="BZ31" s="867">
        <v>81.619</v>
      </c>
      <c r="CA31" s="867">
        <v>196.92099999999999</v>
      </c>
      <c r="CB31" s="867">
        <v>35.152000000000001</v>
      </c>
      <c r="CC31" s="867">
        <v>62.884</v>
      </c>
      <c r="CD31" s="867">
        <v>294.95699999999999</v>
      </c>
      <c r="CE31" s="867">
        <v>165.01599999999999</v>
      </c>
      <c r="CF31" s="867">
        <v>14.132999999999999</v>
      </c>
      <c r="CG31" s="867">
        <v>11.925000000000001</v>
      </c>
      <c r="CH31" s="867">
        <v>191.07400000000001</v>
      </c>
      <c r="CI31" s="867">
        <v>61.320999999999998</v>
      </c>
      <c r="CJ31" s="867">
        <v>294.95699999999999</v>
      </c>
      <c r="CK31" s="867">
        <v>42.561999999999998</v>
      </c>
      <c r="CL31" s="725">
        <f t="shared" si="9"/>
        <v>0.16863250064383206</v>
      </c>
      <c r="CN31" s="734" t="s">
        <v>171</v>
      </c>
      <c r="CO31" s="735">
        <f t="shared" si="13"/>
        <v>0.41027211801173741</v>
      </c>
      <c r="CP31" s="735">
        <f t="shared" si="24"/>
        <v>0.47756714621599528</v>
      </c>
      <c r="CQ31" s="735">
        <f t="shared" si="25"/>
        <v>0.68397246244879373</v>
      </c>
      <c r="CR31" s="735">
        <f t="shared" si="26"/>
        <v>4.2522740283696965E-2</v>
      </c>
      <c r="CS31" s="735">
        <f t="shared" si="27"/>
        <v>0.40941560973294416</v>
      </c>
      <c r="CT31" s="735">
        <f t="shared" si="28"/>
        <v>0.32685921365200948</v>
      </c>
      <c r="CU31" s="735">
        <f t="shared" si="29"/>
        <v>0.30326186938371186</v>
      </c>
      <c r="CV31" s="735">
        <f t="shared" si="30"/>
        <v>8.4696016771488476E-3</v>
      </c>
      <c r="CW31" s="735">
        <f t="shared" si="31"/>
        <v>0.30524299486062989</v>
      </c>
      <c r="CX31" s="735">
        <f t="shared" si="32"/>
        <v>0.51858254105445123</v>
      </c>
      <c r="CY31" s="735">
        <f t="shared" si="33"/>
        <v>0.40941560973294416</v>
      </c>
      <c r="CZ31" s="735">
        <f t="shared" si="34"/>
        <v>0.71979700202058172</v>
      </c>
      <c r="DA31" s="735">
        <f t="shared" si="35"/>
        <v>2.0158133718541649</v>
      </c>
      <c r="DB31" s="768"/>
    </row>
    <row r="32" spans="1:106" s="312" customFormat="1" ht="15" customHeight="1" x14ac:dyDescent="0.3">
      <c r="A32" s="284" t="s">
        <v>172</v>
      </c>
      <c r="B32" s="852">
        <v>14</v>
      </c>
      <c r="C32" s="852">
        <v>33</v>
      </c>
      <c r="D32" s="852">
        <v>13.738</v>
      </c>
      <c r="E32" s="852">
        <v>0.53700000000000003</v>
      </c>
      <c r="F32" s="852">
        <v>47.274999999999999</v>
      </c>
      <c r="G32" s="852">
        <v>25.04</v>
      </c>
      <c r="H32" s="852">
        <v>1.4</v>
      </c>
      <c r="I32" s="852">
        <v>26.44</v>
      </c>
      <c r="J32" s="852">
        <v>6.7409999999999997</v>
      </c>
      <c r="K32" s="852">
        <v>47.274999999999999</v>
      </c>
      <c r="L32" s="852">
        <v>14.093999999999999</v>
      </c>
      <c r="M32" s="303">
        <f t="shared" si="0"/>
        <v>0.34770809690630089</v>
      </c>
      <c r="N32" s="313"/>
      <c r="O32" s="305" t="s">
        <v>172</v>
      </c>
      <c r="P32" s="856">
        <v>21.52</v>
      </c>
      <c r="Q32" s="856">
        <v>51</v>
      </c>
      <c r="R32" s="856">
        <v>16.716999999999999</v>
      </c>
      <c r="S32" s="856">
        <v>0.32800000000000001</v>
      </c>
      <c r="T32" s="856">
        <v>68.045000000000002</v>
      </c>
      <c r="U32" s="856">
        <v>28.972000000000001</v>
      </c>
      <c r="V32" s="856">
        <v>2.5</v>
      </c>
      <c r="W32" s="856">
        <v>31.472000000000001</v>
      </c>
      <c r="X32" s="856">
        <v>20.417000000000002</v>
      </c>
      <c r="Y32" s="856">
        <v>68.045000000000002</v>
      </c>
      <c r="Z32" s="856">
        <v>16.155999999999999</v>
      </c>
      <c r="AA32" s="306">
        <f t="shared" si="14"/>
        <v>0.31135693499585648</v>
      </c>
      <c r="AB32" s="314"/>
      <c r="AC32" s="308" t="s">
        <v>172</v>
      </c>
      <c r="AD32" s="811">
        <v>1.9359999999999999</v>
      </c>
      <c r="AE32" s="811">
        <v>3.911</v>
      </c>
      <c r="AF32" s="811">
        <v>3.5000000000000003E-2</v>
      </c>
      <c r="AG32" s="811">
        <v>1.4999999999999999E-2</v>
      </c>
      <c r="AH32" s="811">
        <v>3.9609999999999999</v>
      </c>
      <c r="AI32" s="811">
        <v>1.1719999999999999</v>
      </c>
      <c r="AJ32" s="811">
        <v>7.4999999999999997E-2</v>
      </c>
      <c r="AK32" s="811">
        <v>1.2470000000000001</v>
      </c>
      <c r="AL32" s="811">
        <v>2.6640000000000001</v>
      </c>
      <c r="AM32" s="811">
        <v>3.9609999999999999</v>
      </c>
      <c r="AN32" s="811">
        <v>0.05</v>
      </c>
      <c r="AO32" s="309">
        <f t="shared" si="36"/>
        <v>1.2784454103809767E-2</v>
      </c>
      <c r="AP32" s="679"/>
      <c r="AQ32" s="687" t="s">
        <v>172</v>
      </c>
      <c r="AR32" s="688">
        <f t="shared" si="11"/>
        <v>1.2089999999999996</v>
      </c>
      <c r="AS32" s="688">
        <f t="shared" si="15"/>
        <v>2.4099999999999979</v>
      </c>
      <c r="AT32" s="688">
        <f t="shared" si="16"/>
        <v>0.14600000000000093</v>
      </c>
      <c r="AU32" s="688">
        <f t="shared" si="17"/>
        <v>0.83799999999999997</v>
      </c>
      <c r="AV32" s="688">
        <f t="shared" si="18"/>
        <v>3.3940000000000041</v>
      </c>
      <c r="AW32" s="688">
        <f t="shared" si="19"/>
        <v>2.2219999999999986</v>
      </c>
      <c r="AX32" s="688">
        <f t="shared" si="20"/>
        <v>0.44000000000000011</v>
      </c>
      <c r="AY32" s="688">
        <f t="shared" si="12"/>
        <v>2.7929999999999993</v>
      </c>
      <c r="AZ32" s="688">
        <f t="shared" si="21"/>
        <v>0.4229999999999996</v>
      </c>
      <c r="BA32" s="688">
        <f t="shared" si="22"/>
        <v>3.3940000000000041</v>
      </c>
      <c r="BB32" s="688">
        <f t="shared" si="23"/>
        <v>0.17800000000000155</v>
      </c>
      <c r="BC32" s="689">
        <f t="shared" si="37"/>
        <v>5.5348258706468159E-2</v>
      </c>
      <c r="BD32" s="313"/>
      <c r="BE32" s="310" t="s">
        <v>172</v>
      </c>
      <c r="BF32" s="863">
        <v>38.664999999999999</v>
      </c>
      <c r="BG32" s="863">
        <v>90.320999999999998</v>
      </c>
      <c r="BH32" s="863">
        <v>30.635999999999999</v>
      </c>
      <c r="BI32" s="863">
        <v>1.718</v>
      </c>
      <c r="BJ32" s="863">
        <v>122.675</v>
      </c>
      <c r="BK32" s="863">
        <v>57.405999999999999</v>
      </c>
      <c r="BL32" s="863">
        <v>4.415</v>
      </c>
      <c r="BM32" s="863">
        <v>0.13100000000000001</v>
      </c>
      <c r="BN32" s="863">
        <v>61.951999999999998</v>
      </c>
      <c r="BO32" s="863">
        <v>30.245000000000001</v>
      </c>
      <c r="BP32" s="863">
        <v>122.675</v>
      </c>
      <c r="BQ32" s="863">
        <v>30.478000000000002</v>
      </c>
      <c r="BR32" s="311">
        <f t="shared" si="4"/>
        <v>0.33057474755143879</v>
      </c>
      <c r="BT32" s="489">
        <f t="shared" si="5"/>
        <v>0.56465273856578202</v>
      </c>
      <c r="BU32" s="490">
        <f t="shared" si="6"/>
        <v>0.36536353671903543</v>
      </c>
      <c r="BV32" s="490">
        <f t="shared" si="7"/>
        <v>4.3301114912368113E-2</v>
      </c>
      <c r="BW32" s="491">
        <f t="shared" si="8"/>
        <v>1.5454545454545454</v>
      </c>
      <c r="BY32" s="724" t="s">
        <v>172</v>
      </c>
      <c r="BZ32" s="867">
        <v>88.582999999999998</v>
      </c>
      <c r="CA32" s="867">
        <v>186.75800000000001</v>
      </c>
      <c r="CB32" s="867">
        <v>42.561999999999998</v>
      </c>
      <c r="CC32" s="867">
        <v>54.036999999999999</v>
      </c>
      <c r="CD32" s="867">
        <v>283.35700000000003</v>
      </c>
      <c r="CE32" s="867">
        <v>163.523</v>
      </c>
      <c r="CF32" s="867">
        <v>13.282999999999999</v>
      </c>
      <c r="CG32" s="867">
        <v>12.096</v>
      </c>
      <c r="CH32" s="867">
        <v>188.90199999999999</v>
      </c>
      <c r="CI32" s="867">
        <v>56.045999999999999</v>
      </c>
      <c r="CJ32" s="867">
        <v>283.35700000000003</v>
      </c>
      <c r="CK32" s="867">
        <v>38.408999999999999</v>
      </c>
      <c r="CL32" s="725">
        <f t="shared" si="9"/>
        <v>0.156804709571011</v>
      </c>
      <c r="CN32" s="734" t="s">
        <v>172</v>
      </c>
      <c r="CO32" s="735">
        <f t="shared" si="13"/>
        <v>0.43648329814975784</v>
      </c>
      <c r="CP32" s="735">
        <f t="shared" si="24"/>
        <v>0.48362586877135111</v>
      </c>
      <c r="CQ32" s="735">
        <f t="shared" si="25"/>
        <v>0.71979700202058172</v>
      </c>
      <c r="CR32" s="735">
        <f t="shared" si="26"/>
        <v>3.1793030701186227E-2</v>
      </c>
      <c r="CS32" s="735">
        <f t="shared" si="27"/>
        <v>0.43293442547740124</v>
      </c>
      <c r="CT32" s="735">
        <f t="shared" si="28"/>
        <v>0.35105764938265566</v>
      </c>
      <c r="CU32" s="735">
        <f t="shared" si="29"/>
        <v>0.33237973349393962</v>
      </c>
      <c r="CV32" s="735">
        <f t="shared" si="30"/>
        <v>1.0830026455026455E-2</v>
      </c>
      <c r="CW32" s="735">
        <f t="shared" si="31"/>
        <v>0.32795841229844047</v>
      </c>
      <c r="CX32" s="735">
        <f t="shared" si="32"/>
        <v>0.53964600506726623</v>
      </c>
      <c r="CY32" s="735">
        <f t="shared" si="33"/>
        <v>0.43293442547740124</v>
      </c>
      <c r="CZ32" s="735">
        <f t="shared" si="34"/>
        <v>0.7935119373063606</v>
      </c>
      <c r="DA32" s="735">
        <f t="shared" si="35"/>
        <v>2.1081939978450315</v>
      </c>
      <c r="DB32" s="768"/>
    </row>
    <row r="33" spans="1:106" s="312" customFormat="1" ht="15" customHeight="1" x14ac:dyDescent="0.3">
      <c r="A33" s="284" t="s">
        <v>173</v>
      </c>
      <c r="B33" s="852">
        <v>14.4</v>
      </c>
      <c r="C33" s="852">
        <v>39</v>
      </c>
      <c r="D33" s="852">
        <v>14.093999999999999</v>
      </c>
      <c r="E33" s="852">
        <v>0.69199999999999995</v>
      </c>
      <c r="F33" s="852">
        <v>53.786000000000001</v>
      </c>
      <c r="G33" s="852">
        <v>27.312999999999999</v>
      </c>
      <c r="H33" s="852">
        <v>1.44</v>
      </c>
      <c r="I33" s="852">
        <v>28.753</v>
      </c>
      <c r="J33" s="852">
        <v>9.5679999999999996</v>
      </c>
      <c r="K33" s="852">
        <v>53.786000000000001</v>
      </c>
      <c r="L33" s="852">
        <v>15.465</v>
      </c>
      <c r="M33" s="303">
        <f t="shared" si="0"/>
        <v>0.34974444796236825</v>
      </c>
      <c r="N33" s="313"/>
      <c r="O33" s="305" t="s">
        <v>173</v>
      </c>
      <c r="P33" s="856">
        <v>22.917000000000002</v>
      </c>
      <c r="Q33" s="856">
        <v>53</v>
      </c>
      <c r="R33" s="856">
        <v>16.155999999999999</v>
      </c>
      <c r="S33" s="856">
        <v>0.47499999999999998</v>
      </c>
      <c r="T33" s="856">
        <v>69.631</v>
      </c>
      <c r="U33" s="856">
        <v>29.341999999999999</v>
      </c>
      <c r="V33" s="856">
        <v>2.65</v>
      </c>
      <c r="W33" s="856">
        <v>31.992000000000001</v>
      </c>
      <c r="X33" s="856">
        <v>20.137</v>
      </c>
      <c r="Y33" s="856">
        <v>69.631</v>
      </c>
      <c r="Z33" s="856">
        <v>17.501999999999999</v>
      </c>
      <c r="AA33" s="306">
        <f t="shared" si="14"/>
        <v>0.33574401964357647</v>
      </c>
      <c r="AB33" s="314"/>
      <c r="AC33" s="308" t="s">
        <v>173</v>
      </c>
      <c r="AD33" s="811">
        <v>2</v>
      </c>
      <c r="AE33" s="811">
        <v>4.0410000000000004</v>
      </c>
      <c r="AF33" s="811">
        <v>0.05</v>
      </c>
      <c r="AG33" s="811">
        <v>3.2000000000000001E-2</v>
      </c>
      <c r="AH33" s="811">
        <v>4.1230000000000002</v>
      </c>
      <c r="AI33" s="811">
        <v>1.077</v>
      </c>
      <c r="AJ33" s="811">
        <v>8.1000000000000003E-2</v>
      </c>
      <c r="AK33" s="811">
        <v>1.1579999999999999</v>
      </c>
      <c r="AL33" s="811">
        <v>2.8820000000000001</v>
      </c>
      <c r="AM33" s="811">
        <v>4.1230000000000002</v>
      </c>
      <c r="AN33" s="811">
        <v>8.3000000000000004E-2</v>
      </c>
      <c r="AO33" s="309">
        <f t="shared" si="36"/>
        <v>2.0544554455445545E-2</v>
      </c>
      <c r="AP33" s="679"/>
      <c r="AQ33" s="687" t="s">
        <v>173</v>
      </c>
      <c r="AR33" s="688">
        <f t="shared" si="11"/>
        <v>1.3049999999999997</v>
      </c>
      <c r="AS33" s="688">
        <f t="shared" si="15"/>
        <v>2.6759999999999984</v>
      </c>
      <c r="AT33" s="688">
        <f t="shared" si="16"/>
        <v>0.17800000000000155</v>
      </c>
      <c r="AU33" s="688">
        <f t="shared" si="17"/>
        <v>0.70299999999999996</v>
      </c>
      <c r="AV33" s="688">
        <f t="shared" si="18"/>
        <v>3.5570000000000066</v>
      </c>
      <c r="AW33" s="688">
        <f t="shared" si="19"/>
        <v>2.2480000000000029</v>
      </c>
      <c r="AX33" s="688">
        <f t="shared" si="20"/>
        <v>0.40200000000000052</v>
      </c>
      <c r="AY33" s="688">
        <f t="shared" si="12"/>
        <v>2.785999999999992</v>
      </c>
      <c r="AZ33" s="688">
        <f t="shared" si="21"/>
        <v>0.61000000000000432</v>
      </c>
      <c r="BA33" s="688">
        <f t="shared" si="22"/>
        <v>3.5570000000000066</v>
      </c>
      <c r="BB33" s="688">
        <f t="shared" si="23"/>
        <v>0.16099999999999975</v>
      </c>
      <c r="BC33" s="689">
        <f t="shared" si="37"/>
        <v>4.7408716136631307E-2</v>
      </c>
      <c r="BD33" s="313"/>
      <c r="BE33" s="310" t="s">
        <v>173</v>
      </c>
      <c r="BF33" s="863">
        <v>40.622</v>
      </c>
      <c r="BG33" s="863">
        <v>98.716999999999999</v>
      </c>
      <c r="BH33" s="863">
        <v>30.478000000000002</v>
      </c>
      <c r="BI33" s="863">
        <v>1.9019999999999999</v>
      </c>
      <c r="BJ33" s="863">
        <v>131.09700000000001</v>
      </c>
      <c r="BK33" s="863">
        <v>59.98</v>
      </c>
      <c r="BL33" s="863">
        <v>4.5730000000000004</v>
      </c>
      <c r="BM33" s="863">
        <v>0.13600000000000001</v>
      </c>
      <c r="BN33" s="863">
        <v>64.688999999999993</v>
      </c>
      <c r="BO33" s="863">
        <v>33.197000000000003</v>
      </c>
      <c r="BP33" s="863">
        <v>131.09700000000001</v>
      </c>
      <c r="BQ33" s="863">
        <v>33.210999999999999</v>
      </c>
      <c r="BR33" s="311">
        <f t="shared" si="4"/>
        <v>0.33928243058251434</v>
      </c>
      <c r="BT33" s="489">
        <f t="shared" si="5"/>
        <v>0.53688827658863214</v>
      </c>
      <c r="BU33" s="490">
        <f t="shared" si="6"/>
        <v>0.39506873182937086</v>
      </c>
      <c r="BV33" s="490">
        <f t="shared" si="7"/>
        <v>4.0935198598012507E-2</v>
      </c>
      <c r="BW33" s="491">
        <f t="shared" si="8"/>
        <v>1.358974358974359</v>
      </c>
      <c r="BY33" s="724" t="s">
        <v>173</v>
      </c>
      <c r="BZ33" s="867">
        <v>93.35</v>
      </c>
      <c r="CA33" s="867">
        <v>215.864</v>
      </c>
      <c r="CB33" s="867">
        <v>38.408999999999999</v>
      </c>
      <c r="CC33" s="867">
        <v>63.561</v>
      </c>
      <c r="CD33" s="867">
        <v>317.834</v>
      </c>
      <c r="CE33" s="867">
        <v>175.244</v>
      </c>
      <c r="CF33" s="867">
        <v>16.132000000000001</v>
      </c>
      <c r="CG33" s="867">
        <v>13.03</v>
      </c>
      <c r="CH33" s="867">
        <v>204.40600000000001</v>
      </c>
      <c r="CI33" s="867">
        <v>64.754000000000005</v>
      </c>
      <c r="CJ33" s="867">
        <v>317.834</v>
      </c>
      <c r="CK33" s="867">
        <v>48.673999999999999</v>
      </c>
      <c r="CL33" s="725">
        <f t="shared" si="9"/>
        <v>0.18083667706940107</v>
      </c>
      <c r="CN33" s="734" t="s">
        <v>173</v>
      </c>
      <c r="CO33" s="735">
        <f t="shared" si="13"/>
        <v>0.43515800749866096</v>
      </c>
      <c r="CP33" s="735">
        <f t="shared" si="24"/>
        <v>0.45731108475706927</v>
      </c>
      <c r="CQ33" s="735">
        <f t="shared" si="25"/>
        <v>0.7935119373063606</v>
      </c>
      <c r="CR33" s="735">
        <f t="shared" si="26"/>
        <v>2.9924010006135836E-2</v>
      </c>
      <c r="CS33" s="735">
        <f t="shared" si="27"/>
        <v>0.4124700315258909</v>
      </c>
      <c r="CT33" s="735">
        <f t="shared" si="28"/>
        <v>0.34226564104905161</v>
      </c>
      <c r="CU33" s="735">
        <f t="shared" si="29"/>
        <v>0.28347384081329036</v>
      </c>
      <c r="CV33" s="735">
        <f t="shared" si="30"/>
        <v>1.0437452033768228E-2</v>
      </c>
      <c r="CW33" s="735">
        <f t="shared" si="31"/>
        <v>0.31647309765858139</v>
      </c>
      <c r="CX33" s="735">
        <f t="shared" si="32"/>
        <v>0.51266331037464863</v>
      </c>
      <c r="CY33" s="735">
        <f t="shared" si="33"/>
        <v>0.4124700315258909</v>
      </c>
      <c r="CZ33" s="735">
        <f t="shared" si="34"/>
        <v>0.68231499363109671</v>
      </c>
      <c r="DA33" s="735">
        <f t="shared" si="35"/>
        <v>1.8761815140647897</v>
      </c>
      <c r="DB33" s="768"/>
    </row>
    <row r="34" spans="1:106" s="312" customFormat="1" ht="15" customHeight="1" x14ac:dyDescent="0.3">
      <c r="A34" s="284" t="s">
        <v>174</v>
      </c>
      <c r="B34" s="852">
        <v>15.2</v>
      </c>
      <c r="C34" s="852">
        <v>40.5</v>
      </c>
      <c r="D34" s="852">
        <v>15.465</v>
      </c>
      <c r="E34" s="852">
        <v>0.58399999999999996</v>
      </c>
      <c r="F34" s="852">
        <v>56.548999999999999</v>
      </c>
      <c r="G34" s="852">
        <v>31.888000000000002</v>
      </c>
      <c r="H34" s="852">
        <v>1.52</v>
      </c>
      <c r="I34" s="852">
        <v>33.408000000000001</v>
      </c>
      <c r="J34" s="852">
        <v>7.2489999999999997</v>
      </c>
      <c r="K34" s="852">
        <v>56.548999999999999</v>
      </c>
      <c r="L34" s="852">
        <v>15.891999999999999</v>
      </c>
      <c r="M34" s="303">
        <f t="shared" si="0"/>
        <v>0.32235294117647062</v>
      </c>
      <c r="N34" s="313"/>
      <c r="O34" s="305" t="s">
        <v>174</v>
      </c>
      <c r="P34" s="856">
        <v>22.228999999999999</v>
      </c>
      <c r="Q34" s="856">
        <v>57</v>
      </c>
      <c r="R34" s="856">
        <v>17.501999999999999</v>
      </c>
      <c r="S34" s="856">
        <v>6.3E-2</v>
      </c>
      <c r="T34" s="856">
        <v>74.564999999999998</v>
      </c>
      <c r="U34" s="856">
        <v>28.286000000000001</v>
      </c>
      <c r="V34" s="856">
        <v>2.7</v>
      </c>
      <c r="W34" s="856">
        <v>30.986000000000001</v>
      </c>
      <c r="X34" s="856">
        <v>25.911000000000001</v>
      </c>
      <c r="Y34" s="856">
        <v>74.564999999999998</v>
      </c>
      <c r="Z34" s="856">
        <v>17.667999999999999</v>
      </c>
      <c r="AA34" s="306">
        <f t="shared" si="14"/>
        <v>0.31052603827969838</v>
      </c>
      <c r="AB34" s="314"/>
      <c r="AC34" s="308" t="s">
        <v>174</v>
      </c>
      <c r="AD34" s="811">
        <v>2.4260000000000002</v>
      </c>
      <c r="AE34" s="811">
        <v>3.641</v>
      </c>
      <c r="AF34" s="811">
        <v>8.3000000000000004E-2</v>
      </c>
      <c r="AG34" s="811">
        <v>0.01</v>
      </c>
      <c r="AH34" s="811">
        <v>3.734</v>
      </c>
      <c r="AI34" s="811">
        <v>1.181</v>
      </c>
      <c r="AJ34" s="811">
        <v>0.08</v>
      </c>
      <c r="AK34" s="811">
        <v>1.2609999999999999</v>
      </c>
      <c r="AL34" s="811">
        <v>2.38</v>
      </c>
      <c r="AM34" s="811">
        <v>3.734</v>
      </c>
      <c r="AN34" s="811">
        <v>9.2999999999999999E-2</v>
      </c>
      <c r="AO34" s="309">
        <f t="shared" si="36"/>
        <v>2.5542433397418293E-2</v>
      </c>
      <c r="AP34" s="679"/>
      <c r="AQ34" s="687" t="s">
        <v>174</v>
      </c>
      <c r="AR34" s="688">
        <f t="shared" si="11"/>
        <v>1.3640000000000025</v>
      </c>
      <c r="AS34" s="688">
        <f t="shared" si="15"/>
        <v>2.8720000000000052</v>
      </c>
      <c r="AT34" s="688">
        <f t="shared" si="16"/>
        <v>0.16099999999999975</v>
      </c>
      <c r="AU34" s="688">
        <f t="shared" si="17"/>
        <v>0.86099999999999999</v>
      </c>
      <c r="AV34" s="688">
        <f t="shared" si="18"/>
        <v>3.8939999999999859</v>
      </c>
      <c r="AW34" s="688">
        <f t="shared" si="19"/>
        <v>2.3259999999999943</v>
      </c>
      <c r="AX34" s="688">
        <f t="shared" si="20"/>
        <v>0.40499999999999986</v>
      </c>
      <c r="AY34" s="688">
        <f t="shared" si="12"/>
        <v>2.8070000000000013</v>
      </c>
      <c r="AZ34" s="688">
        <f t="shared" si="21"/>
        <v>0.71200000000000241</v>
      </c>
      <c r="BA34" s="688">
        <f t="shared" si="22"/>
        <v>3.8939999999999859</v>
      </c>
      <c r="BB34" s="688">
        <f t="shared" si="23"/>
        <v>0.375</v>
      </c>
      <c r="BC34" s="689">
        <f t="shared" si="37"/>
        <v>0.10656436487638522</v>
      </c>
      <c r="BD34" s="313"/>
      <c r="BE34" s="310" t="s">
        <v>174</v>
      </c>
      <c r="BF34" s="863">
        <v>41.219000000000001</v>
      </c>
      <c r="BG34" s="863">
        <v>104.01300000000001</v>
      </c>
      <c r="BH34" s="863">
        <v>33.210999999999999</v>
      </c>
      <c r="BI34" s="863">
        <v>1.518</v>
      </c>
      <c r="BJ34" s="863">
        <v>138.74199999999999</v>
      </c>
      <c r="BK34" s="863">
        <v>63.680999999999997</v>
      </c>
      <c r="BL34" s="863">
        <v>4.7050000000000001</v>
      </c>
      <c r="BM34" s="863">
        <v>7.5999999999999998E-2</v>
      </c>
      <c r="BN34" s="863">
        <v>68.462000000000003</v>
      </c>
      <c r="BO34" s="863">
        <v>36.252000000000002</v>
      </c>
      <c r="BP34" s="863">
        <v>138.74199999999999</v>
      </c>
      <c r="BQ34" s="863">
        <v>34.027999999999999</v>
      </c>
      <c r="BR34" s="311">
        <f t="shared" si="4"/>
        <v>0.32496132322325572</v>
      </c>
      <c r="BT34" s="489">
        <f t="shared" si="5"/>
        <v>0.54800842202416999</v>
      </c>
      <c r="BU34" s="490">
        <f t="shared" si="6"/>
        <v>0.3893744051224366</v>
      </c>
      <c r="BV34" s="490">
        <f t="shared" si="7"/>
        <v>3.5005239729649175E-2</v>
      </c>
      <c r="BW34" s="491">
        <f t="shared" si="8"/>
        <v>1.4074074074074074</v>
      </c>
      <c r="BY34" s="724" t="s">
        <v>174</v>
      </c>
      <c r="BZ34" s="867">
        <v>93.111000000000004</v>
      </c>
      <c r="CA34" s="867">
        <v>220.809</v>
      </c>
      <c r="CB34" s="867">
        <v>48.673999999999999</v>
      </c>
      <c r="CC34" s="867">
        <v>64.099000000000004</v>
      </c>
      <c r="CD34" s="867">
        <v>333.58199999999999</v>
      </c>
      <c r="CE34" s="867">
        <v>185.90700000000001</v>
      </c>
      <c r="CF34" s="867">
        <v>16.481999999999999</v>
      </c>
      <c r="CG34" s="867">
        <v>13.369</v>
      </c>
      <c r="CH34" s="867">
        <v>215.75800000000001</v>
      </c>
      <c r="CI34" s="867">
        <v>63.851999999999997</v>
      </c>
      <c r="CJ34" s="867">
        <v>333.58199999999999</v>
      </c>
      <c r="CK34" s="867">
        <v>53.972000000000001</v>
      </c>
      <c r="CL34" s="725">
        <f t="shared" si="9"/>
        <v>0.1930260005006974</v>
      </c>
      <c r="CN34" s="734" t="s">
        <v>174</v>
      </c>
      <c r="CO34" s="735">
        <f t="shared" si="13"/>
        <v>0.44268668578363457</v>
      </c>
      <c r="CP34" s="735">
        <f t="shared" si="24"/>
        <v>0.47105416898767716</v>
      </c>
      <c r="CQ34" s="735">
        <f t="shared" si="25"/>
        <v>0.68231499363109671</v>
      </c>
      <c r="CR34" s="735">
        <f t="shared" si="26"/>
        <v>2.3682116725689949E-2</v>
      </c>
      <c r="CS34" s="735">
        <f t="shared" si="27"/>
        <v>0.41591572686775663</v>
      </c>
      <c r="CT34" s="735">
        <f t="shared" si="28"/>
        <v>0.34254223886136614</v>
      </c>
      <c r="CU34" s="735">
        <f t="shared" si="29"/>
        <v>0.28546292925615824</v>
      </c>
      <c r="CV34" s="735">
        <f t="shared" si="30"/>
        <v>5.6847931782481858E-3</v>
      </c>
      <c r="CW34" s="735">
        <f t="shared" si="31"/>
        <v>0.31730920753807507</v>
      </c>
      <c r="CX34" s="735">
        <f t="shared" si="32"/>
        <v>0.56775042285284727</v>
      </c>
      <c r="CY34" s="735">
        <f t="shared" si="33"/>
        <v>0.41591572686775663</v>
      </c>
      <c r="CZ34" s="735">
        <f t="shared" si="34"/>
        <v>0.63047506114281471</v>
      </c>
      <c r="DA34" s="735">
        <f t="shared" si="35"/>
        <v>1.6835106274819263</v>
      </c>
      <c r="DB34" s="768"/>
    </row>
    <row r="35" spans="1:106" s="312" customFormat="1" ht="15" customHeight="1" x14ac:dyDescent="0.3">
      <c r="A35" s="284" t="s">
        <v>175</v>
      </c>
      <c r="B35" s="852">
        <v>16.3</v>
      </c>
      <c r="C35" s="852">
        <v>48.8</v>
      </c>
      <c r="D35" s="852">
        <v>15.891999999999999</v>
      </c>
      <c r="E35" s="852">
        <v>1.986</v>
      </c>
      <c r="F35" s="852">
        <v>66.677999999999997</v>
      </c>
      <c r="G35" s="852">
        <v>33.585999999999999</v>
      </c>
      <c r="H35" s="852">
        <v>1.63</v>
      </c>
      <c r="I35" s="852">
        <v>35.216000000000001</v>
      </c>
      <c r="J35" s="852">
        <v>9.56</v>
      </c>
      <c r="K35" s="852">
        <v>66.677999999999997</v>
      </c>
      <c r="L35" s="852">
        <v>21.902000000000001</v>
      </c>
      <c r="M35" s="303">
        <f t="shared" si="0"/>
        <v>0.38345180153366715</v>
      </c>
      <c r="N35" s="313"/>
      <c r="O35" s="305" t="s">
        <v>175</v>
      </c>
      <c r="P35" s="856">
        <v>20.7</v>
      </c>
      <c r="Q35" s="856">
        <v>59</v>
      </c>
      <c r="R35" s="856">
        <v>17.667999999999999</v>
      </c>
      <c r="S35" s="856">
        <v>5.2999999999999999E-2</v>
      </c>
      <c r="T35" s="856">
        <v>76.721000000000004</v>
      </c>
      <c r="U35" s="856">
        <v>31.109000000000002</v>
      </c>
      <c r="V35" s="856">
        <v>2.75</v>
      </c>
      <c r="W35" s="856">
        <v>33.859000000000002</v>
      </c>
      <c r="X35" s="856">
        <v>23.484999999999999</v>
      </c>
      <c r="Y35" s="856">
        <v>76.721000000000004</v>
      </c>
      <c r="Z35" s="856">
        <v>19.376999999999999</v>
      </c>
      <c r="AA35" s="306">
        <f t="shared" si="14"/>
        <v>0.3379080636160714</v>
      </c>
      <c r="AB35" s="314"/>
      <c r="AC35" s="308" t="s">
        <v>175</v>
      </c>
      <c r="AD35" s="811">
        <v>2.4300000000000002</v>
      </c>
      <c r="AE35" s="811">
        <v>5.5810000000000004</v>
      </c>
      <c r="AF35" s="811">
        <v>9.2999999999999999E-2</v>
      </c>
      <c r="AG35" s="811">
        <v>1.4999999999999999E-2</v>
      </c>
      <c r="AH35" s="811">
        <v>5.6890000000000001</v>
      </c>
      <c r="AI35" s="811">
        <v>1.3049999999999999</v>
      </c>
      <c r="AJ35" s="811">
        <v>0.1</v>
      </c>
      <c r="AK35" s="811">
        <v>1.405</v>
      </c>
      <c r="AL35" s="811">
        <v>4.1360000000000001</v>
      </c>
      <c r="AM35" s="811">
        <v>5.6890000000000001</v>
      </c>
      <c r="AN35" s="811">
        <v>0.14799999999999999</v>
      </c>
      <c r="AO35" s="309">
        <f t="shared" si="36"/>
        <v>2.6709980147987724E-2</v>
      </c>
      <c r="AP35" s="679"/>
      <c r="AQ35" s="687" t="s">
        <v>175</v>
      </c>
      <c r="AR35" s="688">
        <f t="shared" si="11"/>
        <v>1.3440000000000007</v>
      </c>
      <c r="AS35" s="688">
        <f t="shared" si="15"/>
        <v>2.6620000000000088</v>
      </c>
      <c r="AT35" s="688">
        <f t="shared" si="16"/>
        <v>0.375</v>
      </c>
      <c r="AU35" s="688">
        <f t="shared" si="17"/>
        <v>0.79500000000000015</v>
      </c>
      <c r="AV35" s="688">
        <f t="shared" si="18"/>
        <v>3.8319999999999865</v>
      </c>
      <c r="AW35" s="688">
        <f t="shared" si="19"/>
        <v>2.1080000000000041</v>
      </c>
      <c r="AX35" s="688">
        <f t="shared" si="20"/>
        <v>0.38000000000000045</v>
      </c>
      <c r="AY35" s="688">
        <f t="shared" si="12"/>
        <v>2.5690000000000035</v>
      </c>
      <c r="AZ35" s="688">
        <f t="shared" si="21"/>
        <v>0.90000000000000124</v>
      </c>
      <c r="BA35" s="688">
        <f t="shared" si="22"/>
        <v>3.8319999999999865</v>
      </c>
      <c r="BB35" s="688">
        <f t="shared" si="23"/>
        <v>0.36299999999999921</v>
      </c>
      <c r="BC35" s="689">
        <f t="shared" si="37"/>
        <v>0.10464110694724668</v>
      </c>
      <c r="BD35" s="313"/>
      <c r="BE35" s="310" t="s">
        <v>175</v>
      </c>
      <c r="BF35" s="863">
        <v>40.774000000000001</v>
      </c>
      <c r="BG35" s="863">
        <v>116.04300000000001</v>
      </c>
      <c r="BH35" s="863">
        <v>34.027999999999999</v>
      </c>
      <c r="BI35" s="863">
        <v>2.8490000000000002</v>
      </c>
      <c r="BJ35" s="863">
        <v>152.91999999999999</v>
      </c>
      <c r="BK35" s="863">
        <v>68.108000000000004</v>
      </c>
      <c r="BL35" s="863">
        <v>4.8600000000000003</v>
      </c>
      <c r="BM35" s="863">
        <v>8.1000000000000003E-2</v>
      </c>
      <c r="BN35" s="863">
        <v>73.049000000000007</v>
      </c>
      <c r="BO35" s="863">
        <v>38.081000000000003</v>
      </c>
      <c r="BP35" s="863">
        <v>152.91999999999999</v>
      </c>
      <c r="BQ35" s="863">
        <v>41.79</v>
      </c>
      <c r="BR35" s="311">
        <f t="shared" si="4"/>
        <v>0.37604607216773145</v>
      </c>
      <c r="BT35" s="489">
        <f t="shared" si="5"/>
        <v>0.50843221909119896</v>
      </c>
      <c r="BU35" s="490">
        <f t="shared" si="6"/>
        <v>0.42053376765509332</v>
      </c>
      <c r="BV35" s="490">
        <f t="shared" si="7"/>
        <v>4.8094240927931887E-2</v>
      </c>
      <c r="BW35" s="491">
        <f t="shared" si="8"/>
        <v>1.209016393442623</v>
      </c>
      <c r="BY35" s="724" t="s">
        <v>175</v>
      </c>
      <c r="BZ35" s="867">
        <v>94.563999999999993</v>
      </c>
      <c r="CA35" s="867">
        <v>236.24100000000001</v>
      </c>
      <c r="CB35" s="867">
        <v>53.972000000000001</v>
      </c>
      <c r="CC35" s="867">
        <v>68.906000000000006</v>
      </c>
      <c r="CD35" s="867">
        <v>359.11900000000003</v>
      </c>
      <c r="CE35" s="867">
        <v>195.523</v>
      </c>
      <c r="CF35" s="867">
        <v>15.571</v>
      </c>
      <c r="CG35" s="867">
        <v>13.872</v>
      </c>
      <c r="CH35" s="867">
        <v>224.96600000000001</v>
      </c>
      <c r="CI35" s="867">
        <v>71.137</v>
      </c>
      <c r="CJ35" s="867">
        <v>359.11900000000003</v>
      </c>
      <c r="CK35" s="867">
        <v>63.015999999999998</v>
      </c>
      <c r="CL35" s="725">
        <f t="shared" si="9"/>
        <v>0.21281783703643664</v>
      </c>
      <c r="CN35" s="734" t="s">
        <v>175</v>
      </c>
      <c r="CO35" s="735">
        <f t="shared" si="13"/>
        <v>0.43117888414195682</v>
      </c>
      <c r="CP35" s="735">
        <f t="shared" si="24"/>
        <v>0.49120601419736626</v>
      </c>
      <c r="CQ35" s="735">
        <f t="shared" si="25"/>
        <v>0.63047506114281471</v>
      </c>
      <c r="CR35" s="735">
        <f t="shared" si="26"/>
        <v>4.1346181754854439E-2</v>
      </c>
      <c r="CS35" s="735">
        <f t="shared" si="27"/>
        <v>0.42581985358613711</v>
      </c>
      <c r="CT35" s="735">
        <f t="shared" si="28"/>
        <v>0.34833753573748361</v>
      </c>
      <c r="CU35" s="735">
        <f t="shared" si="29"/>
        <v>0.31211868216556421</v>
      </c>
      <c r="CV35" s="735">
        <f t="shared" si="30"/>
        <v>5.8391003460207614E-3</v>
      </c>
      <c r="CW35" s="735">
        <f t="shared" si="31"/>
        <v>0.32471128970600005</v>
      </c>
      <c r="CX35" s="735">
        <f t="shared" si="32"/>
        <v>0.5353191728636294</v>
      </c>
      <c r="CY35" s="735">
        <f t="shared" si="33"/>
        <v>0.42581985358613711</v>
      </c>
      <c r="CZ35" s="735">
        <f t="shared" si="34"/>
        <v>0.6631649104989209</v>
      </c>
      <c r="DA35" s="735">
        <f t="shared" si="35"/>
        <v>1.7669856878742189</v>
      </c>
      <c r="DB35" s="768"/>
    </row>
    <row r="36" spans="1:106" s="312" customFormat="1" ht="15" customHeight="1" x14ac:dyDescent="0.3">
      <c r="A36" s="284" t="s">
        <v>176</v>
      </c>
      <c r="B36" s="852">
        <v>16.370999999999999</v>
      </c>
      <c r="C36" s="852">
        <v>46.2</v>
      </c>
      <c r="D36" s="852">
        <v>21.902000000000001</v>
      </c>
      <c r="E36" s="852">
        <v>2.9540000000000002</v>
      </c>
      <c r="F36" s="852">
        <v>71.055999999999997</v>
      </c>
      <c r="G36" s="852">
        <v>34.606999999999999</v>
      </c>
      <c r="H36" s="852">
        <v>1.7250000000000001</v>
      </c>
      <c r="I36" s="852">
        <v>36.332000000000001</v>
      </c>
      <c r="J36" s="852">
        <v>13.839</v>
      </c>
      <c r="K36" s="852">
        <v>71.055999999999997</v>
      </c>
      <c r="L36" s="852">
        <v>20.885000000000002</v>
      </c>
      <c r="M36" s="303">
        <f t="shared" si="0"/>
        <v>0.36501389447192273</v>
      </c>
      <c r="N36" s="313"/>
      <c r="O36" s="305" t="s">
        <v>176</v>
      </c>
      <c r="P36" s="856">
        <v>21.3</v>
      </c>
      <c r="Q36" s="856">
        <v>61</v>
      </c>
      <c r="R36" s="856">
        <v>19.376999999999999</v>
      </c>
      <c r="S36" s="856">
        <v>0.15</v>
      </c>
      <c r="T36" s="856">
        <v>80.527000000000001</v>
      </c>
      <c r="U36" s="856">
        <v>32.116999999999997</v>
      </c>
      <c r="V36" s="856">
        <v>2.8</v>
      </c>
      <c r="W36" s="856">
        <v>34.917000000000002</v>
      </c>
      <c r="X36" s="856">
        <v>25.364000000000001</v>
      </c>
      <c r="Y36" s="856">
        <v>80.527000000000001</v>
      </c>
      <c r="Z36" s="856">
        <v>20.245999999999999</v>
      </c>
      <c r="AA36" s="306">
        <f t="shared" si="14"/>
        <v>0.33586038718667566</v>
      </c>
      <c r="AB36" s="314"/>
      <c r="AC36" s="308" t="s">
        <v>176</v>
      </c>
      <c r="AD36" s="811">
        <v>2.645</v>
      </c>
      <c r="AE36" s="811">
        <v>5.9690000000000003</v>
      </c>
      <c r="AF36" s="811">
        <v>0.14799999999999999</v>
      </c>
      <c r="AG36" s="811">
        <v>1.4999999999999999E-2</v>
      </c>
      <c r="AH36" s="811">
        <v>6.1319999999999997</v>
      </c>
      <c r="AI36" s="811">
        <v>1.39</v>
      </c>
      <c r="AJ36" s="811">
        <v>0.12</v>
      </c>
      <c r="AK36" s="811">
        <v>1.51</v>
      </c>
      <c r="AL36" s="811">
        <v>4.0999999999999996</v>
      </c>
      <c r="AM36" s="811">
        <v>6.1319999999999997</v>
      </c>
      <c r="AN36" s="811">
        <v>0.52200000000000002</v>
      </c>
      <c r="AO36" s="309">
        <f t="shared" si="36"/>
        <v>9.3048128342246003E-2</v>
      </c>
      <c r="AP36" s="679"/>
      <c r="AQ36" s="687" t="s">
        <v>176</v>
      </c>
      <c r="AR36" s="688">
        <f t="shared" si="11"/>
        <v>1.3459999999999996</v>
      </c>
      <c r="AS36" s="688">
        <f t="shared" si="15"/>
        <v>2.0739999999999919</v>
      </c>
      <c r="AT36" s="688">
        <f t="shared" si="16"/>
        <v>0.36299999999999921</v>
      </c>
      <c r="AU36" s="688">
        <f t="shared" si="17"/>
        <v>0.65599999999999969</v>
      </c>
      <c r="AV36" s="688">
        <f t="shared" si="18"/>
        <v>3.0929999999999946</v>
      </c>
      <c r="AW36" s="688">
        <f t="shared" si="19"/>
        <v>1.7059999999999966</v>
      </c>
      <c r="AX36" s="688">
        <f t="shared" si="20"/>
        <v>0.28499999999999981</v>
      </c>
      <c r="AY36" s="688">
        <f t="shared" si="12"/>
        <v>2.0419999999999998</v>
      </c>
      <c r="AZ36" s="688">
        <f t="shared" si="21"/>
        <v>0.90600000000000414</v>
      </c>
      <c r="BA36" s="688">
        <f t="shared" si="22"/>
        <v>3.0929999999999946</v>
      </c>
      <c r="BB36" s="688">
        <f t="shared" si="23"/>
        <v>0.14500000000000157</v>
      </c>
      <c r="BC36" s="689">
        <f t="shared" si="37"/>
        <v>4.9185888738128014E-2</v>
      </c>
      <c r="BD36" s="313"/>
      <c r="BE36" s="310" t="s">
        <v>176</v>
      </c>
      <c r="BF36" s="863">
        <v>41.661999999999999</v>
      </c>
      <c r="BG36" s="863">
        <v>115.24299999999999</v>
      </c>
      <c r="BH36" s="863">
        <v>41.79</v>
      </c>
      <c r="BI36" s="863">
        <v>3.7749999999999999</v>
      </c>
      <c r="BJ36" s="863">
        <v>160.80799999999999</v>
      </c>
      <c r="BK36" s="863">
        <v>69.819999999999993</v>
      </c>
      <c r="BL36" s="863">
        <v>4.93</v>
      </c>
      <c r="BM36" s="863">
        <v>5.0999999999999997E-2</v>
      </c>
      <c r="BN36" s="863">
        <v>74.801000000000002</v>
      </c>
      <c r="BO36" s="863">
        <v>44.209000000000003</v>
      </c>
      <c r="BP36" s="863">
        <v>160.80799999999999</v>
      </c>
      <c r="BQ36" s="863">
        <v>41.798000000000002</v>
      </c>
      <c r="BR36" s="311">
        <f t="shared" si="4"/>
        <v>0.35121418368204355</v>
      </c>
      <c r="BT36" s="489">
        <f t="shared" si="5"/>
        <v>0.52931631422298975</v>
      </c>
      <c r="BU36" s="490">
        <f t="shared" si="6"/>
        <v>0.40089202814921515</v>
      </c>
      <c r="BV36" s="490">
        <f t="shared" si="7"/>
        <v>5.1794902944213538E-2</v>
      </c>
      <c r="BW36" s="491">
        <f t="shared" si="8"/>
        <v>1.3203463203463202</v>
      </c>
      <c r="BY36" s="724" t="s">
        <v>176</v>
      </c>
      <c r="BZ36" s="867">
        <v>90.847999999999999</v>
      </c>
      <c r="CA36" s="867">
        <v>218.96299999999999</v>
      </c>
      <c r="CB36" s="867">
        <v>63.015999999999998</v>
      </c>
      <c r="CC36" s="867">
        <v>78.394999999999996</v>
      </c>
      <c r="CD36" s="867">
        <v>360.37400000000002</v>
      </c>
      <c r="CE36" s="867">
        <v>202.24600000000001</v>
      </c>
      <c r="CF36" s="867">
        <v>13.353</v>
      </c>
      <c r="CG36" s="867">
        <v>13.943</v>
      </c>
      <c r="CH36" s="867">
        <v>229.542</v>
      </c>
      <c r="CI36" s="867">
        <v>78.320999999999998</v>
      </c>
      <c r="CJ36" s="867">
        <v>360.37400000000002</v>
      </c>
      <c r="CK36" s="867">
        <v>52.511000000000003</v>
      </c>
      <c r="CL36" s="725">
        <f t="shared" si="9"/>
        <v>0.17056612844024779</v>
      </c>
      <c r="CN36" s="734" t="s">
        <v>176</v>
      </c>
      <c r="CO36" s="735">
        <f t="shared" si="13"/>
        <v>0.4585901725959845</v>
      </c>
      <c r="CP36" s="735">
        <f t="shared" si="24"/>
        <v>0.52631266469677529</v>
      </c>
      <c r="CQ36" s="735">
        <f t="shared" si="25"/>
        <v>0.6631649104989209</v>
      </c>
      <c r="CR36" s="735">
        <f t="shared" si="26"/>
        <v>4.8153581223292302E-2</v>
      </c>
      <c r="CS36" s="735">
        <f t="shared" si="27"/>
        <v>0.44622531037200236</v>
      </c>
      <c r="CT36" s="735">
        <f t="shared" si="28"/>
        <v>0.34522314409184851</v>
      </c>
      <c r="CU36" s="735">
        <f t="shared" si="29"/>
        <v>0.36920542200254625</v>
      </c>
      <c r="CV36" s="735">
        <f t="shared" si="30"/>
        <v>3.6577494083052426E-3</v>
      </c>
      <c r="CW36" s="735">
        <f t="shared" si="31"/>
        <v>0.32587064676616917</v>
      </c>
      <c r="CX36" s="735">
        <f t="shared" si="32"/>
        <v>0.56445908504743303</v>
      </c>
      <c r="CY36" s="735">
        <f t="shared" si="33"/>
        <v>0.44622531037200236</v>
      </c>
      <c r="CZ36" s="735">
        <f t="shared" si="34"/>
        <v>0.79598560301651078</v>
      </c>
      <c r="DA36" s="735">
        <f t="shared" si="35"/>
        <v>2.0591086102131926</v>
      </c>
      <c r="DB36" s="768"/>
    </row>
    <row r="37" spans="1:106" s="312" customFormat="1" ht="15" customHeight="1" x14ac:dyDescent="0.3">
      <c r="A37" s="284" t="s">
        <v>177</v>
      </c>
      <c r="B37" s="852">
        <v>16</v>
      </c>
      <c r="C37" s="852">
        <v>32</v>
      </c>
      <c r="D37" s="852">
        <v>20.885000000000002</v>
      </c>
      <c r="E37" s="852">
        <v>1.2410000000000001</v>
      </c>
      <c r="F37" s="852">
        <v>54.125999999999998</v>
      </c>
      <c r="G37" s="852">
        <v>31.242999999999999</v>
      </c>
      <c r="H37" s="852">
        <v>1.85</v>
      </c>
      <c r="I37" s="852">
        <v>33.093000000000004</v>
      </c>
      <c r="J37" s="852">
        <v>5.59</v>
      </c>
      <c r="K37" s="852">
        <v>54.125999999999998</v>
      </c>
      <c r="L37" s="852">
        <v>15.443</v>
      </c>
      <c r="M37" s="303">
        <f t="shared" si="0"/>
        <v>0.318176199109939</v>
      </c>
      <c r="N37" s="313"/>
      <c r="O37" s="305" t="s">
        <v>177</v>
      </c>
      <c r="P37" s="856">
        <v>21.7</v>
      </c>
      <c r="Q37" s="856">
        <v>57.8</v>
      </c>
      <c r="R37" s="856">
        <v>20.245999999999999</v>
      </c>
      <c r="S37" s="856">
        <v>4.3999999999999997E-2</v>
      </c>
      <c r="T37" s="856">
        <v>78.09</v>
      </c>
      <c r="U37" s="856">
        <v>31.869</v>
      </c>
      <c r="V37" s="856">
        <v>2.8</v>
      </c>
      <c r="W37" s="856">
        <v>34.668999999999997</v>
      </c>
      <c r="X37" s="856">
        <v>29.986999999999998</v>
      </c>
      <c r="Y37" s="856">
        <v>78.09</v>
      </c>
      <c r="Z37" s="856">
        <v>13.433999999999999</v>
      </c>
      <c r="AA37" s="306">
        <f t="shared" si="14"/>
        <v>0.20777654046028213</v>
      </c>
      <c r="AB37" s="314"/>
      <c r="AC37" s="308" t="s">
        <v>177</v>
      </c>
      <c r="AD37" s="811">
        <v>2.5249999999999999</v>
      </c>
      <c r="AE37" s="811">
        <v>3.6469999999999998</v>
      </c>
      <c r="AF37" s="811">
        <v>0.52200000000000002</v>
      </c>
      <c r="AG37" s="811">
        <v>2.1000000000000001E-2</v>
      </c>
      <c r="AH37" s="811">
        <v>4.1900000000000004</v>
      </c>
      <c r="AI37" s="811">
        <v>1.45</v>
      </c>
      <c r="AJ37" s="811">
        <v>0.1</v>
      </c>
      <c r="AK37" s="811">
        <v>1.55</v>
      </c>
      <c r="AL37" s="811">
        <v>2.62</v>
      </c>
      <c r="AM37" s="811">
        <v>4.1900000000000004</v>
      </c>
      <c r="AN37" s="811">
        <v>0.02</v>
      </c>
      <c r="AO37" s="309">
        <f t="shared" si="36"/>
        <v>4.796163069544365E-3</v>
      </c>
      <c r="AP37" s="679"/>
      <c r="AQ37" s="687" t="s">
        <v>177</v>
      </c>
      <c r="AR37" s="688">
        <f t="shared" si="11"/>
        <v>1.6580000000000035</v>
      </c>
      <c r="AS37" s="688">
        <f t="shared" si="15"/>
        <v>2.9750000000000001</v>
      </c>
      <c r="AT37" s="688">
        <f t="shared" si="16"/>
        <v>0.14500000000000157</v>
      </c>
      <c r="AU37" s="688">
        <f t="shared" si="17"/>
        <v>0.47499999999999981</v>
      </c>
      <c r="AV37" s="688">
        <f t="shared" si="18"/>
        <v>3.5949999999999962</v>
      </c>
      <c r="AW37" s="688">
        <f t="shared" si="19"/>
        <v>1.8710000000000122</v>
      </c>
      <c r="AX37" s="688">
        <f t="shared" si="20"/>
        <v>0.29999999999999993</v>
      </c>
      <c r="AY37" s="688">
        <f t="shared" si="12"/>
        <v>2.2220000000000057</v>
      </c>
      <c r="AZ37" s="688">
        <f t="shared" si="21"/>
        <v>1.233000000000005</v>
      </c>
      <c r="BA37" s="688">
        <f t="shared" si="22"/>
        <v>3.5949999999999962</v>
      </c>
      <c r="BB37" s="688">
        <f t="shared" si="23"/>
        <v>0.14000000000000015</v>
      </c>
      <c r="BC37" s="689">
        <f t="shared" si="37"/>
        <v>4.0520984081041884E-2</v>
      </c>
      <c r="BD37" s="313"/>
      <c r="BE37" s="310" t="s">
        <v>177</v>
      </c>
      <c r="BF37" s="863">
        <v>41.883000000000003</v>
      </c>
      <c r="BG37" s="863">
        <v>96.421999999999997</v>
      </c>
      <c r="BH37" s="863">
        <v>41.798000000000002</v>
      </c>
      <c r="BI37" s="863">
        <v>1.7809999999999999</v>
      </c>
      <c r="BJ37" s="863">
        <v>140.001</v>
      </c>
      <c r="BK37" s="863">
        <v>66.433000000000007</v>
      </c>
      <c r="BL37" s="863">
        <v>5.05</v>
      </c>
      <c r="BM37" s="863">
        <v>5.0999999999999997E-2</v>
      </c>
      <c r="BN37" s="863">
        <v>71.534000000000006</v>
      </c>
      <c r="BO37" s="863">
        <v>39.43</v>
      </c>
      <c r="BP37" s="863">
        <v>140.001</v>
      </c>
      <c r="BQ37" s="863">
        <v>29.036999999999999</v>
      </c>
      <c r="BR37" s="311">
        <f t="shared" si="4"/>
        <v>0.26167946360981942</v>
      </c>
      <c r="BT37" s="489">
        <f t="shared" si="5"/>
        <v>0.59944825869614815</v>
      </c>
      <c r="BU37" s="490">
        <f t="shared" si="6"/>
        <v>0.33187446848229657</v>
      </c>
      <c r="BV37" s="490">
        <f t="shared" si="7"/>
        <v>3.7823318329841739E-2</v>
      </c>
      <c r="BW37" s="491">
        <f t="shared" si="8"/>
        <v>1.8062499999999999</v>
      </c>
      <c r="BY37" s="724" t="s">
        <v>177</v>
      </c>
      <c r="BZ37" s="867">
        <v>96.438999999999993</v>
      </c>
      <c r="CA37" s="867">
        <v>212.02600000000001</v>
      </c>
      <c r="CB37" s="867">
        <v>52.511000000000003</v>
      </c>
      <c r="CC37" s="867">
        <v>77.45</v>
      </c>
      <c r="CD37" s="867">
        <v>341.98700000000002</v>
      </c>
      <c r="CE37" s="867">
        <v>193.53100000000001</v>
      </c>
      <c r="CF37" s="867">
        <v>14.093999999999999</v>
      </c>
      <c r="CG37" s="867">
        <v>14.192</v>
      </c>
      <c r="CH37" s="867">
        <v>221.81700000000001</v>
      </c>
      <c r="CI37" s="867">
        <v>77.212000000000003</v>
      </c>
      <c r="CJ37" s="867">
        <v>341.98700000000002</v>
      </c>
      <c r="CK37" s="867">
        <v>42.957999999999998</v>
      </c>
      <c r="CL37" s="725">
        <f t="shared" si="9"/>
        <v>0.14365830738824661</v>
      </c>
      <c r="CN37" s="734" t="s">
        <v>177</v>
      </c>
      <c r="CO37" s="735">
        <f t="shared" si="13"/>
        <v>0.43429525399475322</v>
      </c>
      <c r="CP37" s="735">
        <f t="shared" si="24"/>
        <v>0.45476498165319346</v>
      </c>
      <c r="CQ37" s="735">
        <f t="shared" si="25"/>
        <v>0.79598560301651078</v>
      </c>
      <c r="CR37" s="735">
        <f t="shared" si="26"/>
        <v>2.299548095545513E-2</v>
      </c>
      <c r="CS37" s="735">
        <f t="shared" si="27"/>
        <v>0.40937521016880757</v>
      </c>
      <c r="CT37" s="735">
        <f t="shared" si="28"/>
        <v>0.34326800357565457</v>
      </c>
      <c r="CU37" s="735">
        <f t="shared" si="29"/>
        <v>0.35830850007095216</v>
      </c>
      <c r="CV37" s="735">
        <f t="shared" si="30"/>
        <v>3.5935738444193908E-3</v>
      </c>
      <c r="CW37" s="735">
        <f t="shared" si="31"/>
        <v>0.32249106245238196</v>
      </c>
      <c r="CX37" s="735">
        <f t="shared" si="32"/>
        <v>0.51067191628244313</v>
      </c>
      <c r="CY37" s="735">
        <f t="shared" si="33"/>
        <v>0.40937521016880757</v>
      </c>
      <c r="CZ37" s="735">
        <f t="shared" si="34"/>
        <v>0.67593928953861915</v>
      </c>
      <c r="DA37" s="735">
        <f t="shared" si="35"/>
        <v>1.821540768280197</v>
      </c>
      <c r="DB37" s="768"/>
    </row>
    <row r="38" spans="1:106" s="312" customFormat="1" ht="15" customHeight="1" x14ac:dyDescent="0.3">
      <c r="A38" s="284" t="s">
        <v>178</v>
      </c>
      <c r="B38" s="852">
        <v>18.600000000000001</v>
      </c>
      <c r="C38" s="852">
        <v>54.5</v>
      </c>
      <c r="D38" s="852">
        <v>15.443</v>
      </c>
      <c r="E38" s="852">
        <v>1E-3</v>
      </c>
      <c r="F38" s="852">
        <v>69.944000000000003</v>
      </c>
      <c r="G38" s="852">
        <v>34.127000000000002</v>
      </c>
      <c r="H38" s="852">
        <v>2</v>
      </c>
      <c r="I38" s="852">
        <v>36.127000000000002</v>
      </c>
      <c r="J38" s="852">
        <v>13.087999999999999</v>
      </c>
      <c r="K38" s="852">
        <v>69.944000000000003</v>
      </c>
      <c r="L38" s="852">
        <v>20.728999999999999</v>
      </c>
      <c r="M38" s="303">
        <f t="shared" si="0"/>
        <v>0.36458773040664133</v>
      </c>
      <c r="N38" s="313"/>
      <c r="O38" s="305" t="s">
        <v>178</v>
      </c>
      <c r="P38" s="856">
        <v>23.5</v>
      </c>
      <c r="Q38" s="856">
        <v>69</v>
      </c>
      <c r="R38" s="856">
        <v>13.433999999999999</v>
      </c>
      <c r="S38" s="856">
        <v>0.17399999999999999</v>
      </c>
      <c r="T38" s="856">
        <v>82.608000000000004</v>
      </c>
      <c r="U38" s="856">
        <v>33.700000000000003</v>
      </c>
      <c r="V38" s="856">
        <v>2.85</v>
      </c>
      <c r="W38" s="856">
        <v>36.549999999999997</v>
      </c>
      <c r="X38" s="856">
        <v>28.577999999999999</v>
      </c>
      <c r="Y38" s="856">
        <v>82.608000000000004</v>
      </c>
      <c r="Z38" s="856">
        <v>17.48</v>
      </c>
      <c r="AA38" s="306">
        <f t="shared" si="14"/>
        <v>0.26839454612455471</v>
      </c>
      <c r="AB38" s="314"/>
      <c r="AC38" s="308" t="s">
        <v>178</v>
      </c>
      <c r="AD38" s="811">
        <v>2.68</v>
      </c>
      <c r="AE38" s="811">
        <v>6.4619999999999997</v>
      </c>
      <c r="AF38" s="811">
        <v>0.02</v>
      </c>
      <c r="AG38" s="811">
        <v>1.2E-2</v>
      </c>
      <c r="AH38" s="811">
        <v>6.4939999999999998</v>
      </c>
      <c r="AI38" s="811">
        <v>1.5580000000000001</v>
      </c>
      <c r="AJ38" s="811">
        <v>0.12</v>
      </c>
      <c r="AK38" s="811">
        <v>1.6779999999999999</v>
      </c>
      <c r="AL38" s="811">
        <v>4.07</v>
      </c>
      <c r="AM38" s="811">
        <v>6.4939999999999998</v>
      </c>
      <c r="AN38" s="811">
        <v>0.746</v>
      </c>
      <c r="AO38" s="309">
        <f t="shared" si="36"/>
        <v>0.12978427279053584</v>
      </c>
      <c r="AP38" s="679"/>
      <c r="AQ38" s="687" t="s">
        <v>178</v>
      </c>
      <c r="AR38" s="688">
        <f t="shared" si="11"/>
        <v>1.967999999999996</v>
      </c>
      <c r="AS38" s="688">
        <f t="shared" si="15"/>
        <v>3.8639999999999937</v>
      </c>
      <c r="AT38" s="688">
        <f t="shared" si="16"/>
        <v>0.14000000000000015</v>
      </c>
      <c r="AU38" s="688">
        <f t="shared" si="17"/>
        <v>0.6319999999999999</v>
      </c>
      <c r="AV38" s="688">
        <f t="shared" si="18"/>
        <v>4.6359999999999815</v>
      </c>
      <c r="AW38" s="688">
        <f t="shared" si="19"/>
        <v>2.063999999999993</v>
      </c>
      <c r="AX38" s="688">
        <f t="shared" si="20"/>
        <v>0.31000000000000016</v>
      </c>
      <c r="AY38" s="688">
        <f t="shared" si="12"/>
        <v>2.4250000000000016</v>
      </c>
      <c r="AZ38" s="688">
        <f t="shared" si="21"/>
        <v>2.0029999999999966</v>
      </c>
      <c r="BA38" s="688">
        <f t="shared" si="22"/>
        <v>4.6359999999999815</v>
      </c>
      <c r="BB38" s="688">
        <f t="shared" si="23"/>
        <v>0.20799999999999708</v>
      </c>
      <c r="BC38" s="689">
        <f t="shared" si="37"/>
        <v>4.6973803071363403E-2</v>
      </c>
      <c r="BD38" s="313"/>
      <c r="BE38" s="310" t="s">
        <v>178</v>
      </c>
      <c r="BF38" s="863">
        <v>46.747999999999998</v>
      </c>
      <c r="BG38" s="863">
        <v>133.82599999999999</v>
      </c>
      <c r="BH38" s="863">
        <v>29.036999999999999</v>
      </c>
      <c r="BI38" s="863">
        <v>0.81899999999999995</v>
      </c>
      <c r="BJ38" s="863">
        <v>163.68199999999999</v>
      </c>
      <c r="BK38" s="863">
        <v>71.448999999999998</v>
      </c>
      <c r="BL38" s="863">
        <v>5.28</v>
      </c>
      <c r="BM38" s="863">
        <v>5.0999999999999997E-2</v>
      </c>
      <c r="BN38" s="863">
        <v>76.78</v>
      </c>
      <c r="BO38" s="863">
        <v>47.738999999999997</v>
      </c>
      <c r="BP38" s="863">
        <v>163.68199999999999</v>
      </c>
      <c r="BQ38" s="863">
        <v>39.162999999999997</v>
      </c>
      <c r="BR38" s="311">
        <f t="shared" si="4"/>
        <v>0.31451425083722157</v>
      </c>
      <c r="BT38" s="489">
        <f t="shared" si="5"/>
        <v>0.51559487692974459</v>
      </c>
      <c r="BU38" s="490">
        <f t="shared" si="6"/>
        <v>0.40724522887929104</v>
      </c>
      <c r="BV38" s="490">
        <f t="shared" si="7"/>
        <v>4.828658108289869E-2</v>
      </c>
      <c r="BW38" s="491">
        <f t="shared" si="8"/>
        <v>1.2660550458715596</v>
      </c>
      <c r="BY38" s="724" t="s">
        <v>178</v>
      </c>
      <c r="BZ38" s="867">
        <v>102.557</v>
      </c>
      <c r="CA38" s="867">
        <v>260.48599999999999</v>
      </c>
      <c r="CB38" s="867">
        <v>42.957999999999998</v>
      </c>
      <c r="CC38" s="867">
        <v>86.863</v>
      </c>
      <c r="CD38" s="867">
        <v>390.30700000000002</v>
      </c>
      <c r="CE38" s="867">
        <v>209.55500000000001</v>
      </c>
      <c r="CF38" s="867">
        <v>14.411</v>
      </c>
      <c r="CG38" s="867">
        <v>14.587999999999999</v>
      </c>
      <c r="CH38" s="867">
        <v>238.554</v>
      </c>
      <c r="CI38" s="867">
        <v>91.44</v>
      </c>
      <c r="CJ38" s="867">
        <v>390.30700000000002</v>
      </c>
      <c r="CK38" s="867">
        <v>60.313000000000002</v>
      </c>
      <c r="CL38" s="725">
        <f t="shared" si="9"/>
        <v>0.18276998975738953</v>
      </c>
      <c r="CN38" s="734" t="s">
        <v>178</v>
      </c>
      <c r="CO38" s="735">
        <f t="shared" si="13"/>
        <v>0.45582456585118514</v>
      </c>
      <c r="CP38" s="735">
        <f t="shared" si="24"/>
        <v>0.51375505785339715</v>
      </c>
      <c r="CQ38" s="735">
        <f t="shared" si="25"/>
        <v>0.67593928953861915</v>
      </c>
      <c r="CR38" s="735">
        <f t="shared" si="26"/>
        <v>9.4286405028608262E-3</v>
      </c>
      <c r="CS38" s="735">
        <f t="shared" si="27"/>
        <v>0.41936731854668241</v>
      </c>
      <c r="CT38" s="735">
        <f t="shared" si="28"/>
        <v>0.34095583498365584</v>
      </c>
      <c r="CU38" s="735">
        <f t="shared" si="29"/>
        <v>0.36638678787037682</v>
      </c>
      <c r="CV38" s="735">
        <f t="shared" si="30"/>
        <v>3.4960241294214422E-3</v>
      </c>
      <c r="CW38" s="735">
        <f t="shared" si="31"/>
        <v>0.32185584815178114</v>
      </c>
      <c r="CX38" s="735">
        <f t="shared" si="32"/>
        <v>0.52208005249343825</v>
      </c>
      <c r="CY38" s="735">
        <f t="shared" si="33"/>
        <v>0.41936731854668241</v>
      </c>
      <c r="CZ38" s="735">
        <f t="shared" si="34"/>
        <v>0.64932933198481246</v>
      </c>
      <c r="DA38" s="735">
        <f t="shared" si="35"/>
        <v>1.7208199839301326</v>
      </c>
      <c r="DB38" s="768"/>
    </row>
    <row r="39" spans="1:106" s="312" customFormat="1" ht="15" customHeight="1" x14ac:dyDescent="0.3">
      <c r="A39" s="284" t="s">
        <v>179</v>
      </c>
      <c r="B39" s="852">
        <v>18.3</v>
      </c>
      <c r="C39" s="852">
        <v>49</v>
      </c>
      <c r="D39" s="852">
        <v>20.728999999999999</v>
      </c>
      <c r="E39" s="852">
        <v>1.2999999999999999E-2</v>
      </c>
      <c r="F39" s="852">
        <v>69.742000000000004</v>
      </c>
      <c r="G39" s="852">
        <v>37.613999999999997</v>
      </c>
      <c r="H39" s="852">
        <v>2.2999999999999998</v>
      </c>
      <c r="I39" s="852">
        <v>39.914000000000001</v>
      </c>
      <c r="J39" s="852">
        <v>9.2050000000000001</v>
      </c>
      <c r="K39" s="852">
        <v>69.742000000000004</v>
      </c>
      <c r="L39" s="852">
        <v>20.623000000000001</v>
      </c>
      <c r="M39" s="303">
        <f t="shared" si="0"/>
        <v>0.34066769083370502</v>
      </c>
      <c r="N39" s="313"/>
      <c r="O39" s="305" t="s">
        <v>179</v>
      </c>
      <c r="P39" s="856">
        <v>24.2</v>
      </c>
      <c r="Q39" s="856">
        <v>75.3</v>
      </c>
      <c r="R39" s="856">
        <v>17.48</v>
      </c>
      <c r="S39" s="856">
        <v>3.6999999999999998E-2</v>
      </c>
      <c r="T39" s="856">
        <v>92.816999999999993</v>
      </c>
      <c r="U39" s="856">
        <v>36.33</v>
      </c>
      <c r="V39" s="856">
        <v>2.9</v>
      </c>
      <c r="W39" s="856">
        <v>39.229999999999997</v>
      </c>
      <c r="X39" s="856">
        <v>29.951000000000001</v>
      </c>
      <c r="Y39" s="856">
        <v>92.816999999999993</v>
      </c>
      <c r="Z39" s="856">
        <v>23.635999999999999</v>
      </c>
      <c r="AA39" s="306">
        <f t="shared" si="14"/>
        <v>0.34165450051314666</v>
      </c>
      <c r="AB39" s="314"/>
      <c r="AC39" s="308" t="s">
        <v>179</v>
      </c>
      <c r="AD39" s="811">
        <v>2.871</v>
      </c>
      <c r="AE39" s="811">
        <v>7.1280000000000001</v>
      </c>
      <c r="AF39" s="811">
        <v>0.746</v>
      </c>
      <c r="AG39" s="811">
        <v>0.02</v>
      </c>
      <c r="AH39" s="811">
        <v>7.8940000000000001</v>
      </c>
      <c r="AI39" s="811">
        <v>1.57</v>
      </c>
      <c r="AJ39" s="811">
        <v>0.12</v>
      </c>
      <c r="AK39" s="811">
        <v>1.69</v>
      </c>
      <c r="AL39" s="811">
        <v>5.226</v>
      </c>
      <c r="AM39" s="811">
        <v>7.8940000000000001</v>
      </c>
      <c r="AN39" s="811">
        <v>0.97799999999999998</v>
      </c>
      <c r="AO39" s="309">
        <f t="shared" si="36"/>
        <v>0.14141122035858877</v>
      </c>
      <c r="AP39" s="679"/>
      <c r="AQ39" s="687" t="s">
        <v>179</v>
      </c>
      <c r="AR39" s="688">
        <f t="shared" si="11"/>
        <v>2.1860000000000022</v>
      </c>
      <c r="AS39" s="688">
        <f t="shared" si="15"/>
        <v>4.3660000000000139</v>
      </c>
      <c r="AT39" s="688">
        <f t="shared" si="16"/>
        <v>0.20799999999999708</v>
      </c>
      <c r="AU39" s="688">
        <f t="shared" si="17"/>
        <v>0.77199999999999991</v>
      </c>
      <c r="AV39" s="688">
        <f t="shared" si="18"/>
        <v>5.346000000000009</v>
      </c>
      <c r="AW39" s="688">
        <f t="shared" si="19"/>
        <v>2.4980000000000047</v>
      </c>
      <c r="AX39" s="688">
        <f t="shared" si="20"/>
        <v>0.30800000000000038</v>
      </c>
      <c r="AY39" s="688">
        <f t="shared" si="12"/>
        <v>2.8600000000000043</v>
      </c>
      <c r="AZ39" s="688">
        <f t="shared" si="21"/>
        <v>1.8550000000000031</v>
      </c>
      <c r="BA39" s="688">
        <f t="shared" si="22"/>
        <v>5.346000000000009</v>
      </c>
      <c r="BB39" s="688">
        <f t="shared" si="23"/>
        <v>0.63100000000000178</v>
      </c>
      <c r="BC39" s="689">
        <f t="shared" si="37"/>
        <v>0.13382820784729604</v>
      </c>
      <c r="BD39" s="313"/>
      <c r="BE39" s="310" t="s">
        <v>179</v>
      </c>
      <c r="BF39" s="863">
        <v>47.557000000000002</v>
      </c>
      <c r="BG39" s="863">
        <v>135.79400000000001</v>
      </c>
      <c r="BH39" s="863">
        <v>39.162999999999997</v>
      </c>
      <c r="BI39" s="863">
        <v>0.84199999999999997</v>
      </c>
      <c r="BJ39" s="863">
        <v>175.79900000000001</v>
      </c>
      <c r="BK39" s="863">
        <v>78.012</v>
      </c>
      <c r="BL39" s="863">
        <v>5.6280000000000001</v>
      </c>
      <c r="BM39" s="863">
        <v>5.3999999999999999E-2</v>
      </c>
      <c r="BN39" s="863">
        <v>83.694000000000003</v>
      </c>
      <c r="BO39" s="863">
        <v>46.237000000000002</v>
      </c>
      <c r="BP39" s="863">
        <v>175.79900000000001</v>
      </c>
      <c r="BQ39" s="863">
        <v>45.868000000000002</v>
      </c>
      <c r="BR39" s="311">
        <f t="shared" si="4"/>
        <v>0.35301814039759566</v>
      </c>
      <c r="BT39" s="489">
        <f t="shared" si="5"/>
        <v>0.55451639984093548</v>
      </c>
      <c r="BU39" s="490">
        <f t="shared" si="6"/>
        <v>0.36084068515545603</v>
      </c>
      <c r="BV39" s="490">
        <f t="shared" si="7"/>
        <v>5.2491273546695728E-2</v>
      </c>
      <c r="BW39" s="491">
        <f t="shared" si="8"/>
        <v>1.536734693877551</v>
      </c>
      <c r="BY39" s="724" t="s">
        <v>179</v>
      </c>
      <c r="BZ39" s="867">
        <v>103.364</v>
      </c>
      <c r="CA39" s="867">
        <v>264.25599999999997</v>
      </c>
      <c r="CB39" s="867">
        <v>60.313000000000002</v>
      </c>
      <c r="CC39" s="867">
        <v>88.781000000000006</v>
      </c>
      <c r="CD39" s="867">
        <v>413.35</v>
      </c>
      <c r="CE39" s="867">
        <v>221.125</v>
      </c>
      <c r="CF39" s="867">
        <v>15.478</v>
      </c>
      <c r="CG39" s="867">
        <v>15.023999999999999</v>
      </c>
      <c r="CH39" s="867">
        <v>251.62700000000001</v>
      </c>
      <c r="CI39" s="867">
        <v>91.701999999999998</v>
      </c>
      <c r="CJ39" s="867">
        <v>413.35</v>
      </c>
      <c r="CK39" s="867">
        <v>70.021000000000001</v>
      </c>
      <c r="CL39" s="725">
        <f t="shared" si="9"/>
        <v>0.20394723428548128</v>
      </c>
      <c r="CN39" s="734" t="s">
        <v>179</v>
      </c>
      <c r="CO39" s="735">
        <f t="shared" si="13"/>
        <v>0.46009248868077862</v>
      </c>
      <c r="CP39" s="735">
        <f t="shared" si="24"/>
        <v>0.51387291111649325</v>
      </c>
      <c r="CQ39" s="735">
        <f t="shared" si="25"/>
        <v>0.64932933198481246</v>
      </c>
      <c r="CR39" s="735">
        <f t="shared" si="26"/>
        <v>9.4840112186165941E-3</v>
      </c>
      <c r="CS39" s="735">
        <f t="shared" si="27"/>
        <v>0.42530301197532355</v>
      </c>
      <c r="CT39" s="735">
        <f t="shared" si="28"/>
        <v>0.35279592990390052</v>
      </c>
      <c r="CU39" s="735">
        <f t="shared" si="29"/>
        <v>0.36361286987982944</v>
      </c>
      <c r="CV39" s="735">
        <f t="shared" si="30"/>
        <v>3.5942492012779556E-3</v>
      </c>
      <c r="CW39" s="735">
        <f t="shared" si="31"/>
        <v>0.3326113652350503</v>
      </c>
      <c r="CX39" s="735">
        <f t="shared" si="32"/>
        <v>0.50420928660225517</v>
      </c>
      <c r="CY39" s="735">
        <f t="shared" si="33"/>
        <v>0.42530301197532355</v>
      </c>
      <c r="CZ39" s="735">
        <f t="shared" si="34"/>
        <v>0.65506062466974191</v>
      </c>
      <c r="DA39" s="735">
        <f t="shared" si="35"/>
        <v>1.7309287945697165</v>
      </c>
      <c r="DB39" s="768"/>
    </row>
    <row r="40" spans="1:106" s="312" customFormat="1" ht="15" customHeight="1" x14ac:dyDescent="0.3">
      <c r="A40" s="284" t="s">
        <v>180</v>
      </c>
      <c r="B40" s="852">
        <v>17.577000000000002</v>
      </c>
      <c r="C40" s="852">
        <v>40.1</v>
      </c>
      <c r="D40" s="852">
        <v>20.623000000000001</v>
      </c>
      <c r="E40" s="852">
        <v>0</v>
      </c>
      <c r="F40" s="852">
        <v>60.722999999999999</v>
      </c>
      <c r="G40" s="852">
        <v>35.886000000000003</v>
      </c>
      <c r="H40" s="852">
        <v>2.75</v>
      </c>
      <c r="I40" s="852">
        <v>38.636000000000003</v>
      </c>
      <c r="J40" s="852">
        <v>7.3680000000000003</v>
      </c>
      <c r="K40" s="852">
        <v>60.722999999999999</v>
      </c>
      <c r="L40" s="852">
        <v>14.718999999999999</v>
      </c>
      <c r="M40" s="303">
        <f>L40/(I40+L40)</f>
        <v>0.27586917814637801</v>
      </c>
      <c r="N40" s="313"/>
      <c r="O40" s="305" t="s">
        <v>180</v>
      </c>
      <c r="P40" s="856">
        <v>25</v>
      </c>
      <c r="Q40" s="856">
        <v>66.5</v>
      </c>
      <c r="R40" s="856">
        <v>23.635999999999999</v>
      </c>
      <c r="S40" s="856">
        <v>0.128</v>
      </c>
      <c r="T40" s="856">
        <v>90.263999999999996</v>
      </c>
      <c r="U40" s="856">
        <v>38.082999999999998</v>
      </c>
      <c r="V40" s="856">
        <v>2.9</v>
      </c>
      <c r="W40" s="856">
        <v>40.982999999999997</v>
      </c>
      <c r="X40" s="856">
        <v>36.256999999999998</v>
      </c>
      <c r="Y40" s="856">
        <v>90.263999999999996</v>
      </c>
      <c r="Z40" s="856">
        <v>13.023999999999999</v>
      </c>
      <c r="AA40" s="306">
        <f>Z40/(W40+X40)</f>
        <v>0.16861729673744175</v>
      </c>
      <c r="AB40" s="314"/>
      <c r="AC40" s="308" t="s">
        <v>180</v>
      </c>
      <c r="AD40" s="811">
        <v>2.9569999999999999</v>
      </c>
      <c r="AE40" s="811">
        <v>4.0430000000000001</v>
      </c>
      <c r="AF40" s="811">
        <v>0.97799999999999998</v>
      </c>
      <c r="AG40" s="811">
        <v>1.9E-2</v>
      </c>
      <c r="AH40" s="811">
        <v>5.04</v>
      </c>
      <c r="AI40" s="811">
        <v>0.9</v>
      </c>
      <c r="AJ40" s="811">
        <v>0.1</v>
      </c>
      <c r="AK40" s="811">
        <v>1</v>
      </c>
      <c r="AL40" s="811">
        <v>3.5739999999999998</v>
      </c>
      <c r="AM40" s="811">
        <v>5.04</v>
      </c>
      <c r="AN40" s="811">
        <v>0.46600000000000003</v>
      </c>
      <c r="AO40" s="309">
        <f>AN40/(AK40+AL40)</f>
        <v>0.10188019239177963</v>
      </c>
      <c r="AP40" s="679"/>
      <c r="AQ40" s="687" t="s">
        <v>180</v>
      </c>
      <c r="AR40" s="688">
        <f t="shared" si="11"/>
        <v>2.3119999999999949</v>
      </c>
      <c r="AS40" s="688">
        <f t="shared" si="15"/>
        <v>5.2529999999999921</v>
      </c>
      <c r="AT40" s="688">
        <f t="shared" si="16"/>
        <v>0.63100000000000178</v>
      </c>
      <c r="AU40" s="688">
        <f t="shared" si="17"/>
        <v>0.55099999999999993</v>
      </c>
      <c r="AV40" s="688">
        <f t="shared" si="18"/>
        <v>6.4349999999999943</v>
      </c>
      <c r="AW40" s="688">
        <f t="shared" si="19"/>
        <v>2.6440000000000041</v>
      </c>
      <c r="AX40" s="688">
        <f t="shared" si="20"/>
        <v>0.31299999999999983</v>
      </c>
      <c r="AY40" s="688">
        <f t="shared" si="12"/>
        <v>3.0079999999999956</v>
      </c>
      <c r="AZ40" s="688">
        <f t="shared" si="21"/>
        <v>2.9350000000000005</v>
      </c>
      <c r="BA40" s="688">
        <f t="shared" si="22"/>
        <v>6.4349999999999943</v>
      </c>
      <c r="BB40" s="688">
        <f t="shared" si="23"/>
        <v>0.49200000000000194</v>
      </c>
      <c r="BC40" s="689">
        <f>BB40/(AY40+AZ40)</f>
        <v>8.2786471479051368E-2</v>
      </c>
      <c r="BD40" s="313"/>
      <c r="BE40" s="310" t="s">
        <v>180</v>
      </c>
      <c r="BF40" s="863">
        <v>47.845999999999997</v>
      </c>
      <c r="BG40" s="863">
        <v>115.896</v>
      </c>
      <c r="BH40" s="863">
        <v>45.868000000000002</v>
      </c>
      <c r="BI40" s="863">
        <v>0.69799999999999995</v>
      </c>
      <c r="BJ40" s="863">
        <v>162.46199999999999</v>
      </c>
      <c r="BK40" s="863">
        <v>77.513000000000005</v>
      </c>
      <c r="BL40" s="863">
        <v>6.0629999999999997</v>
      </c>
      <c r="BM40" s="863">
        <v>5.0999999999999997E-2</v>
      </c>
      <c r="BN40" s="863">
        <v>83.626999999999995</v>
      </c>
      <c r="BO40" s="863">
        <v>50.134</v>
      </c>
      <c r="BP40" s="863">
        <v>162.46199999999999</v>
      </c>
      <c r="BQ40" s="863">
        <v>28.701000000000001</v>
      </c>
      <c r="BR40" s="311">
        <f>BQ40/(BN40+BO40)</f>
        <v>0.21456926906945972</v>
      </c>
      <c r="BT40" s="489">
        <f t="shared" si="5"/>
        <v>0.5737902947470146</v>
      </c>
      <c r="BU40" s="490">
        <f t="shared" si="6"/>
        <v>0.34599986194519228</v>
      </c>
      <c r="BV40" s="490">
        <f t="shared" si="7"/>
        <v>3.4884724235521504E-2</v>
      </c>
      <c r="BW40" s="491">
        <f t="shared" si="8"/>
        <v>1.6583541147132168</v>
      </c>
      <c r="BY40" s="724" t="s">
        <v>180</v>
      </c>
      <c r="BZ40" s="867">
        <v>103.13</v>
      </c>
      <c r="CA40" s="867">
        <v>240.31899999999999</v>
      </c>
      <c r="CB40" s="867">
        <v>70.021000000000001</v>
      </c>
      <c r="CC40" s="867">
        <v>93.49</v>
      </c>
      <c r="CD40" s="867">
        <v>403.83</v>
      </c>
      <c r="CE40" s="867">
        <v>228.29</v>
      </c>
      <c r="CF40" s="867">
        <v>15.35</v>
      </c>
      <c r="CG40" s="867">
        <v>15.363</v>
      </c>
      <c r="CH40" s="867">
        <v>259.00299999999999</v>
      </c>
      <c r="CI40" s="867">
        <v>92.186000000000007</v>
      </c>
      <c r="CJ40" s="867">
        <v>403.83</v>
      </c>
      <c r="CK40" s="867">
        <v>52.640999999999998</v>
      </c>
      <c r="CL40" s="725">
        <f>CK40/(CH40+CI40)</f>
        <v>0.14989364701058405</v>
      </c>
      <c r="CN40" s="734" t="s">
        <v>180</v>
      </c>
      <c r="CO40" s="735">
        <f t="shared" si="13"/>
        <v>0.46393871812275767</v>
      </c>
      <c r="CP40" s="735">
        <f t="shared" si="24"/>
        <v>0.4822589974159347</v>
      </c>
      <c r="CQ40" s="735">
        <f t="shared" si="25"/>
        <v>0.65506062466974191</v>
      </c>
      <c r="CR40" s="735">
        <f t="shared" si="26"/>
        <v>7.4660391485720399E-3</v>
      </c>
      <c r="CS40" s="735">
        <f t="shared" si="27"/>
        <v>0.40230294926082755</v>
      </c>
      <c r="CT40" s="735">
        <f t="shared" si="28"/>
        <v>0.33953743046125545</v>
      </c>
      <c r="CU40" s="735">
        <f t="shared" si="29"/>
        <v>0.39498371335504884</v>
      </c>
      <c r="CV40" s="735">
        <f t="shared" si="30"/>
        <v>3.3196641280999802E-3</v>
      </c>
      <c r="CW40" s="735">
        <f t="shared" si="31"/>
        <v>0.32288042995640975</v>
      </c>
      <c r="CX40" s="735">
        <f t="shared" si="32"/>
        <v>0.54383528952335491</v>
      </c>
      <c r="CY40" s="735">
        <f t="shared" si="33"/>
        <v>0.40230294926082755</v>
      </c>
      <c r="CZ40" s="735">
        <f t="shared" si="34"/>
        <v>0.5452214053684391</v>
      </c>
      <c r="DA40" s="735">
        <f t="shared" si="35"/>
        <v>1.4314767393331147</v>
      </c>
      <c r="DB40" s="768"/>
    </row>
    <row r="41" spans="1:106" s="312" customFormat="1" ht="15" customHeight="1" x14ac:dyDescent="0.3">
      <c r="A41" s="284" t="s">
        <v>339</v>
      </c>
      <c r="B41" s="852">
        <v>19.75</v>
      </c>
      <c r="C41" s="852">
        <v>49.3</v>
      </c>
      <c r="D41" s="852">
        <v>14.718999999999999</v>
      </c>
      <c r="E41" s="852">
        <v>2E-3</v>
      </c>
      <c r="F41" s="852">
        <v>64.021000000000001</v>
      </c>
      <c r="G41" s="852">
        <v>33.610999999999997</v>
      </c>
      <c r="H41" s="852">
        <v>3.2</v>
      </c>
      <c r="I41" s="852">
        <v>36.811</v>
      </c>
      <c r="J41" s="852">
        <v>7.7380000000000004</v>
      </c>
      <c r="K41" s="852">
        <v>64.021000000000001</v>
      </c>
      <c r="L41" s="852">
        <v>19.472000000000001</v>
      </c>
      <c r="M41" s="303">
        <f>L41/(I41+L41)</f>
        <v>0.34596592221452305</v>
      </c>
      <c r="N41" s="313"/>
      <c r="O41" s="305" t="s">
        <v>339</v>
      </c>
      <c r="P41" s="856">
        <v>27.7</v>
      </c>
      <c r="Q41" s="856">
        <v>82</v>
      </c>
      <c r="R41" s="856">
        <v>13.023999999999999</v>
      </c>
      <c r="S41" s="856">
        <v>0.39500000000000002</v>
      </c>
      <c r="T41" s="856">
        <v>95.418999999999997</v>
      </c>
      <c r="U41" s="856">
        <v>35.234999999999999</v>
      </c>
      <c r="V41" s="856">
        <v>2.9249999999999998</v>
      </c>
      <c r="W41" s="856">
        <v>38.159999999999997</v>
      </c>
      <c r="X41" s="856">
        <v>41.904000000000003</v>
      </c>
      <c r="Y41" s="856">
        <v>95.418999999999997</v>
      </c>
      <c r="Z41" s="856">
        <v>15.355</v>
      </c>
      <c r="AA41" s="306">
        <f>Z41/(W41+X41)</f>
        <v>0.19178407274180659</v>
      </c>
      <c r="AB41" s="314"/>
      <c r="AC41" s="308" t="s">
        <v>339</v>
      </c>
      <c r="AD41" s="811">
        <v>3.1579999999999999</v>
      </c>
      <c r="AE41" s="811">
        <v>8.202</v>
      </c>
      <c r="AF41" s="811">
        <v>0.46600000000000003</v>
      </c>
      <c r="AG41" s="811">
        <v>2.7E-2</v>
      </c>
      <c r="AH41" s="811">
        <v>8.6950000000000003</v>
      </c>
      <c r="AI41" s="811">
        <v>2.95</v>
      </c>
      <c r="AJ41" s="811">
        <v>0.1</v>
      </c>
      <c r="AK41" s="811">
        <v>3.05</v>
      </c>
      <c r="AL41" s="811">
        <v>5.5179999999999998</v>
      </c>
      <c r="AM41" s="811">
        <v>8.6950000000000003</v>
      </c>
      <c r="AN41" s="811">
        <v>0.127</v>
      </c>
      <c r="AO41" s="309">
        <f>AN41/(AK41+AL41)</f>
        <v>1.4822595704948647E-2</v>
      </c>
      <c r="AP41" s="679"/>
      <c r="AQ41" s="687" t="s">
        <v>339</v>
      </c>
      <c r="AR41" s="688">
        <f t="shared" si="11"/>
        <v>2.5089999999999981</v>
      </c>
      <c r="AS41" s="688">
        <f t="shared" si="15"/>
        <v>6.4980000000000029</v>
      </c>
      <c r="AT41" s="688">
        <f t="shared" si="16"/>
        <v>0.49200000000000194</v>
      </c>
      <c r="AU41" s="688">
        <f t="shared" si="17"/>
        <v>0.77799999999999991</v>
      </c>
      <c r="AV41" s="688">
        <f t="shared" si="18"/>
        <v>7.7679999999999936</v>
      </c>
      <c r="AW41" s="688">
        <f t="shared" si="19"/>
        <v>2.901000000000006</v>
      </c>
      <c r="AX41" s="688">
        <f t="shared" si="20"/>
        <v>0.4069999999999997</v>
      </c>
      <c r="AY41" s="688">
        <f t="shared" si="12"/>
        <v>3.3589999999999991</v>
      </c>
      <c r="AZ41" s="688">
        <f t="shared" si="21"/>
        <v>4.0599999999999961</v>
      </c>
      <c r="BA41" s="688">
        <f t="shared" si="22"/>
        <v>7.7679999999999936</v>
      </c>
      <c r="BB41" s="688">
        <f t="shared" si="23"/>
        <v>0.34899999999999554</v>
      </c>
      <c r="BC41" s="689">
        <f>BB41/(AY41+AZ41)</f>
        <v>4.7041380239923949E-2</v>
      </c>
      <c r="BD41" s="313"/>
      <c r="BE41" s="310" t="s">
        <v>339</v>
      </c>
      <c r="BF41" s="863">
        <v>53.116999999999997</v>
      </c>
      <c r="BG41" s="863">
        <v>146</v>
      </c>
      <c r="BH41" s="863">
        <v>28.701000000000001</v>
      </c>
      <c r="BI41" s="863">
        <v>1.202</v>
      </c>
      <c r="BJ41" s="863">
        <v>175.90299999999999</v>
      </c>
      <c r="BK41" s="863">
        <v>74.697000000000003</v>
      </c>
      <c r="BL41" s="863">
        <v>6.6319999999999997</v>
      </c>
      <c r="BM41" s="863">
        <v>5.0999999999999997E-2</v>
      </c>
      <c r="BN41" s="863">
        <v>81.38</v>
      </c>
      <c r="BO41" s="863">
        <v>59.22</v>
      </c>
      <c r="BP41" s="863">
        <v>175.90299999999999</v>
      </c>
      <c r="BQ41" s="863">
        <v>35.302999999999997</v>
      </c>
      <c r="BR41" s="311">
        <f>BQ41/(BN41+BO41)</f>
        <v>0.25108819345661448</v>
      </c>
      <c r="BT41" s="489">
        <f t="shared" si="5"/>
        <v>0.56164383561643838</v>
      </c>
      <c r="BU41" s="490">
        <f t="shared" si="6"/>
        <v>0.3376712328767123</v>
      </c>
      <c r="BV41" s="490">
        <f t="shared" si="7"/>
        <v>5.6178082191780825E-2</v>
      </c>
      <c r="BW41" s="491">
        <f>Q41/C41</f>
        <v>1.6632860040567952</v>
      </c>
      <c r="BY41" s="724" t="s">
        <v>339</v>
      </c>
      <c r="BZ41" s="867">
        <v>109.77800000000001</v>
      </c>
      <c r="CA41" s="867">
        <v>268.62700000000001</v>
      </c>
      <c r="CB41" s="867">
        <v>52.640999999999998</v>
      </c>
      <c r="CC41" s="867">
        <v>95.941999999999993</v>
      </c>
      <c r="CD41" s="867">
        <v>417.21</v>
      </c>
      <c r="CE41" s="867">
        <v>229.958</v>
      </c>
      <c r="CF41" s="867">
        <v>16.224</v>
      </c>
      <c r="CG41" s="867">
        <v>15.558</v>
      </c>
      <c r="CH41" s="867">
        <v>261.74</v>
      </c>
      <c r="CI41" s="867">
        <v>100.80200000000001</v>
      </c>
      <c r="CJ41" s="867">
        <v>417.21</v>
      </c>
      <c r="CK41" s="867">
        <v>54.667999999999999</v>
      </c>
      <c r="CL41" s="725">
        <f>CK41/(CH41+CI41)</f>
        <v>0.15079080492742908</v>
      </c>
      <c r="CN41" s="734" t="s">
        <v>339</v>
      </c>
      <c r="CO41" s="735">
        <f t="shared" si="13"/>
        <v>0.48385833227058239</v>
      </c>
      <c r="CP41" s="735">
        <f t="shared" si="24"/>
        <v>0.54350456208795095</v>
      </c>
      <c r="CQ41" s="735">
        <f t="shared" si="25"/>
        <v>0.5452214053684391</v>
      </c>
      <c r="CR41" s="735">
        <f t="shared" si="26"/>
        <v>1.252840257655667E-2</v>
      </c>
      <c r="CS41" s="735">
        <f t="shared" si="27"/>
        <v>0.42161741089619137</v>
      </c>
      <c r="CT41" s="735">
        <f t="shared" si="28"/>
        <v>0.32482888179580621</v>
      </c>
      <c r="CU41" s="735">
        <f t="shared" si="29"/>
        <v>0.40877712031558183</v>
      </c>
      <c r="CV41" s="735">
        <f t="shared" si="30"/>
        <v>3.2780563054377169E-3</v>
      </c>
      <c r="CW41" s="735">
        <f t="shared" si="31"/>
        <v>0.31091923282646899</v>
      </c>
      <c r="CX41" s="735">
        <f t="shared" si="32"/>
        <v>0.58748834348524825</v>
      </c>
      <c r="CY41" s="735">
        <f t="shared" si="33"/>
        <v>0.42161741089619137</v>
      </c>
      <c r="CZ41" s="735">
        <f t="shared" si="34"/>
        <v>0.64577083485768638</v>
      </c>
      <c r="DA41" s="735">
        <f t="shared" si="35"/>
        <v>1.6651426032075061</v>
      </c>
      <c r="DB41" s="768"/>
    </row>
    <row r="42" spans="1:106" s="312" customFormat="1" ht="14.4" x14ac:dyDescent="0.3">
      <c r="A42" s="750" t="s">
        <v>369</v>
      </c>
      <c r="B42" s="853">
        <v>19.399999999999999</v>
      </c>
      <c r="C42" s="853">
        <v>53.5</v>
      </c>
      <c r="D42" s="853">
        <v>19.472000000000001</v>
      </c>
      <c r="E42" s="853">
        <v>1E-3</v>
      </c>
      <c r="F42" s="853">
        <v>72.972999999999999</v>
      </c>
      <c r="G42" s="853">
        <v>36.173000000000002</v>
      </c>
      <c r="H42" s="853">
        <v>3.5870000000000002</v>
      </c>
      <c r="I42" s="853">
        <v>39.76</v>
      </c>
      <c r="J42" s="853">
        <v>7.8419999999999996</v>
      </c>
      <c r="K42" s="853">
        <v>72.972999999999999</v>
      </c>
      <c r="L42" s="853">
        <v>25.370999999999999</v>
      </c>
      <c r="M42" s="303">
        <f>L42/(I42+L42)</f>
        <v>0.38953800801461669</v>
      </c>
      <c r="N42" s="313"/>
      <c r="O42" s="305" t="s">
        <v>369</v>
      </c>
      <c r="P42" s="857">
        <v>30.1</v>
      </c>
      <c r="Q42" s="857">
        <v>86.7</v>
      </c>
      <c r="R42" s="857">
        <v>15.355</v>
      </c>
      <c r="S42" s="857">
        <v>0.60499999999999998</v>
      </c>
      <c r="T42" s="857">
        <v>102.66</v>
      </c>
      <c r="U42" s="857">
        <v>36.860999999999997</v>
      </c>
      <c r="V42" s="857">
        <v>2.95</v>
      </c>
      <c r="W42" s="857">
        <v>39.811</v>
      </c>
      <c r="X42" s="857">
        <v>46.829000000000001</v>
      </c>
      <c r="Y42" s="857">
        <v>102.66</v>
      </c>
      <c r="Z42" s="857">
        <v>16.02</v>
      </c>
      <c r="AA42" s="306">
        <f>Z42/(W42+X42)</f>
        <v>0.18490304709141273</v>
      </c>
      <c r="AB42" s="314"/>
      <c r="AC42" s="308" t="s">
        <v>369</v>
      </c>
      <c r="AD42" s="812">
        <v>3.2549999999999999</v>
      </c>
      <c r="AE42" s="812">
        <v>8.19</v>
      </c>
      <c r="AF42" s="812">
        <v>0.127</v>
      </c>
      <c r="AG42" s="812">
        <v>7.0000000000000001E-3</v>
      </c>
      <c r="AH42" s="812">
        <v>8.3239999999999998</v>
      </c>
      <c r="AI42" s="812">
        <v>3.35</v>
      </c>
      <c r="AJ42" s="812">
        <v>0.1</v>
      </c>
      <c r="AK42" s="812">
        <v>3.45</v>
      </c>
      <c r="AL42" s="812">
        <v>4.8</v>
      </c>
      <c r="AM42" s="812">
        <v>8.3239999999999998</v>
      </c>
      <c r="AN42" s="812">
        <v>7.3999999999999996E-2</v>
      </c>
      <c r="AO42" s="309">
        <f>AN42/(AK42+AL42)</f>
        <v>8.9696969696969695E-3</v>
      </c>
      <c r="AP42" s="679"/>
      <c r="AQ42" s="687" t="s">
        <v>369</v>
      </c>
      <c r="AR42" s="688">
        <f t="shared" ref="AR42:AX44" si="38">BF42-B42-P42-AD42</f>
        <v>2.4360000000000026</v>
      </c>
      <c r="AS42" s="688">
        <f t="shared" si="38"/>
        <v>5.9160000000000093</v>
      </c>
      <c r="AT42" s="688">
        <f t="shared" si="38"/>
        <v>0.34899999999999554</v>
      </c>
      <c r="AU42" s="688">
        <f t="shared" si="38"/>
        <v>1.0010000000000003</v>
      </c>
      <c r="AV42" s="688">
        <f t="shared" si="38"/>
        <v>7.2660000000000178</v>
      </c>
      <c r="AW42" s="688">
        <f t="shared" si="38"/>
        <v>3.0709999999999993</v>
      </c>
      <c r="AX42" s="688">
        <f t="shared" si="38"/>
        <v>0.53099999999999981</v>
      </c>
      <c r="AY42" s="688">
        <f t="shared" ref="AY42:BB44" si="39">BN42-I42-W42-AK42</f>
        <v>3.6530000000000085</v>
      </c>
      <c r="AZ42" s="688">
        <f t="shared" si="39"/>
        <v>3.3390000000000031</v>
      </c>
      <c r="BA42" s="688">
        <f t="shared" si="39"/>
        <v>7.2660000000000178</v>
      </c>
      <c r="BB42" s="688">
        <f t="shared" si="39"/>
        <v>0.27399999999999897</v>
      </c>
      <c r="BC42" s="689">
        <f>BB42/(AY42+AZ42)</f>
        <v>3.9187643020594756E-2</v>
      </c>
      <c r="BD42" s="315"/>
      <c r="BE42" s="310" t="s">
        <v>369</v>
      </c>
      <c r="BF42" s="864">
        <v>55.191000000000003</v>
      </c>
      <c r="BG42" s="864">
        <v>154.30600000000001</v>
      </c>
      <c r="BH42" s="864">
        <v>35.302999999999997</v>
      </c>
      <c r="BI42" s="864">
        <v>1.6140000000000001</v>
      </c>
      <c r="BJ42" s="864">
        <v>191.22300000000001</v>
      </c>
      <c r="BK42" s="864">
        <v>79.454999999999998</v>
      </c>
      <c r="BL42" s="864">
        <v>7.1680000000000001</v>
      </c>
      <c r="BM42" s="864">
        <v>5.0999999999999997E-2</v>
      </c>
      <c r="BN42" s="864">
        <v>86.674000000000007</v>
      </c>
      <c r="BO42" s="864">
        <v>62.81</v>
      </c>
      <c r="BP42" s="864">
        <v>191.22300000000001</v>
      </c>
      <c r="BQ42" s="864">
        <v>41.738999999999997</v>
      </c>
      <c r="BR42" s="311">
        <f>BQ42/(BN42+BO42)</f>
        <v>0.27922051858392866</v>
      </c>
      <c r="BT42" s="489">
        <f>Q42/BG42</f>
        <v>0.56187056886964859</v>
      </c>
      <c r="BU42" s="490">
        <f>C42/BG42</f>
        <v>0.34671367283190541</v>
      </c>
      <c r="BV42" s="490">
        <f>AE42/BG42</f>
        <v>5.3076354775575797E-2</v>
      </c>
      <c r="BW42" s="491">
        <f>Q42/C42</f>
        <v>1.6205607476635515</v>
      </c>
      <c r="BY42" s="724" t="s">
        <v>369</v>
      </c>
      <c r="BZ42" s="868">
        <v>113.004</v>
      </c>
      <c r="CA42" s="868">
        <v>282.745</v>
      </c>
      <c r="CB42" s="868">
        <v>54.667999999999999</v>
      </c>
      <c r="CC42" s="868">
        <v>111.78100000000001</v>
      </c>
      <c r="CD42" s="868">
        <v>449.19400000000002</v>
      </c>
      <c r="CE42" s="868">
        <v>241.209</v>
      </c>
      <c r="CF42" s="868">
        <v>17.448</v>
      </c>
      <c r="CG42" s="868">
        <v>16.164000000000001</v>
      </c>
      <c r="CH42" s="868">
        <v>274.82100000000003</v>
      </c>
      <c r="CI42" s="868">
        <v>112.70099999999999</v>
      </c>
      <c r="CJ42" s="868">
        <v>449.19400000000002</v>
      </c>
      <c r="CK42" s="868">
        <v>61.671999999999997</v>
      </c>
      <c r="CL42" s="725">
        <f>CK42/(CH42+CI42)</f>
        <v>0.15914451308570865</v>
      </c>
      <c r="CN42" s="734" t="s">
        <v>369</v>
      </c>
      <c r="CO42" s="735">
        <f t="shared" ref="CO42:DA44" si="40">BF42/BZ42</f>
        <v>0.48839864075607942</v>
      </c>
      <c r="CP42" s="735">
        <f t="shared" si="40"/>
        <v>0.54574263028523939</v>
      </c>
      <c r="CQ42" s="735">
        <f t="shared" si="40"/>
        <v>0.64577083485768638</v>
      </c>
      <c r="CR42" s="735">
        <f t="shared" si="40"/>
        <v>1.4438947585009975E-2</v>
      </c>
      <c r="CS42" s="735">
        <f t="shared" si="40"/>
        <v>0.42570248044274855</v>
      </c>
      <c r="CT42" s="735">
        <f t="shared" si="40"/>
        <v>0.32940313172394065</v>
      </c>
      <c r="CU42" s="735">
        <f t="shared" si="40"/>
        <v>0.41082072443833106</v>
      </c>
      <c r="CV42" s="735">
        <f t="shared" si="40"/>
        <v>3.1551596139569407E-3</v>
      </c>
      <c r="CW42" s="735">
        <f t="shared" si="40"/>
        <v>0.31538346778448517</v>
      </c>
      <c r="CX42" s="735">
        <f t="shared" si="40"/>
        <v>0.55731537430901235</v>
      </c>
      <c r="CY42" s="735">
        <f t="shared" si="40"/>
        <v>0.42570248044274855</v>
      </c>
      <c r="CZ42" s="735">
        <f t="shared" si="40"/>
        <v>0.67679011544947465</v>
      </c>
      <c r="DA42" s="735">
        <f t="shared" si="40"/>
        <v>1.7545092392444095</v>
      </c>
      <c r="DB42" s="768"/>
    </row>
    <row r="43" spans="1:106" s="312" customFormat="1" ht="14.4" x14ac:dyDescent="0.3">
      <c r="A43" s="750" t="s">
        <v>375</v>
      </c>
      <c r="B43" s="853">
        <v>19.3</v>
      </c>
      <c r="C43" s="853">
        <v>61.4</v>
      </c>
      <c r="D43" s="853">
        <v>25.370999999999999</v>
      </c>
      <c r="E43" s="853">
        <v>2E-3</v>
      </c>
      <c r="F43" s="853">
        <v>86.772999999999996</v>
      </c>
      <c r="G43" s="853">
        <v>40.234999999999999</v>
      </c>
      <c r="H43" s="853">
        <v>4.1669999999999998</v>
      </c>
      <c r="I43" s="853">
        <v>44.402000000000001</v>
      </c>
      <c r="J43" s="853">
        <v>10.573</v>
      </c>
      <c r="K43" s="853">
        <v>86.772999999999996</v>
      </c>
      <c r="L43" s="853">
        <v>31.797999999999998</v>
      </c>
      <c r="M43" s="303">
        <f>L43/(I43+L43)</f>
        <v>0.41729658792650914</v>
      </c>
      <c r="N43" s="313"/>
      <c r="O43" s="305" t="s">
        <v>375</v>
      </c>
      <c r="P43" s="857">
        <v>32.1</v>
      </c>
      <c r="Q43" s="857">
        <v>96.2</v>
      </c>
      <c r="R43" s="857">
        <v>16.02</v>
      </c>
      <c r="S43" s="857">
        <v>0.30499999999999999</v>
      </c>
      <c r="T43" s="857">
        <v>112.52500000000001</v>
      </c>
      <c r="U43" s="857">
        <v>39.924999999999997</v>
      </c>
      <c r="V43" s="857">
        <v>2.9750000000000001</v>
      </c>
      <c r="W43" s="857">
        <v>42.9</v>
      </c>
      <c r="X43" s="857">
        <v>50.612000000000002</v>
      </c>
      <c r="Y43" s="857">
        <v>112.52500000000001</v>
      </c>
      <c r="Z43" s="857">
        <v>19.013000000000002</v>
      </c>
      <c r="AA43" s="306">
        <f>Z43/(W43+X43)</f>
        <v>0.20332149884506803</v>
      </c>
      <c r="AB43" s="314"/>
      <c r="AC43" s="308" t="s">
        <v>375</v>
      </c>
      <c r="AD43" s="812">
        <v>3.24</v>
      </c>
      <c r="AE43" s="812">
        <v>8.1</v>
      </c>
      <c r="AF43" s="812">
        <v>7.3999999999999996E-2</v>
      </c>
      <c r="AG43" s="812">
        <v>6.0000000000000001E-3</v>
      </c>
      <c r="AH43" s="812">
        <v>8.18</v>
      </c>
      <c r="AI43" s="812">
        <v>3.65</v>
      </c>
      <c r="AJ43" s="812">
        <v>0.1</v>
      </c>
      <c r="AK43" s="812">
        <v>3.75</v>
      </c>
      <c r="AL43" s="812">
        <v>4.375</v>
      </c>
      <c r="AM43" s="812">
        <v>8.18</v>
      </c>
      <c r="AN43" s="812">
        <v>5.5E-2</v>
      </c>
      <c r="AO43" s="309">
        <f>AN43/(AK43+AL43)</f>
        <v>6.7692307692307696E-3</v>
      </c>
      <c r="AP43" s="679"/>
      <c r="AQ43" s="687" t="s">
        <v>375</v>
      </c>
      <c r="AR43" s="688">
        <f t="shared" si="38"/>
        <v>2.5399999999999938</v>
      </c>
      <c r="AS43" s="688">
        <f t="shared" si="38"/>
        <v>5.9769999999999843</v>
      </c>
      <c r="AT43" s="688">
        <f t="shared" si="38"/>
        <v>0.27399999999999897</v>
      </c>
      <c r="AU43" s="688">
        <f t="shared" si="38"/>
        <v>1.19</v>
      </c>
      <c r="AV43" s="688">
        <f t="shared" si="38"/>
        <v>7.4410000000000096</v>
      </c>
      <c r="AW43" s="688">
        <f t="shared" si="38"/>
        <v>3.5339999999999976</v>
      </c>
      <c r="AX43" s="688">
        <f t="shared" si="38"/>
        <v>0.60299999999999987</v>
      </c>
      <c r="AY43" s="688">
        <f t="shared" si="39"/>
        <v>4.1879999999999953</v>
      </c>
      <c r="AZ43" s="688">
        <f t="shared" si="39"/>
        <v>2.8789999999999907</v>
      </c>
      <c r="BA43" s="688">
        <f t="shared" si="39"/>
        <v>7.4410000000000096</v>
      </c>
      <c r="BB43" s="688">
        <f t="shared" si="39"/>
        <v>0.37400000000000205</v>
      </c>
      <c r="BC43" s="689">
        <f>BB43/(AY43+AZ43)</f>
        <v>5.2922031979624001E-2</v>
      </c>
      <c r="BD43" s="315"/>
      <c r="BE43" s="310" t="s">
        <v>375</v>
      </c>
      <c r="BF43" s="864">
        <v>57.18</v>
      </c>
      <c r="BG43" s="864">
        <v>171.67699999999999</v>
      </c>
      <c r="BH43" s="864">
        <v>41.738999999999997</v>
      </c>
      <c r="BI43" s="864">
        <v>1.5029999999999999</v>
      </c>
      <c r="BJ43" s="864">
        <v>214.91900000000001</v>
      </c>
      <c r="BK43" s="864">
        <v>87.343999999999994</v>
      </c>
      <c r="BL43" s="864">
        <v>7.8449999999999998</v>
      </c>
      <c r="BM43" s="864">
        <v>5.0999999999999997E-2</v>
      </c>
      <c r="BN43" s="864">
        <v>95.24</v>
      </c>
      <c r="BO43" s="864">
        <v>68.438999999999993</v>
      </c>
      <c r="BP43" s="864">
        <v>214.91900000000001</v>
      </c>
      <c r="BQ43" s="864">
        <v>51.24</v>
      </c>
      <c r="BR43" s="311">
        <f>BQ43/(BN43+BO43)</f>
        <v>0.31305176595653694</v>
      </c>
      <c r="BT43" s="489">
        <f>Q43/BG43</f>
        <v>0.5603546194306751</v>
      </c>
      <c r="BU43" s="490">
        <f>C43/BG43</f>
        <v>0.35764837456386123</v>
      </c>
      <c r="BV43" s="490">
        <f>AE43/BG43</f>
        <v>4.7181625960379087E-2</v>
      </c>
      <c r="BW43" s="491">
        <f>Q43/C43</f>
        <v>1.5667752442996743</v>
      </c>
      <c r="BY43" s="724" t="s">
        <v>375</v>
      </c>
      <c r="BZ43" s="868">
        <v>118.139</v>
      </c>
      <c r="CA43" s="868">
        <v>318.565</v>
      </c>
      <c r="CB43" s="868">
        <v>61.671999999999997</v>
      </c>
      <c r="CC43" s="868">
        <v>122.145</v>
      </c>
      <c r="CD43" s="868">
        <v>502.38200000000001</v>
      </c>
      <c r="CE43" s="868">
        <v>262.39400000000001</v>
      </c>
      <c r="CF43" s="868">
        <v>20.225999999999999</v>
      </c>
      <c r="CG43" s="868">
        <v>16.742000000000001</v>
      </c>
      <c r="CH43" s="868">
        <v>299.36200000000002</v>
      </c>
      <c r="CI43" s="868">
        <v>125.88</v>
      </c>
      <c r="CJ43" s="868">
        <v>502.38200000000001</v>
      </c>
      <c r="CK43" s="868">
        <v>77.14</v>
      </c>
      <c r="CL43" s="725">
        <f>CK43/(CH43+CI43)</f>
        <v>0.18140258958428376</v>
      </c>
      <c r="CN43" s="734" t="s">
        <v>375</v>
      </c>
      <c r="CO43" s="735">
        <f t="shared" si="40"/>
        <v>0.48400612837420326</v>
      </c>
      <c r="CP43" s="735">
        <f t="shared" si="40"/>
        <v>0.53890728736678539</v>
      </c>
      <c r="CQ43" s="735">
        <f t="shared" si="40"/>
        <v>0.67679011544947465</v>
      </c>
      <c r="CR43" s="735">
        <f t="shared" si="40"/>
        <v>1.2305047279872283E-2</v>
      </c>
      <c r="CS43" s="735">
        <f t="shared" si="40"/>
        <v>0.42779996098586337</v>
      </c>
      <c r="CT43" s="735">
        <f t="shared" si="40"/>
        <v>0.33287346509447624</v>
      </c>
      <c r="CU43" s="735">
        <f t="shared" si="40"/>
        <v>0.38786710175022249</v>
      </c>
      <c r="CV43" s="735">
        <f t="shared" si="40"/>
        <v>3.0462310357185518E-3</v>
      </c>
      <c r="CW43" s="735">
        <f t="shared" si="40"/>
        <v>0.31814325131446203</v>
      </c>
      <c r="CX43" s="735">
        <f t="shared" si="40"/>
        <v>0.54368446139180171</v>
      </c>
      <c r="CY43" s="735">
        <f t="shared" si="40"/>
        <v>0.42779996098586337</v>
      </c>
      <c r="CZ43" s="735">
        <f t="shared" si="40"/>
        <v>0.66424682395644286</v>
      </c>
      <c r="DA43" s="735">
        <f t="shared" si="40"/>
        <v>1.7257293111082408</v>
      </c>
      <c r="DB43" s="768"/>
    </row>
    <row r="44" spans="1:106" s="312" customFormat="1" ht="14.4" x14ac:dyDescent="0.3">
      <c r="A44" s="750" t="s">
        <v>380</v>
      </c>
      <c r="B44" s="853">
        <v>20</v>
      </c>
      <c r="C44" s="853">
        <v>58.5</v>
      </c>
      <c r="D44" s="853">
        <v>31.797999999999998</v>
      </c>
      <c r="E44" s="853">
        <v>2E-3</v>
      </c>
      <c r="F44" s="853">
        <v>90.3</v>
      </c>
      <c r="G44" s="853">
        <v>45.7</v>
      </c>
      <c r="H44" s="853">
        <v>4.1500000000000004</v>
      </c>
      <c r="I44" s="853">
        <v>49.85</v>
      </c>
      <c r="J44" s="853">
        <v>11.8</v>
      </c>
      <c r="K44" s="853">
        <v>90.3</v>
      </c>
      <c r="L44" s="853">
        <v>28.65</v>
      </c>
      <c r="M44" s="303">
        <f>L44/(I44+L44)</f>
        <v>0.36496815286624201</v>
      </c>
      <c r="N44" s="313"/>
      <c r="O44" s="305" t="s">
        <v>380</v>
      </c>
      <c r="P44" s="857">
        <v>33.299999999999997</v>
      </c>
      <c r="Q44" s="857">
        <v>100</v>
      </c>
      <c r="R44" s="857">
        <v>19.013000000000002</v>
      </c>
      <c r="S44" s="857">
        <v>0.3</v>
      </c>
      <c r="T44" s="857">
        <v>119.313</v>
      </c>
      <c r="U44" s="857">
        <v>40</v>
      </c>
      <c r="V44" s="857">
        <v>3</v>
      </c>
      <c r="W44" s="857">
        <v>43</v>
      </c>
      <c r="X44" s="857">
        <v>58</v>
      </c>
      <c r="Y44" s="857">
        <v>119.313</v>
      </c>
      <c r="Z44" s="857">
        <v>18.312999999999999</v>
      </c>
      <c r="AA44" s="306">
        <f>Z44/(W44+X44)</f>
        <v>0.18131683168316831</v>
      </c>
      <c r="AB44" s="314"/>
      <c r="AC44" s="308" t="s">
        <v>380</v>
      </c>
      <c r="AD44" s="812">
        <v>3.4</v>
      </c>
      <c r="AE44" s="812">
        <v>8.8000000000000007</v>
      </c>
      <c r="AF44" s="812">
        <v>5.5E-2</v>
      </c>
      <c r="AG44" s="812">
        <v>7.0000000000000001E-3</v>
      </c>
      <c r="AH44" s="812">
        <v>8.8620000000000001</v>
      </c>
      <c r="AI44" s="812">
        <v>4.0999999999999996</v>
      </c>
      <c r="AJ44" s="812">
        <v>0.1</v>
      </c>
      <c r="AK44" s="812">
        <v>4.2</v>
      </c>
      <c r="AL44" s="812">
        <v>4.5999999999999996</v>
      </c>
      <c r="AM44" s="812">
        <v>8.8620000000000001</v>
      </c>
      <c r="AN44" s="812">
        <v>6.2E-2</v>
      </c>
      <c r="AO44" s="309">
        <f>AN44/(AK44+AL44)</f>
        <v>7.0454545454545449E-3</v>
      </c>
      <c r="AP44" s="679"/>
      <c r="AQ44" s="687" t="s">
        <v>380</v>
      </c>
      <c r="AR44" s="688">
        <f t="shared" si="38"/>
        <v>2.526000000000002</v>
      </c>
      <c r="AS44" s="688">
        <f t="shared" si="38"/>
        <v>6.4309999999999938</v>
      </c>
      <c r="AT44" s="688">
        <f t="shared" si="38"/>
        <v>0.37400000000000205</v>
      </c>
      <c r="AU44" s="688">
        <f t="shared" si="38"/>
        <v>1.32</v>
      </c>
      <c r="AV44" s="688">
        <f t="shared" si="38"/>
        <v>8.1250000000000089</v>
      </c>
      <c r="AW44" s="688">
        <f t="shared" si="38"/>
        <v>3.7949999999999964</v>
      </c>
      <c r="AX44" s="688">
        <f t="shared" si="38"/>
        <v>0.65800000000000003</v>
      </c>
      <c r="AY44" s="688">
        <f t="shared" si="39"/>
        <v>4.5040000000000004</v>
      </c>
      <c r="AZ44" s="688">
        <f t="shared" si="39"/>
        <v>3.0039999999999996</v>
      </c>
      <c r="BA44" s="688">
        <f t="shared" si="39"/>
        <v>8.1250000000000089</v>
      </c>
      <c r="BB44" s="688">
        <f t="shared" si="39"/>
        <v>0.61700000000000554</v>
      </c>
      <c r="BC44" s="689">
        <f>BB44/(AY44+AZ44)</f>
        <v>8.2179009057006605E-2</v>
      </c>
      <c r="BD44" s="315"/>
      <c r="BE44" s="310" t="s">
        <v>380</v>
      </c>
      <c r="BF44" s="864">
        <v>59.225999999999999</v>
      </c>
      <c r="BG44" s="864">
        <v>173.73099999999999</v>
      </c>
      <c r="BH44" s="864">
        <v>51.24</v>
      </c>
      <c r="BI44" s="864">
        <v>1.629</v>
      </c>
      <c r="BJ44" s="864">
        <v>226.6</v>
      </c>
      <c r="BK44" s="864">
        <v>93.594999999999999</v>
      </c>
      <c r="BL44" s="864">
        <v>7.9080000000000004</v>
      </c>
      <c r="BM44" s="864">
        <v>5.0999999999999997E-2</v>
      </c>
      <c r="BN44" s="864">
        <v>101.554</v>
      </c>
      <c r="BO44" s="864">
        <v>77.403999999999996</v>
      </c>
      <c r="BP44" s="864">
        <v>226.6</v>
      </c>
      <c r="BQ44" s="864">
        <v>47.642000000000003</v>
      </c>
      <c r="BR44" s="311">
        <f>BQ44/(BN44+BO44)</f>
        <v>0.26621888934833876</v>
      </c>
      <c r="BT44" s="489">
        <f>Q44/BG44</f>
        <v>0.57560251192936207</v>
      </c>
      <c r="BU44" s="490">
        <f>C44/BG44</f>
        <v>0.33672746947867682</v>
      </c>
      <c r="BV44" s="490">
        <f>AE44/BG44</f>
        <v>5.0653021049783864E-2</v>
      </c>
      <c r="BW44" s="491">
        <f>Q44/C44</f>
        <v>1.7094017094017093</v>
      </c>
      <c r="BY44" s="724" t="s">
        <v>380</v>
      </c>
      <c r="BZ44" s="868">
        <v>120.738</v>
      </c>
      <c r="CA44" s="868">
        <v>320.20600000000002</v>
      </c>
      <c r="CB44" s="868">
        <v>77.14</v>
      </c>
      <c r="CC44" s="868">
        <v>128.16300000000001</v>
      </c>
      <c r="CD44" s="868">
        <v>525.50900000000001</v>
      </c>
      <c r="CE44" s="868">
        <v>278.03800000000001</v>
      </c>
      <c r="CF44" s="868">
        <v>20.344999999999999</v>
      </c>
      <c r="CG44" s="868">
        <v>17.364999999999998</v>
      </c>
      <c r="CH44" s="868">
        <v>315.74799999999999</v>
      </c>
      <c r="CI44" s="868">
        <v>130.89500000000001</v>
      </c>
      <c r="CJ44" s="868">
        <v>525.50900000000001</v>
      </c>
      <c r="CK44" s="868">
        <v>78.866</v>
      </c>
      <c r="CL44" s="725">
        <f>CK44/(CH44+CI44)</f>
        <v>0.17657502748279946</v>
      </c>
      <c r="CN44" s="734" t="s">
        <v>380</v>
      </c>
      <c r="CO44" s="735">
        <f t="shared" si="40"/>
        <v>0.49053322069273964</v>
      </c>
      <c r="CP44" s="735">
        <f t="shared" si="40"/>
        <v>0.54256010193437965</v>
      </c>
      <c r="CQ44" s="735">
        <f t="shared" si="40"/>
        <v>0.66424682395644286</v>
      </c>
      <c r="CR44" s="735">
        <f t="shared" si="40"/>
        <v>1.2710376629760538E-2</v>
      </c>
      <c r="CS44" s="735">
        <f t="shared" si="40"/>
        <v>0.43120098799449674</v>
      </c>
      <c r="CT44" s="735">
        <f t="shared" si="40"/>
        <v>0.33662664815600746</v>
      </c>
      <c r="CU44" s="735">
        <f t="shared" si="40"/>
        <v>0.38869501105922832</v>
      </c>
      <c r="CV44" s="735">
        <f t="shared" si="40"/>
        <v>2.936942124964008E-3</v>
      </c>
      <c r="CW44" s="735">
        <f t="shared" si="40"/>
        <v>0.32162990739450448</v>
      </c>
      <c r="CX44" s="735">
        <f t="shared" si="40"/>
        <v>0.59134420718896819</v>
      </c>
      <c r="CY44" s="735">
        <f t="shared" si="40"/>
        <v>0.43120098799449674</v>
      </c>
      <c r="CZ44" s="735">
        <f t="shared" si="40"/>
        <v>0.60408794664367416</v>
      </c>
      <c r="DA44" s="735">
        <f t="shared" si="40"/>
        <v>1.5076814266630749</v>
      </c>
      <c r="DB44" s="768"/>
    </row>
    <row r="45" spans="1:106" s="312" customFormat="1" ht="14.4" x14ac:dyDescent="0.3">
      <c r="A45" s="317"/>
      <c r="B45" s="853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319"/>
      <c r="N45" s="315"/>
      <c r="O45" s="320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321"/>
      <c r="AB45" s="315"/>
      <c r="AC45" s="322"/>
      <c r="AD45" s="812"/>
      <c r="AE45" s="812"/>
      <c r="AF45" s="812"/>
      <c r="AG45" s="812"/>
      <c r="AH45" s="812"/>
      <c r="AI45" s="812"/>
      <c r="AJ45" s="812"/>
      <c r="AK45" s="812"/>
      <c r="AL45" s="812"/>
      <c r="AM45" s="812"/>
      <c r="AN45" s="812"/>
      <c r="AO45" s="323"/>
      <c r="AP45" s="680"/>
      <c r="AQ45" s="690"/>
      <c r="AR45" s="691"/>
      <c r="AS45" s="691"/>
      <c r="AT45" s="691"/>
      <c r="AU45" s="691"/>
      <c r="AV45" s="691"/>
      <c r="AW45" s="691"/>
      <c r="AX45" s="691"/>
      <c r="AY45" s="691"/>
      <c r="AZ45" s="691"/>
      <c r="BA45" s="691"/>
      <c r="BB45" s="691"/>
      <c r="BC45" s="692"/>
      <c r="BD45" s="315"/>
      <c r="BE45" s="324"/>
      <c r="BF45" s="864"/>
      <c r="BG45" s="864"/>
      <c r="BH45" s="864"/>
      <c r="BI45" s="864"/>
      <c r="BJ45" s="864"/>
      <c r="BK45" s="864"/>
      <c r="BL45" s="864"/>
      <c r="BM45" s="864"/>
      <c r="BN45" s="864"/>
      <c r="BO45" s="864"/>
      <c r="BP45" s="864"/>
      <c r="BQ45" s="864"/>
      <c r="BR45" s="325"/>
      <c r="BT45" s="317"/>
      <c r="BU45" s="318"/>
      <c r="BV45" s="318"/>
      <c r="BW45" s="319"/>
      <c r="BY45" s="726"/>
      <c r="BZ45" s="868"/>
      <c r="CA45" s="868"/>
      <c r="CB45" s="868"/>
      <c r="CC45" s="868"/>
      <c r="CD45" s="868"/>
      <c r="CE45" s="868"/>
      <c r="CF45" s="868"/>
      <c r="CG45" s="868"/>
      <c r="CH45" s="868"/>
      <c r="CI45" s="868"/>
      <c r="CJ45" s="868"/>
      <c r="CK45" s="868"/>
      <c r="CL45" s="727"/>
      <c r="CN45" s="736"/>
      <c r="CO45" s="737"/>
      <c r="CP45" s="737"/>
      <c r="CQ45" s="737"/>
      <c r="CR45" s="737"/>
      <c r="CS45" s="737"/>
      <c r="CT45" s="737"/>
      <c r="CU45" s="737"/>
      <c r="CV45" s="738"/>
      <c r="CW45" s="737"/>
      <c r="CX45" s="737"/>
      <c r="CY45" s="737"/>
      <c r="CZ45" s="737"/>
      <c r="DA45" s="739"/>
    </row>
    <row r="46" spans="1:106" s="312" customFormat="1" ht="14.4" x14ac:dyDescent="0.3">
      <c r="A46" s="317"/>
      <c r="B46" s="853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319"/>
      <c r="N46" s="315"/>
      <c r="O46" s="320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321"/>
      <c r="AB46" s="315"/>
      <c r="AC46" s="322"/>
      <c r="AD46" s="812"/>
      <c r="AE46" s="812"/>
      <c r="AF46" s="812"/>
      <c r="AG46" s="812"/>
      <c r="AH46" s="812"/>
      <c r="AI46" s="812"/>
      <c r="AJ46" s="812"/>
      <c r="AK46" s="812"/>
      <c r="AL46" s="812"/>
      <c r="AM46" s="812"/>
      <c r="AN46" s="812"/>
      <c r="AO46" s="323"/>
      <c r="AP46" s="680"/>
      <c r="AQ46" s="690"/>
      <c r="AR46" s="691"/>
      <c r="AS46" s="691"/>
      <c r="AT46" s="691"/>
      <c r="AU46" s="691"/>
      <c r="AV46" s="691"/>
      <c r="AW46" s="691"/>
      <c r="AX46" s="691"/>
      <c r="AY46" s="691"/>
      <c r="AZ46" s="691"/>
      <c r="BA46" s="691"/>
      <c r="BB46" s="691"/>
      <c r="BC46" s="692"/>
      <c r="BD46" s="315"/>
      <c r="BE46" s="324"/>
      <c r="BF46" s="864"/>
      <c r="BG46" s="864"/>
      <c r="BH46" s="864"/>
      <c r="BI46" s="864"/>
      <c r="BJ46" s="864"/>
      <c r="BK46" s="864"/>
      <c r="BL46" s="864"/>
      <c r="BM46" s="864"/>
      <c r="BN46" s="864"/>
      <c r="BO46" s="864"/>
      <c r="BP46" s="864"/>
      <c r="BQ46" s="864"/>
      <c r="BR46" s="325"/>
      <c r="BT46" s="317"/>
      <c r="BU46" s="318"/>
      <c r="BV46" s="318"/>
      <c r="BW46" s="319"/>
      <c r="BY46" s="726"/>
      <c r="BZ46" s="868"/>
      <c r="CA46" s="868"/>
      <c r="CB46" s="868"/>
      <c r="CC46" s="868"/>
      <c r="CD46" s="868"/>
      <c r="CE46" s="868"/>
      <c r="CF46" s="868"/>
      <c r="CG46" s="868"/>
      <c r="CH46" s="868"/>
      <c r="CI46" s="868"/>
      <c r="CJ46" s="868"/>
      <c r="CK46" s="868"/>
      <c r="CL46" s="727"/>
      <c r="CN46" s="736"/>
      <c r="CO46" s="737"/>
      <c r="CP46" s="737"/>
      <c r="CQ46" s="737"/>
      <c r="CR46" s="737"/>
      <c r="CS46" s="737"/>
      <c r="CT46" s="737"/>
      <c r="CU46" s="737"/>
      <c r="CV46" s="738"/>
      <c r="CW46" s="737"/>
      <c r="CX46" s="737"/>
      <c r="CY46" s="737"/>
      <c r="CZ46" s="737"/>
      <c r="DA46" s="739"/>
    </row>
    <row r="47" spans="1:106" s="312" customFormat="1" ht="14.4" x14ac:dyDescent="0.3">
      <c r="A47" s="317"/>
      <c r="B47" s="853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319"/>
      <c r="N47" s="315"/>
      <c r="O47" s="320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321"/>
      <c r="AB47" s="315"/>
      <c r="AC47" s="322"/>
      <c r="AD47" s="812"/>
      <c r="AE47" s="812"/>
      <c r="AF47" s="812"/>
      <c r="AG47" s="812"/>
      <c r="AH47" s="812"/>
      <c r="AI47" s="812"/>
      <c r="AJ47" s="812"/>
      <c r="AK47" s="812"/>
      <c r="AL47" s="812"/>
      <c r="AM47" s="812"/>
      <c r="AN47" s="812"/>
      <c r="AO47" s="323"/>
      <c r="AP47" s="680"/>
      <c r="AQ47" s="690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2"/>
      <c r="BD47" s="315"/>
      <c r="BE47" s="324"/>
      <c r="BF47" s="864"/>
      <c r="BG47" s="864"/>
      <c r="BH47" s="864"/>
      <c r="BI47" s="864"/>
      <c r="BJ47" s="864"/>
      <c r="BK47" s="864"/>
      <c r="BL47" s="864"/>
      <c r="BM47" s="864"/>
      <c r="BN47" s="864"/>
      <c r="BO47" s="864"/>
      <c r="BP47" s="864"/>
      <c r="BQ47" s="864"/>
      <c r="BR47" s="325"/>
      <c r="BT47" s="317"/>
      <c r="BU47" s="318"/>
      <c r="BV47" s="318"/>
      <c r="BW47" s="319"/>
      <c r="BY47" s="726"/>
      <c r="BZ47" s="868"/>
      <c r="CA47" s="868"/>
      <c r="CB47" s="868"/>
      <c r="CC47" s="868"/>
      <c r="CD47" s="868"/>
      <c r="CE47" s="868"/>
      <c r="CF47" s="868"/>
      <c r="CG47" s="868"/>
      <c r="CH47" s="868"/>
      <c r="CI47" s="868"/>
      <c r="CJ47" s="868"/>
      <c r="CK47" s="868"/>
      <c r="CL47" s="727"/>
      <c r="CN47" s="736"/>
      <c r="CO47" s="737"/>
      <c r="CP47" s="737"/>
      <c r="CQ47" s="737"/>
      <c r="CR47" s="737"/>
      <c r="CS47" s="737"/>
      <c r="CT47" s="737"/>
      <c r="CU47" s="737"/>
      <c r="CV47" s="738"/>
      <c r="CW47" s="737"/>
      <c r="CX47" s="737"/>
      <c r="CY47" s="737"/>
      <c r="CZ47" s="737"/>
      <c r="DA47" s="739"/>
    </row>
    <row r="48" spans="1:106" s="312" customFormat="1" ht="14.4" x14ac:dyDescent="0.3">
      <c r="A48" s="317"/>
      <c r="B48" s="853"/>
      <c r="C48" s="853"/>
      <c r="D48" s="853"/>
      <c r="E48" s="853"/>
      <c r="F48" s="853"/>
      <c r="G48" s="853"/>
      <c r="H48" s="853"/>
      <c r="I48" s="853"/>
      <c r="J48" s="853"/>
      <c r="K48" s="853"/>
      <c r="L48" s="853"/>
      <c r="M48" s="319"/>
      <c r="N48" s="315"/>
      <c r="O48" s="320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321"/>
      <c r="AB48" s="315"/>
      <c r="AC48" s="322"/>
      <c r="AD48" s="812"/>
      <c r="AE48" s="812"/>
      <c r="AF48" s="812"/>
      <c r="AG48" s="812"/>
      <c r="AH48" s="812"/>
      <c r="AI48" s="812"/>
      <c r="AJ48" s="812"/>
      <c r="AK48" s="812"/>
      <c r="AL48" s="812"/>
      <c r="AM48" s="812"/>
      <c r="AN48" s="812"/>
      <c r="AO48" s="323"/>
      <c r="AP48" s="680"/>
      <c r="AQ48" s="690"/>
      <c r="AR48" s="691"/>
      <c r="AS48" s="691"/>
      <c r="AT48" s="691"/>
      <c r="AU48" s="691"/>
      <c r="AV48" s="691"/>
      <c r="AW48" s="691"/>
      <c r="AX48" s="691"/>
      <c r="AY48" s="691"/>
      <c r="AZ48" s="691"/>
      <c r="BA48" s="691"/>
      <c r="BB48" s="691"/>
      <c r="BC48" s="692"/>
      <c r="BD48" s="315"/>
      <c r="BE48" s="324"/>
      <c r="BF48" s="864"/>
      <c r="BG48" s="864"/>
      <c r="BH48" s="864"/>
      <c r="BI48" s="864"/>
      <c r="BJ48" s="864"/>
      <c r="BK48" s="864"/>
      <c r="BL48" s="864"/>
      <c r="BM48" s="864"/>
      <c r="BN48" s="864"/>
      <c r="BO48" s="864"/>
      <c r="BP48" s="864"/>
      <c r="BQ48" s="864"/>
      <c r="BR48" s="325"/>
      <c r="BT48" s="492"/>
      <c r="BU48" s="493"/>
      <c r="BV48" s="493"/>
      <c r="BW48" s="494"/>
      <c r="BY48" s="726"/>
      <c r="BZ48" s="868"/>
      <c r="CA48" s="868"/>
      <c r="CB48" s="868"/>
      <c r="CC48" s="868"/>
      <c r="CD48" s="868"/>
      <c r="CE48" s="868"/>
      <c r="CF48" s="868"/>
      <c r="CG48" s="868"/>
      <c r="CH48" s="868"/>
      <c r="CI48" s="868"/>
      <c r="CJ48" s="868"/>
      <c r="CK48" s="868"/>
      <c r="CL48" s="727"/>
      <c r="CN48" s="736"/>
      <c r="CO48" s="737"/>
      <c r="CP48" s="737"/>
      <c r="CQ48" s="737"/>
      <c r="CR48" s="737"/>
      <c r="CS48" s="737"/>
      <c r="CT48" s="737"/>
      <c r="CU48" s="737"/>
      <c r="CV48" s="738"/>
      <c r="CW48" s="737"/>
      <c r="CX48" s="737"/>
      <c r="CY48" s="737"/>
      <c r="CZ48" s="737"/>
      <c r="DA48" s="739"/>
    </row>
  </sheetData>
  <mergeCells count="7">
    <mergeCell ref="BY3:CL3"/>
    <mergeCell ref="CN3:DA3"/>
    <mergeCell ref="A3:M3"/>
    <mergeCell ref="O3:AA3"/>
    <mergeCell ref="AC3:AO3"/>
    <mergeCell ref="BE3:BR3"/>
    <mergeCell ref="AQ3:BC3"/>
  </mergeCells>
  <phoneticPr fontId="0" type="noConversion"/>
  <printOptions horizontalCentered="1" verticalCentered="1"/>
  <pageMargins left="0.5" right="0.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opLeftCell="K1" zoomScaleNormal="100" workbookViewId="0">
      <selection activeCell="P5" sqref="P5:AA50"/>
    </sheetView>
  </sheetViews>
  <sheetFormatPr defaultRowHeight="13.2" x14ac:dyDescent="0.25"/>
  <cols>
    <col min="1" max="1" width="13.44140625" style="328" bestFit="1" customWidth="1"/>
    <col min="2" max="13" width="11.6640625" style="329" customWidth="1"/>
    <col min="14" max="14" width="10.6640625" style="329" customWidth="1"/>
    <col min="15" max="15" width="13.44140625" style="328" bestFit="1" customWidth="1"/>
    <col min="16" max="26" width="11.6640625" style="329" customWidth="1"/>
    <col min="27" max="27" width="12.6640625" customWidth="1"/>
    <col min="29" max="29" width="13.44140625" bestFit="1" customWidth="1"/>
    <col min="30" max="40" width="11.6640625" customWidth="1"/>
    <col min="41" max="41" width="12.6640625" style="416" customWidth="1"/>
  </cols>
  <sheetData>
    <row r="1" spans="1:42" s="358" customFormat="1" ht="17.399999999999999" x14ac:dyDescent="0.3">
      <c r="A1" s="1080" t="s">
        <v>243</v>
      </c>
      <c r="B1" s="1080"/>
      <c r="C1" s="1080"/>
      <c r="D1" s="1080"/>
      <c r="E1" s="1080"/>
      <c r="F1" s="1080"/>
      <c r="G1" s="1080"/>
      <c r="H1" s="1081"/>
      <c r="I1" s="1081"/>
      <c r="J1" s="356"/>
      <c r="K1" s="356"/>
      <c r="L1" s="356"/>
      <c r="M1" s="356"/>
      <c r="N1" s="356"/>
      <c r="O1" s="1080" t="s">
        <v>270</v>
      </c>
      <c r="P1" s="1080"/>
      <c r="Q1" s="1080"/>
      <c r="R1" s="1080"/>
      <c r="S1" s="1080"/>
      <c r="T1" s="1080"/>
      <c r="U1" s="1080"/>
      <c r="V1" s="1081"/>
      <c r="W1" s="1081"/>
      <c r="X1" s="356"/>
      <c r="Y1" s="356"/>
      <c r="Z1" s="356"/>
      <c r="AA1" s="356"/>
      <c r="AB1" s="356"/>
      <c r="AC1" s="1080" t="s">
        <v>244</v>
      </c>
      <c r="AD1" s="1080"/>
      <c r="AE1" s="1080"/>
      <c r="AF1" s="1080"/>
      <c r="AG1" s="1080"/>
      <c r="AH1" s="1080"/>
      <c r="AI1" s="1080"/>
      <c r="AJ1" s="1081"/>
      <c r="AK1" s="1081"/>
      <c r="AL1" s="356"/>
      <c r="AM1" s="356"/>
      <c r="AN1" s="356"/>
      <c r="AO1" s="357"/>
      <c r="AP1" s="356"/>
    </row>
    <row r="2" spans="1:42" x14ac:dyDescent="0.25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O2" s="330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419"/>
    </row>
    <row r="3" spans="1:42" ht="14.4" x14ac:dyDescent="0.3">
      <c r="A3" s="332" t="s">
        <v>203</v>
      </c>
      <c r="B3" s="333" t="s">
        <v>46</v>
      </c>
      <c r="C3" s="333" t="s">
        <v>71</v>
      </c>
      <c r="D3" s="333" t="s">
        <v>72</v>
      </c>
      <c r="E3" s="333" t="s">
        <v>47</v>
      </c>
      <c r="F3" s="333" t="s">
        <v>230</v>
      </c>
      <c r="G3" s="333" t="s">
        <v>73</v>
      </c>
      <c r="H3" s="333" t="s">
        <v>231</v>
      </c>
      <c r="I3" s="333" t="s">
        <v>232</v>
      </c>
      <c r="J3" s="333" t="s">
        <v>233</v>
      </c>
      <c r="K3" s="333" t="s">
        <v>234</v>
      </c>
      <c r="L3" s="333" t="s">
        <v>48</v>
      </c>
      <c r="M3" s="334" t="s">
        <v>235</v>
      </c>
      <c r="N3" s="328"/>
      <c r="O3" s="335" t="s">
        <v>203</v>
      </c>
      <c r="P3" s="336" t="s">
        <v>46</v>
      </c>
      <c r="Q3" s="336" t="s">
        <v>71</v>
      </c>
      <c r="R3" s="336" t="s">
        <v>72</v>
      </c>
      <c r="S3" s="336" t="s">
        <v>47</v>
      </c>
      <c r="T3" s="336" t="s">
        <v>230</v>
      </c>
      <c r="U3" s="336" t="s">
        <v>73</v>
      </c>
      <c r="V3" s="336" t="s">
        <v>231</v>
      </c>
      <c r="W3" s="336" t="s">
        <v>232</v>
      </c>
      <c r="X3" s="336" t="s">
        <v>233</v>
      </c>
      <c r="Y3" s="336" t="s">
        <v>234</v>
      </c>
      <c r="Z3" s="336" t="s">
        <v>48</v>
      </c>
      <c r="AA3" s="412" t="s">
        <v>235</v>
      </c>
      <c r="AB3" s="414"/>
      <c r="AC3" s="337" t="s">
        <v>203</v>
      </c>
      <c r="AD3" s="338" t="s">
        <v>46</v>
      </c>
      <c r="AE3" s="338" t="s">
        <v>71</v>
      </c>
      <c r="AF3" s="338" t="s">
        <v>72</v>
      </c>
      <c r="AG3" s="338" t="s">
        <v>47</v>
      </c>
      <c r="AH3" s="338" t="s">
        <v>230</v>
      </c>
      <c r="AI3" s="338" t="s">
        <v>73</v>
      </c>
      <c r="AJ3" s="338" t="s">
        <v>231</v>
      </c>
      <c r="AK3" s="338" t="s">
        <v>232</v>
      </c>
      <c r="AL3" s="338" t="s">
        <v>233</v>
      </c>
      <c r="AM3" s="338" t="s">
        <v>234</v>
      </c>
      <c r="AN3" s="338" t="s">
        <v>48</v>
      </c>
      <c r="AO3" s="339" t="s">
        <v>235</v>
      </c>
      <c r="AP3" s="63"/>
    </row>
    <row r="4" spans="1:42" x14ac:dyDescent="0.25">
      <c r="A4" s="340"/>
      <c r="B4" s="341" t="s">
        <v>206</v>
      </c>
      <c r="C4" s="341" t="s">
        <v>206</v>
      </c>
      <c r="D4" s="341" t="s">
        <v>206</v>
      </c>
      <c r="E4" s="341" t="s">
        <v>206</v>
      </c>
      <c r="F4" s="341" t="s">
        <v>206</v>
      </c>
      <c r="G4" s="341" t="s">
        <v>206</v>
      </c>
      <c r="H4" s="341" t="s">
        <v>206</v>
      </c>
      <c r="I4" s="341" t="s">
        <v>206</v>
      </c>
      <c r="J4" s="341" t="s">
        <v>206</v>
      </c>
      <c r="K4" s="341" t="s">
        <v>206</v>
      </c>
      <c r="L4" s="341" t="s">
        <v>206</v>
      </c>
      <c r="M4" s="342" t="s">
        <v>206</v>
      </c>
      <c r="O4" s="343"/>
      <c r="P4" s="174" t="s">
        <v>236</v>
      </c>
      <c r="Q4" s="174" t="s">
        <v>236</v>
      </c>
      <c r="R4" s="174" t="s">
        <v>236</v>
      </c>
      <c r="S4" s="174" t="s">
        <v>236</v>
      </c>
      <c r="T4" s="174" t="s">
        <v>236</v>
      </c>
      <c r="U4" s="174" t="s">
        <v>236</v>
      </c>
      <c r="V4" s="174" t="s">
        <v>236</v>
      </c>
      <c r="W4" s="174" t="s">
        <v>236</v>
      </c>
      <c r="X4" s="174" t="s">
        <v>236</v>
      </c>
      <c r="Y4" s="174" t="s">
        <v>236</v>
      </c>
      <c r="Z4" s="174" t="s">
        <v>236</v>
      </c>
      <c r="AA4" s="413" t="s">
        <v>236</v>
      </c>
      <c r="AB4" s="191"/>
      <c r="AC4" s="344"/>
      <c r="AD4" s="345" t="s">
        <v>237</v>
      </c>
      <c r="AE4" s="345" t="s">
        <v>237</v>
      </c>
      <c r="AF4" s="345" t="s">
        <v>237</v>
      </c>
      <c r="AG4" s="345" t="s">
        <v>237</v>
      </c>
      <c r="AH4" s="345" t="s">
        <v>237</v>
      </c>
      <c r="AI4" s="345" t="s">
        <v>237</v>
      </c>
      <c r="AJ4" s="345" t="s">
        <v>237</v>
      </c>
      <c r="AK4" s="345" t="s">
        <v>237</v>
      </c>
      <c r="AL4" s="345" t="s">
        <v>237</v>
      </c>
      <c r="AM4" s="345" t="s">
        <v>237</v>
      </c>
      <c r="AN4" s="345" t="s">
        <v>237</v>
      </c>
      <c r="AO4" s="346" t="s">
        <v>237</v>
      </c>
      <c r="AP4" s="62"/>
    </row>
    <row r="5" spans="1:42" ht="14.4" x14ac:dyDescent="0.3">
      <c r="A5" s="347" t="s">
        <v>238</v>
      </c>
      <c r="B5" s="404">
        <v>30.675000000000001</v>
      </c>
      <c r="C5" s="405">
        <v>0</v>
      </c>
      <c r="D5" s="405">
        <v>0</v>
      </c>
      <c r="E5" s="404">
        <v>8.7100000000000009</v>
      </c>
      <c r="F5" s="404">
        <v>1.7999999999999999E-2</v>
      </c>
      <c r="G5" s="404">
        <v>7.4999999999999997E-2</v>
      </c>
      <c r="H5" s="404">
        <v>0.28299999999999997</v>
      </c>
      <c r="I5" s="405">
        <v>0</v>
      </c>
      <c r="J5" s="404">
        <v>0</v>
      </c>
      <c r="K5" s="404">
        <v>1E-3</v>
      </c>
      <c r="L5" s="404">
        <v>2.3719999999999999</v>
      </c>
      <c r="M5" s="408">
        <v>42.134</v>
      </c>
      <c r="O5" s="349" t="s">
        <v>238</v>
      </c>
      <c r="P5" s="350">
        <f>B5*2204.62/60</f>
        <v>1127.111975</v>
      </c>
      <c r="Q5" s="350">
        <f t="shared" ref="Q5:AA20" si="0">C5*2204.62/60</f>
        <v>0</v>
      </c>
      <c r="R5" s="350">
        <f t="shared" si="0"/>
        <v>0</v>
      </c>
      <c r="S5" s="350">
        <f t="shared" si="0"/>
        <v>320.03733666666665</v>
      </c>
      <c r="T5" s="350">
        <f t="shared" si="0"/>
        <v>0.66138599999999992</v>
      </c>
      <c r="U5" s="350">
        <f t="shared" si="0"/>
        <v>2.7557749999999999</v>
      </c>
      <c r="V5" s="350">
        <f t="shared" si="0"/>
        <v>10.398457666666665</v>
      </c>
      <c r="W5" s="350">
        <f t="shared" si="0"/>
        <v>0</v>
      </c>
      <c r="X5" s="350">
        <f t="shared" si="0"/>
        <v>0</v>
      </c>
      <c r="Y5" s="350">
        <f t="shared" si="0"/>
        <v>3.6743666666666661E-2</v>
      </c>
      <c r="Z5" s="350">
        <f t="shared" si="0"/>
        <v>87.155977333333325</v>
      </c>
      <c r="AA5" s="410">
        <f t="shared" si="0"/>
        <v>1548.1576513333334</v>
      </c>
      <c r="AB5" s="191"/>
      <c r="AC5" s="351" t="s">
        <v>238</v>
      </c>
      <c r="AD5" s="352">
        <f t="shared" ref="AD5:AD46" si="1">P5/$AA5</f>
        <v>0.72803436654483311</v>
      </c>
      <c r="AE5" s="359" t="s">
        <v>245</v>
      </c>
      <c r="AF5" s="359" t="s">
        <v>245</v>
      </c>
      <c r="AG5" s="352">
        <f t="shared" ref="AG5:AO5" si="2">S5/$AA5</f>
        <v>0.20672141263587598</v>
      </c>
      <c r="AH5" s="352">
        <f t="shared" si="2"/>
        <v>4.2720843024635676E-4</v>
      </c>
      <c r="AI5" s="352">
        <f t="shared" si="2"/>
        <v>1.7800351260264867E-3</v>
      </c>
      <c r="AJ5" s="352">
        <f t="shared" si="2"/>
        <v>6.7166658755399428E-3</v>
      </c>
      <c r="AK5" s="359" t="s">
        <v>245</v>
      </c>
      <c r="AL5" s="352">
        <f t="shared" si="2"/>
        <v>0</v>
      </c>
      <c r="AM5" s="352">
        <f t="shared" si="2"/>
        <v>2.3733801680353152E-5</v>
      </c>
      <c r="AN5" s="352">
        <f t="shared" si="2"/>
        <v>5.6296577585797682E-2</v>
      </c>
      <c r="AO5" s="417">
        <f t="shared" si="2"/>
        <v>1</v>
      </c>
      <c r="AP5" s="62"/>
    </row>
    <row r="6" spans="1:42" ht="14.4" x14ac:dyDescent="0.3">
      <c r="A6" s="347" t="s">
        <v>239</v>
      </c>
      <c r="B6" s="404">
        <v>32.009</v>
      </c>
      <c r="C6" s="405">
        <v>0</v>
      </c>
      <c r="D6" s="405">
        <v>0</v>
      </c>
      <c r="E6" s="404">
        <v>8.61</v>
      </c>
      <c r="F6" s="404">
        <v>0.02</v>
      </c>
      <c r="G6" s="404">
        <v>9.7000000000000003E-2</v>
      </c>
      <c r="H6" s="404">
        <v>0.28000000000000003</v>
      </c>
      <c r="I6" s="405">
        <v>0</v>
      </c>
      <c r="J6" s="404">
        <v>0</v>
      </c>
      <c r="K6" s="404">
        <v>1E-3</v>
      </c>
      <c r="L6" s="404">
        <v>2.4239999999999999</v>
      </c>
      <c r="M6" s="408">
        <v>43.441000000000003</v>
      </c>
      <c r="O6" s="349" t="s">
        <v>239</v>
      </c>
      <c r="P6" s="350">
        <f t="shared" ref="P6:P50" si="3">B6*2204.62/60</f>
        <v>1176.1280263333333</v>
      </c>
      <c r="Q6" s="350">
        <f t="shared" si="0"/>
        <v>0</v>
      </c>
      <c r="R6" s="350">
        <f t="shared" si="0"/>
        <v>0</v>
      </c>
      <c r="S6" s="350">
        <f t="shared" si="0"/>
        <v>316.36296999999996</v>
      </c>
      <c r="T6" s="350">
        <f t="shared" si="0"/>
        <v>0.73487333333333327</v>
      </c>
      <c r="U6" s="350">
        <f t="shared" si="0"/>
        <v>3.5641356666666666</v>
      </c>
      <c r="V6" s="350">
        <f t="shared" si="0"/>
        <v>10.288226666666668</v>
      </c>
      <c r="W6" s="350">
        <f t="shared" si="0"/>
        <v>0</v>
      </c>
      <c r="X6" s="350">
        <f t="shared" si="0"/>
        <v>0</v>
      </c>
      <c r="Y6" s="350">
        <f t="shared" si="0"/>
        <v>3.6743666666666661E-2</v>
      </c>
      <c r="Z6" s="350">
        <f t="shared" si="0"/>
        <v>89.066647999999986</v>
      </c>
      <c r="AA6" s="411">
        <f t="shared" si="0"/>
        <v>1596.1816236666666</v>
      </c>
      <c r="AB6" s="191"/>
      <c r="AC6" s="351" t="s">
        <v>239</v>
      </c>
      <c r="AD6" s="352">
        <f t="shared" si="1"/>
        <v>0.73683847056927787</v>
      </c>
      <c r="AE6" s="359" t="s">
        <v>245</v>
      </c>
      <c r="AF6" s="359" t="s">
        <v>245</v>
      </c>
      <c r="AG6" s="352">
        <f t="shared" ref="AG6:AG46" si="4">S6/$AA6</f>
        <v>0.19819985727768696</v>
      </c>
      <c r="AH6" s="352">
        <f t="shared" ref="AH6:AH46" si="5">T6/$AA6</f>
        <v>4.6039455813632279E-4</v>
      </c>
      <c r="AI6" s="352">
        <f t="shared" ref="AI6:AI46" si="6">U6/$AA6</f>
        <v>2.2329136069611658E-3</v>
      </c>
      <c r="AJ6" s="352">
        <f t="shared" ref="AJ6:AJ46" si="7">V6/$AA6</f>
        <v>6.4455238139085212E-3</v>
      </c>
      <c r="AK6" s="359" t="s">
        <v>245</v>
      </c>
      <c r="AL6" s="352">
        <f t="shared" ref="AL6:AL46" si="8">X6/$AA6</f>
        <v>0</v>
      </c>
      <c r="AM6" s="352">
        <f t="shared" ref="AM6:AM46" si="9">Y6/$AA6</f>
        <v>2.3019727906816139E-5</v>
      </c>
      <c r="AN6" s="352">
        <f t="shared" ref="AN6:AN46" si="10">Z6/$AA6</f>
        <v>5.579982044612232E-2</v>
      </c>
      <c r="AO6" s="417">
        <f t="shared" ref="AO6:AO46" si="11">AA6/$AA6</f>
        <v>1</v>
      </c>
      <c r="AP6" s="62"/>
    </row>
    <row r="7" spans="1:42" ht="14.4" x14ac:dyDescent="0.3">
      <c r="A7" s="347" t="s">
        <v>240</v>
      </c>
      <c r="B7" s="404">
        <v>34.581000000000003</v>
      </c>
      <c r="C7" s="405">
        <v>0</v>
      </c>
      <c r="D7" s="405">
        <v>0</v>
      </c>
      <c r="E7" s="404">
        <v>6.45</v>
      </c>
      <c r="F7" s="404">
        <v>2.5000000000000001E-2</v>
      </c>
      <c r="G7" s="404">
        <v>0.122</v>
      </c>
      <c r="H7" s="404">
        <v>0.375</v>
      </c>
      <c r="I7" s="405">
        <v>0</v>
      </c>
      <c r="J7" s="404">
        <v>0</v>
      </c>
      <c r="K7" s="404">
        <v>3.0000000000000001E-3</v>
      </c>
      <c r="L7" s="404">
        <v>2.35</v>
      </c>
      <c r="M7" s="408">
        <v>43.905999999999999</v>
      </c>
      <c r="O7" s="349" t="s">
        <v>240</v>
      </c>
      <c r="P7" s="350">
        <f t="shared" si="3"/>
        <v>1270.6327370000001</v>
      </c>
      <c r="Q7" s="350">
        <f t="shared" si="0"/>
        <v>0</v>
      </c>
      <c r="R7" s="350">
        <f t="shared" si="0"/>
        <v>0</v>
      </c>
      <c r="S7" s="350">
        <f t="shared" si="0"/>
        <v>236.99664999999999</v>
      </c>
      <c r="T7" s="350">
        <f t="shared" si="0"/>
        <v>0.91859166666666658</v>
      </c>
      <c r="U7" s="350">
        <f t="shared" si="0"/>
        <v>4.4827273333333331</v>
      </c>
      <c r="V7" s="350">
        <f t="shared" si="0"/>
        <v>13.778874999999999</v>
      </c>
      <c r="W7" s="350">
        <f t="shared" si="0"/>
        <v>0</v>
      </c>
      <c r="X7" s="350">
        <f t="shared" si="0"/>
        <v>0</v>
      </c>
      <c r="Y7" s="350">
        <f t="shared" si="0"/>
        <v>0.110231</v>
      </c>
      <c r="Z7" s="350">
        <f t="shared" si="0"/>
        <v>86.347616666666667</v>
      </c>
      <c r="AA7" s="411">
        <f t="shared" si="0"/>
        <v>1613.2674286666665</v>
      </c>
      <c r="AB7" s="191"/>
      <c r="AC7" s="351" t="s">
        <v>240</v>
      </c>
      <c r="AD7" s="352">
        <f t="shared" si="1"/>
        <v>0.7876144490502438</v>
      </c>
      <c r="AE7" s="359" t="s">
        <v>245</v>
      </c>
      <c r="AF7" s="359" t="s">
        <v>245</v>
      </c>
      <c r="AG7" s="352">
        <f t="shared" si="4"/>
        <v>0.14690475105908077</v>
      </c>
      <c r="AH7" s="352">
        <f t="shared" si="5"/>
        <v>5.693982599189177E-4</v>
      </c>
      <c r="AI7" s="352">
        <f t="shared" si="6"/>
        <v>2.7786635084043184E-3</v>
      </c>
      <c r="AJ7" s="352">
        <f t="shared" si="7"/>
        <v>8.5409738987837647E-3</v>
      </c>
      <c r="AK7" s="359" t="s">
        <v>245</v>
      </c>
      <c r="AL7" s="352">
        <f t="shared" si="8"/>
        <v>0</v>
      </c>
      <c r="AM7" s="352">
        <f t="shared" si="9"/>
        <v>6.8327791190270131E-5</v>
      </c>
      <c r="AN7" s="352">
        <f t="shared" si="10"/>
        <v>5.3523436432378266E-2</v>
      </c>
      <c r="AO7" s="417">
        <f t="shared" si="11"/>
        <v>1</v>
      </c>
      <c r="AP7" s="62"/>
    </row>
    <row r="8" spans="1:42" ht="14.4" x14ac:dyDescent="0.3">
      <c r="A8" s="347" t="s">
        <v>241</v>
      </c>
      <c r="B8" s="404">
        <v>42.118000000000002</v>
      </c>
      <c r="C8" s="405">
        <v>0</v>
      </c>
      <c r="D8" s="405">
        <v>0</v>
      </c>
      <c r="E8" s="404">
        <v>8.3699999999999992</v>
      </c>
      <c r="F8" s="404">
        <v>0.03</v>
      </c>
      <c r="G8" s="404">
        <v>0.18099999999999999</v>
      </c>
      <c r="H8" s="404">
        <v>0.39700000000000002</v>
      </c>
      <c r="I8" s="405">
        <v>0</v>
      </c>
      <c r="J8" s="404">
        <v>0</v>
      </c>
      <c r="K8" s="404">
        <v>8.0000000000000002E-3</v>
      </c>
      <c r="L8" s="404">
        <v>2.903</v>
      </c>
      <c r="M8" s="408">
        <v>54.006999999999998</v>
      </c>
      <c r="O8" s="349" t="s">
        <v>241</v>
      </c>
      <c r="P8" s="350">
        <f t="shared" si="3"/>
        <v>1547.5697526666665</v>
      </c>
      <c r="Q8" s="350">
        <f t="shared" si="0"/>
        <v>0</v>
      </c>
      <c r="R8" s="350">
        <f t="shared" si="0"/>
        <v>0</v>
      </c>
      <c r="S8" s="350">
        <f t="shared" si="0"/>
        <v>307.54449</v>
      </c>
      <c r="T8" s="350">
        <f t="shared" si="0"/>
        <v>1.1023099999999999</v>
      </c>
      <c r="U8" s="350">
        <f t="shared" si="0"/>
        <v>6.6506036666666661</v>
      </c>
      <c r="V8" s="350">
        <f t="shared" si="0"/>
        <v>14.587235666666666</v>
      </c>
      <c r="W8" s="350">
        <f t="shared" si="0"/>
        <v>0</v>
      </c>
      <c r="X8" s="350">
        <f t="shared" si="0"/>
        <v>0</v>
      </c>
      <c r="Y8" s="350">
        <f t="shared" si="0"/>
        <v>0.29394933333333328</v>
      </c>
      <c r="Z8" s="350">
        <f t="shared" si="0"/>
        <v>106.66686433333332</v>
      </c>
      <c r="AA8" s="411">
        <f t="shared" si="0"/>
        <v>1984.4152056666667</v>
      </c>
      <c r="AB8" s="191"/>
      <c r="AC8" s="351" t="s">
        <v>241</v>
      </c>
      <c r="AD8" s="352">
        <f t="shared" si="1"/>
        <v>0.77986186975762395</v>
      </c>
      <c r="AE8" s="359" t="s">
        <v>245</v>
      </c>
      <c r="AF8" s="359" t="s">
        <v>245</v>
      </c>
      <c r="AG8" s="352">
        <f t="shared" si="4"/>
        <v>0.15497991001166514</v>
      </c>
      <c r="AH8" s="352">
        <f t="shared" si="5"/>
        <v>5.5548354842890728E-4</v>
      </c>
      <c r="AI8" s="352">
        <f t="shared" si="6"/>
        <v>3.3514174088544076E-3</v>
      </c>
      <c r="AJ8" s="352">
        <f t="shared" si="7"/>
        <v>7.3508989575425407E-3</v>
      </c>
      <c r="AK8" s="359" t="s">
        <v>245</v>
      </c>
      <c r="AL8" s="352">
        <f t="shared" si="8"/>
        <v>0</v>
      </c>
      <c r="AM8" s="352">
        <f t="shared" si="9"/>
        <v>1.4812894624770861E-4</v>
      </c>
      <c r="AN8" s="352">
        <f t="shared" si="10"/>
        <v>5.3752291369637266E-2</v>
      </c>
      <c r="AO8" s="417">
        <f t="shared" si="11"/>
        <v>1</v>
      </c>
      <c r="AP8" s="62"/>
    </row>
    <row r="9" spans="1:42" ht="14.4" x14ac:dyDescent="0.3">
      <c r="A9" s="347" t="s">
        <v>242</v>
      </c>
      <c r="B9" s="404">
        <v>33.101999999999997</v>
      </c>
      <c r="C9" s="405">
        <v>0</v>
      </c>
      <c r="D9" s="405">
        <v>0</v>
      </c>
      <c r="E9" s="404">
        <v>7.47</v>
      </c>
      <c r="F9" s="404">
        <v>3.5000000000000003E-2</v>
      </c>
      <c r="G9" s="404">
        <v>0.22</v>
      </c>
      <c r="H9" s="404">
        <v>0.30099999999999999</v>
      </c>
      <c r="I9" s="405">
        <v>0</v>
      </c>
      <c r="J9" s="404">
        <v>1.4999999999999999E-2</v>
      </c>
      <c r="K9" s="404">
        <v>1.2E-2</v>
      </c>
      <c r="L9" s="404">
        <v>3.0910000000000002</v>
      </c>
      <c r="M9" s="408">
        <v>44.246000000000002</v>
      </c>
      <c r="O9" s="349" t="s">
        <v>242</v>
      </c>
      <c r="P9" s="350">
        <f t="shared" si="3"/>
        <v>1216.2888539999997</v>
      </c>
      <c r="Q9" s="350">
        <f t="shared" si="0"/>
        <v>0</v>
      </c>
      <c r="R9" s="350">
        <f t="shared" si="0"/>
        <v>0</v>
      </c>
      <c r="S9" s="350">
        <f t="shared" si="0"/>
        <v>274.47519</v>
      </c>
      <c r="T9" s="350">
        <f t="shared" si="0"/>
        <v>1.2860283333333336</v>
      </c>
      <c r="U9" s="350">
        <f t="shared" si="0"/>
        <v>8.0836066666666664</v>
      </c>
      <c r="V9" s="350">
        <f t="shared" si="0"/>
        <v>11.059843666666666</v>
      </c>
      <c r="W9" s="350">
        <f t="shared" si="0"/>
        <v>0</v>
      </c>
      <c r="X9" s="350">
        <f t="shared" si="0"/>
        <v>0.55115499999999995</v>
      </c>
      <c r="Y9" s="350">
        <f t="shared" si="0"/>
        <v>0.44092399999999998</v>
      </c>
      <c r="Z9" s="350">
        <f t="shared" si="0"/>
        <v>113.57467366666667</v>
      </c>
      <c r="AA9" s="411">
        <f t="shared" si="0"/>
        <v>1625.7602753333333</v>
      </c>
      <c r="AB9" s="191"/>
      <c r="AC9" s="351" t="s">
        <v>242</v>
      </c>
      <c r="AD9" s="352">
        <f t="shared" si="1"/>
        <v>0.74813542467115657</v>
      </c>
      <c r="AE9" s="359" t="s">
        <v>245</v>
      </c>
      <c r="AF9" s="359" t="s">
        <v>245</v>
      </c>
      <c r="AG9" s="352">
        <f t="shared" si="4"/>
        <v>0.16882882068435565</v>
      </c>
      <c r="AH9" s="352">
        <f t="shared" si="5"/>
        <v>7.9103195769109091E-4</v>
      </c>
      <c r="AI9" s="352">
        <f t="shared" si="6"/>
        <v>4.972200876915427E-3</v>
      </c>
      <c r="AJ9" s="352">
        <f t="shared" si="7"/>
        <v>6.8028748361433798E-3</v>
      </c>
      <c r="AK9" s="359" t="s">
        <v>245</v>
      </c>
      <c r="AL9" s="352">
        <f t="shared" si="8"/>
        <v>3.3901369615332459E-4</v>
      </c>
      <c r="AM9" s="352">
        <f t="shared" si="9"/>
        <v>2.7121095692265968E-4</v>
      </c>
      <c r="AN9" s="352">
        <f t="shared" si="10"/>
        <v>6.9859422320661752E-2</v>
      </c>
      <c r="AO9" s="417">
        <f t="shared" si="11"/>
        <v>1</v>
      </c>
      <c r="AP9" s="62"/>
    </row>
    <row r="10" spans="1:42" ht="14.4" x14ac:dyDescent="0.3">
      <c r="A10" s="347" t="s">
        <v>144</v>
      </c>
      <c r="B10" s="404">
        <v>42.139000000000003</v>
      </c>
      <c r="C10" s="405">
        <v>0</v>
      </c>
      <c r="D10" s="405">
        <v>0</v>
      </c>
      <c r="E10" s="404">
        <v>7.24</v>
      </c>
      <c r="F10" s="404">
        <v>7.0000000000000007E-2</v>
      </c>
      <c r="G10" s="404">
        <v>0.28399999999999997</v>
      </c>
      <c r="H10" s="404">
        <v>0.36699999999999999</v>
      </c>
      <c r="I10" s="405">
        <v>0</v>
      </c>
      <c r="J10" s="404">
        <v>8.9999999999999993E-3</v>
      </c>
      <c r="K10" s="404">
        <v>1.4999999999999999E-2</v>
      </c>
      <c r="L10" s="404">
        <v>3.5089999999999999</v>
      </c>
      <c r="M10" s="408">
        <v>53.633000000000003</v>
      </c>
      <c r="O10" s="349" t="s">
        <v>144</v>
      </c>
      <c r="P10" s="350">
        <f t="shared" si="3"/>
        <v>1548.3413696666669</v>
      </c>
      <c r="Q10" s="350">
        <f t="shared" si="0"/>
        <v>0</v>
      </c>
      <c r="R10" s="350">
        <f t="shared" si="0"/>
        <v>0</v>
      </c>
      <c r="S10" s="350">
        <f t="shared" si="0"/>
        <v>266.0241466666667</v>
      </c>
      <c r="T10" s="350">
        <f t="shared" si="0"/>
        <v>2.5720566666666671</v>
      </c>
      <c r="U10" s="350">
        <f t="shared" si="0"/>
        <v>10.435201333333332</v>
      </c>
      <c r="V10" s="350">
        <f t="shared" si="0"/>
        <v>13.484925666666665</v>
      </c>
      <c r="W10" s="350">
        <f t="shared" si="0"/>
        <v>0</v>
      </c>
      <c r="X10" s="350">
        <f t="shared" si="0"/>
        <v>0.33069299999999996</v>
      </c>
      <c r="Y10" s="350">
        <f t="shared" si="0"/>
        <v>0.55115499999999995</v>
      </c>
      <c r="Z10" s="350">
        <f t="shared" si="0"/>
        <v>128.93352633333333</v>
      </c>
      <c r="AA10" s="411">
        <f t="shared" si="0"/>
        <v>1970.6730743333333</v>
      </c>
      <c r="AB10" s="191"/>
      <c r="AC10" s="351" t="s">
        <v>144</v>
      </c>
      <c r="AD10" s="352">
        <f t="shared" si="1"/>
        <v>0.78569164506926714</v>
      </c>
      <c r="AE10" s="359" t="s">
        <v>245</v>
      </c>
      <c r="AF10" s="359" t="s">
        <v>245</v>
      </c>
      <c r="AG10" s="352">
        <f t="shared" si="4"/>
        <v>0.13499151641713125</v>
      </c>
      <c r="AH10" s="352">
        <f t="shared" si="5"/>
        <v>1.3051665951932581E-3</v>
      </c>
      <c r="AI10" s="352">
        <f t="shared" si="6"/>
        <v>5.2952473290697882E-3</v>
      </c>
      <c r="AJ10" s="352">
        <f t="shared" si="7"/>
        <v>6.8428020062275092E-3</v>
      </c>
      <c r="AK10" s="359" t="s">
        <v>245</v>
      </c>
      <c r="AL10" s="352">
        <f t="shared" si="8"/>
        <v>1.6780713366770458E-4</v>
      </c>
      <c r="AM10" s="352">
        <f t="shared" si="9"/>
        <v>2.7967855611284095E-4</v>
      </c>
      <c r="AN10" s="352">
        <f t="shared" si="10"/>
        <v>6.54261368933306E-2</v>
      </c>
      <c r="AO10" s="417">
        <f t="shared" si="11"/>
        <v>1</v>
      </c>
      <c r="AP10" s="62"/>
    </row>
    <row r="11" spans="1:42" ht="14.4" x14ac:dyDescent="0.3">
      <c r="A11" s="347" t="s">
        <v>145</v>
      </c>
      <c r="B11" s="404">
        <v>35.07</v>
      </c>
      <c r="C11" s="405">
        <v>0</v>
      </c>
      <c r="D11" s="405">
        <v>0</v>
      </c>
      <c r="E11" s="404">
        <v>6.64</v>
      </c>
      <c r="F11" s="404">
        <v>0.15</v>
      </c>
      <c r="G11" s="404">
        <v>0.377</v>
      </c>
      <c r="H11" s="404">
        <v>0.25</v>
      </c>
      <c r="I11" s="405">
        <v>0</v>
      </c>
      <c r="J11" s="404">
        <v>1.2E-2</v>
      </c>
      <c r="K11" s="404">
        <v>1.0999999999999999E-2</v>
      </c>
      <c r="L11" s="404">
        <v>2.9529999999999998</v>
      </c>
      <c r="M11" s="408">
        <v>45.463000000000001</v>
      </c>
      <c r="O11" s="349" t="s">
        <v>145</v>
      </c>
      <c r="P11" s="350">
        <f t="shared" si="3"/>
        <v>1288.6003899999998</v>
      </c>
      <c r="Q11" s="350">
        <f t="shared" si="0"/>
        <v>0</v>
      </c>
      <c r="R11" s="350">
        <f t="shared" si="0"/>
        <v>0</v>
      </c>
      <c r="S11" s="350">
        <f t="shared" si="0"/>
        <v>243.97794666666667</v>
      </c>
      <c r="T11" s="350">
        <f t="shared" si="0"/>
        <v>5.5115499999999997</v>
      </c>
      <c r="U11" s="350">
        <f t="shared" si="0"/>
        <v>13.852362333333332</v>
      </c>
      <c r="V11" s="350">
        <f t="shared" si="0"/>
        <v>9.1859166666666656</v>
      </c>
      <c r="W11" s="350">
        <f t="shared" si="0"/>
        <v>0</v>
      </c>
      <c r="X11" s="350">
        <f t="shared" si="0"/>
        <v>0.44092399999999998</v>
      </c>
      <c r="Y11" s="350">
        <f t="shared" si="0"/>
        <v>0.40418033333333331</v>
      </c>
      <c r="Z11" s="350">
        <f t="shared" si="0"/>
        <v>108.50404766666665</v>
      </c>
      <c r="AA11" s="411">
        <f t="shared" si="0"/>
        <v>1670.4773176666667</v>
      </c>
      <c r="AB11" s="191"/>
      <c r="AC11" s="351" t="s">
        <v>145</v>
      </c>
      <c r="AD11" s="352">
        <f t="shared" si="1"/>
        <v>0.77139652024723393</v>
      </c>
      <c r="AE11" s="359" t="s">
        <v>245</v>
      </c>
      <c r="AF11" s="359" t="s">
        <v>245</v>
      </c>
      <c r="AG11" s="352">
        <f t="shared" si="4"/>
        <v>0.14605283417284384</v>
      </c>
      <c r="AH11" s="352">
        <f t="shared" si="5"/>
        <v>3.2993863141455686E-3</v>
      </c>
      <c r="AI11" s="352">
        <f t="shared" si="6"/>
        <v>8.2924576028858624E-3</v>
      </c>
      <c r="AJ11" s="352">
        <f t="shared" si="7"/>
        <v>5.4989771902426137E-3</v>
      </c>
      <c r="AK11" s="359" t="s">
        <v>245</v>
      </c>
      <c r="AL11" s="352">
        <f t="shared" si="8"/>
        <v>2.6395090513164552E-4</v>
      </c>
      <c r="AM11" s="352">
        <f t="shared" si="9"/>
        <v>2.4195499637067502E-4</v>
      </c>
      <c r="AN11" s="352">
        <f t="shared" si="10"/>
        <v>6.4953918571145755E-2</v>
      </c>
      <c r="AO11" s="417">
        <f t="shared" si="11"/>
        <v>1</v>
      </c>
      <c r="AP11" s="62"/>
    </row>
    <row r="12" spans="1:42" ht="14.4" x14ac:dyDescent="0.3">
      <c r="A12" s="347" t="s">
        <v>146</v>
      </c>
      <c r="B12" s="404">
        <v>48.097000000000001</v>
      </c>
      <c r="C12" s="405">
        <v>9.5410000000000004</v>
      </c>
      <c r="D12" s="405">
        <v>2.7</v>
      </c>
      <c r="E12" s="404">
        <v>7.26</v>
      </c>
      <c r="F12" s="404">
        <v>0.18</v>
      </c>
      <c r="G12" s="404">
        <v>0.33300000000000002</v>
      </c>
      <c r="H12" s="404">
        <v>0.57999999999999996</v>
      </c>
      <c r="I12" s="405">
        <v>0</v>
      </c>
      <c r="J12" s="404">
        <v>0.03</v>
      </c>
      <c r="K12" s="404">
        <v>2.5999999999999999E-2</v>
      </c>
      <c r="L12" s="404">
        <v>3.4009999999999998</v>
      </c>
      <c r="M12" s="408">
        <v>72.147999999999996</v>
      </c>
      <c r="O12" s="349" t="s">
        <v>146</v>
      </c>
      <c r="P12" s="350">
        <f t="shared" si="3"/>
        <v>1767.2601356666667</v>
      </c>
      <c r="Q12" s="350">
        <f t="shared" si="0"/>
        <v>350.57132366666667</v>
      </c>
      <c r="R12" s="350">
        <f t="shared" si="0"/>
        <v>99.207900000000009</v>
      </c>
      <c r="S12" s="350">
        <f t="shared" si="0"/>
        <v>266.75901999999996</v>
      </c>
      <c r="T12" s="350">
        <f t="shared" si="0"/>
        <v>6.6138599999999999</v>
      </c>
      <c r="U12" s="350">
        <f t="shared" si="0"/>
        <v>12.235640999999999</v>
      </c>
      <c r="V12" s="350">
        <f t="shared" si="0"/>
        <v>21.311326666666666</v>
      </c>
      <c r="W12" s="350">
        <f t="shared" si="0"/>
        <v>0</v>
      </c>
      <c r="X12" s="350">
        <f t="shared" si="0"/>
        <v>1.1023099999999999</v>
      </c>
      <c r="Y12" s="350">
        <f t="shared" si="0"/>
        <v>0.95533533333333331</v>
      </c>
      <c r="Z12" s="350">
        <f t="shared" si="0"/>
        <v>124.96521033333332</v>
      </c>
      <c r="AA12" s="411">
        <f t="shared" si="0"/>
        <v>2650.9820626666665</v>
      </c>
      <c r="AB12" s="191"/>
      <c r="AC12" s="351" t="s">
        <v>146</v>
      </c>
      <c r="AD12" s="352">
        <f t="shared" si="1"/>
        <v>0.66664356600321562</v>
      </c>
      <c r="AE12" s="352">
        <f t="shared" ref="AE12:AE20" si="12">Q12/$AA12</f>
        <v>0.13224205799190553</v>
      </c>
      <c r="AF12" s="352">
        <f t="shared" ref="AF12:AF20" si="13">R12/$AA12</f>
        <v>3.7423074790707993E-2</v>
      </c>
      <c r="AG12" s="352">
        <f t="shared" si="4"/>
        <v>0.10062648999279258</v>
      </c>
      <c r="AH12" s="352">
        <f t="shared" si="5"/>
        <v>2.4948716527138661E-3</v>
      </c>
      <c r="AI12" s="352">
        <f t="shared" si="6"/>
        <v>4.6155125575206525E-3</v>
      </c>
      <c r="AJ12" s="352">
        <f t="shared" si="7"/>
        <v>8.039030880966901E-3</v>
      </c>
      <c r="AK12" s="359" t="s">
        <v>245</v>
      </c>
      <c r="AL12" s="352">
        <f t="shared" si="8"/>
        <v>4.1581194211897765E-4</v>
      </c>
      <c r="AM12" s="352">
        <f t="shared" si="9"/>
        <v>3.6037034983644735E-4</v>
      </c>
      <c r="AN12" s="352">
        <f t="shared" si="10"/>
        <v>4.7139213838221429E-2</v>
      </c>
      <c r="AO12" s="417">
        <f t="shared" si="11"/>
        <v>1</v>
      </c>
      <c r="AP12" s="62"/>
    </row>
    <row r="13" spans="1:42" ht="14.4" x14ac:dyDescent="0.3">
      <c r="A13" s="347" t="s">
        <v>147</v>
      </c>
      <c r="B13" s="404">
        <v>50.859000000000002</v>
      </c>
      <c r="C13" s="405">
        <v>10.24</v>
      </c>
      <c r="D13" s="405">
        <v>3.7</v>
      </c>
      <c r="E13" s="404">
        <v>7.5650000000000004</v>
      </c>
      <c r="F13" s="404">
        <v>0.22</v>
      </c>
      <c r="G13" s="404">
        <v>0.54900000000000004</v>
      </c>
      <c r="H13" s="404">
        <v>0.51600000000000001</v>
      </c>
      <c r="I13" s="405">
        <v>0</v>
      </c>
      <c r="J13" s="404">
        <v>3.5000000000000003E-2</v>
      </c>
      <c r="K13" s="404">
        <v>4.1000000000000002E-2</v>
      </c>
      <c r="L13" s="404">
        <v>3.6829999999999998</v>
      </c>
      <c r="M13" s="408">
        <v>77.408000000000001</v>
      </c>
      <c r="O13" s="349" t="s">
        <v>147</v>
      </c>
      <c r="P13" s="350">
        <f t="shared" si="3"/>
        <v>1868.7461430000001</v>
      </c>
      <c r="Q13" s="350">
        <f t="shared" si="0"/>
        <v>376.25514666666663</v>
      </c>
      <c r="R13" s="350">
        <f t="shared" si="0"/>
        <v>135.95156666666668</v>
      </c>
      <c r="S13" s="350">
        <f t="shared" si="0"/>
        <v>277.96583833333335</v>
      </c>
      <c r="T13" s="350">
        <f t="shared" si="0"/>
        <v>8.0836066666666664</v>
      </c>
      <c r="U13" s="350">
        <f t="shared" si="0"/>
        <v>20.172273000000001</v>
      </c>
      <c r="V13" s="350">
        <f t="shared" si="0"/>
        <v>18.959731999999999</v>
      </c>
      <c r="W13" s="350">
        <f t="shared" si="0"/>
        <v>0</v>
      </c>
      <c r="X13" s="350">
        <f t="shared" si="0"/>
        <v>1.2860283333333336</v>
      </c>
      <c r="Y13" s="350">
        <f t="shared" si="0"/>
        <v>1.5064903333333333</v>
      </c>
      <c r="Z13" s="350">
        <f t="shared" si="0"/>
        <v>135.32692433333332</v>
      </c>
      <c r="AA13" s="411">
        <f t="shared" si="0"/>
        <v>2844.2537493333334</v>
      </c>
      <c r="AB13" s="191"/>
      <c r="AC13" s="351" t="s">
        <v>147</v>
      </c>
      <c r="AD13" s="352">
        <f t="shared" si="1"/>
        <v>0.65702511368334027</v>
      </c>
      <c r="AE13" s="352">
        <f t="shared" si="12"/>
        <v>0.13228606862339809</v>
      </c>
      <c r="AF13" s="352">
        <f t="shared" si="13"/>
        <v>4.7798677139313767E-2</v>
      </c>
      <c r="AG13" s="352">
        <f t="shared" si="4"/>
        <v>9.7728916907813143E-2</v>
      </c>
      <c r="AH13" s="352">
        <f t="shared" si="5"/>
        <v>2.8420835055808186E-3</v>
      </c>
      <c r="AI13" s="352">
        <f t="shared" si="6"/>
        <v>7.092290202563043E-3</v>
      </c>
      <c r="AJ13" s="352">
        <f t="shared" si="7"/>
        <v>6.6659776767259192E-3</v>
      </c>
      <c r="AK13" s="359" t="s">
        <v>245</v>
      </c>
      <c r="AL13" s="352">
        <f t="shared" si="8"/>
        <v>4.521496486151303E-4</v>
      </c>
      <c r="AM13" s="352">
        <f t="shared" si="9"/>
        <v>5.2966101694915254E-4</v>
      </c>
      <c r="AN13" s="352">
        <f t="shared" si="10"/>
        <v>4.7579061595700696E-2</v>
      </c>
      <c r="AO13" s="417">
        <f t="shared" si="11"/>
        <v>1</v>
      </c>
      <c r="AP13" s="62"/>
    </row>
    <row r="14" spans="1:42" ht="14.4" x14ac:dyDescent="0.3">
      <c r="A14" s="347" t="s">
        <v>148</v>
      </c>
      <c r="B14" s="404">
        <v>61.524999999999999</v>
      </c>
      <c r="C14" s="405">
        <v>15.156000000000001</v>
      </c>
      <c r="D14" s="405">
        <v>3.6</v>
      </c>
      <c r="E14" s="404">
        <v>7.46</v>
      </c>
      <c r="F14" s="404">
        <v>0.35</v>
      </c>
      <c r="G14" s="404">
        <v>0.57499999999999996</v>
      </c>
      <c r="H14" s="404">
        <v>0.65700000000000003</v>
      </c>
      <c r="I14" s="405">
        <v>0</v>
      </c>
      <c r="J14" s="404">
        <v>4.4999999999999998E-2</v>
      </c>
      <c r="K14" s="404">
        <v>4.8000000000000001E-2</v>
      </c>
      <c r="L14" s="404">
        <v>3.9729999999999999</v>
      </c>
      <c r="M14" s="408">
        <v>93.388999999999996</v>
      </c>
      <c r="O14" s="349" t="s">
        <v>148</v>
      </c>
      <c r="P14" s="350">
        <f t="shared" si="3"/>
        <v>2260.6540916666663</v>
      </c>
      <c r="Q14" s="350">
        <f t="shared" si="0"/>
        <v>556.88701199999991</v>
      </c>
      <c r="R14" s="350">
        <f t="shared" si="0"/>
        <v>132.27719999999999</v>
      </c>
      <c r="S14" s="350">
        <f t="shared" si="0"/>
        <v>274.10775333333333</v>
      </c>
      <c r="T14" s="350">
        <f t="shared" si="0"/>
        <v>12.860283333333333</v>
      </c>
      <c r="U14" s="350">
        <f t="shared" si="0"/>
        <v>21.127608333333331</v>
      </c>
      <c r="V14" s="350">
        <f t="shared" si="0"/>
        <v>24.140588999999999</v>
      </c>
      <c r="W14" s="350">
        <f t="shared" si="0"/>
        <v>0</v>
      </c>
      <c r="X14" s="350">
        <f t="shared" si="0"/>
        <v>1.653465</v>
      </c>
      <c r="Y14" s="350">
        <f t="shared" si="0"/>
        <v>1.7636959999999999</v>
      </c>
      <c r="Z14" s="350">
        <f t="shared" si="0"/>
        <v>145.98258766666666</v>
      </c>
      <c r="AA14" s="411">
        <f t="shared" si="0"/>
        <v>3431.4542863333331</v>
      </c>
      <c r="AB14" s="191"/>
      <c r="AC14" s="351" t="s">
        <v>148</v>
      </c>
      <c r="AD14" s="352">
        <f t="shared" si="1"/>
        <v>0.65880349934146409</v>
      </c>
      <c r="AE14" s="352">
        <f t="shared" si="12"/>
        <v>0.1622889205366799</v>
      </c>
      <c r="AF14" s="352">
        <f t="shared" si="13"/>
        <v>3.8548437182109242E-2</v>
      </c>
      <c r="AG14" s="352">
        <f t="shared" si="4"/>
        <v>7.9880928160704162E-2</v>
      </c>
      <c r="AH14" s="352">
        <f t="shared" si="5"/>
        <v>3.7477647260383989E-3</v>
      </c>
      <c r="AI14" s="352">
        <f t="shared" si="6"/>
        <v>6.1570420499202257E-3</v>
      </c>
      <c r="AJ14" s="352">
        <f t="shared" si="7"/>
        <v>7.0350897857349368E-3</v>
      </c>
      <c r="AK14" s="359" t="s">
        <v>245</v>
      </c>
      <c r="AL14" s="352">
        <f t="shared" si="8"/>
        <v>4.8185546477636556E-4</v>
      </c>
      <c r="AM14" s="352">
        <f t="shared" si="9"/>
        <v>5.1397916242812327E-4</v>
      </c>
      <c r="AN14" s="352">
        <f t="shared" si="10"/>
        <v>4.2542483590144453E-2</v>
      </c>
      <c r="AO14" s="417">
        <f t="shared" si="11"/>
        <v>1</v>
      </c>
      <c r="AP14" s="62"/>
    </row>
    <row r="15" spans="1:42" ht="14.4" x14ac:dyDescent="0.3">
      <c r="A15" s="347" t="s">
        <v>149</v>
      </c>
      <c r="B15" s="404">
        <v>48.920999999999999</v>
      </c>
      <c r="C15" s="405">
        <v>15.2</v>
      </c>
      <c r="D15" s="405">
        <v>3.5</v>
      </c>
      <c r="E15" s="404">
        <v>7.94</v>
      </c>
      <c r="F15" s="404">
        <v>0.442</v>
      </c>
      <c r="G15" s="404">
        <v>0.6</v>
      </c>
      <c r="H15" s="404">
        <v>0.69</v>
      </c>
      <c r="I15" s="405">
        <v>0</v>
      </c>
      <c r="J15" s="404">
        <v>4.4999999999999998E-2</v>
      </c>
      <c r="K15" s="404">
        <v>0.04</v>
      </c>
      <c r="L15" s="404">
        <v>3.548</v>
      </c>
      <c r="M15" s="408">
        <v>80.926000000000002</v>
      </c>
      <c r="O15" s="349" t="s">
        <v>149</v>
      </c>
      <c r="P15" s="350">
        <f t="shared" si="3"/>
        <v>1797.5369169999999</v>
      </c>
      <c r="Q15" s="350">
        <f t="shared" si="0"/>
        <v>558.50373333333323</v>
      </c>
      <c r="R15" s="350">
        <f t="shared" si="0"/>
        <v>128.60283333333334</v>
      </c>
      <c r="S15" s="350">
        <f t="shared" si="0"/>
        <v>291.74471333333332</v>
      </c>
      <c r="T15" s="350">
        <f t="shared" si="0"/>
        <v>16.240700666666665</v>
      </c>
      <c r="U15" s="350">
        <f t="shared" si="0"/>
        <v>22.046199999999999</v>
      </c>
      <c r="V15" s="350">
        <f t="shared" si="0"/>
        <v>25.353129999999997</v>
      </c>
      <c r="W15" s="350">
        <f t="shared" si="0"/>
        <v>0</v>
      </c>
      <c r="X15" s="350">
        <f t="shared" si="0"/>
        <v>1.653465</v>
      </c>
      <c r="Y15" s="350">
        <f t="shared" si="0"/>
        <v>1.4697466666666665</v>
      </c>
      <c r="Z15" s="350">
        <f t="shared" si="0"/>
        <v>130.36652933333332</v>
      </c>
      <c r="AA15" s="411">
        <f t="shared" si="0"/>
        <v>2973.5179686666665</v>
      </c>
      <c r="AB15" s="191"/>
      <c r="AC15" s="351" t="s">
        <v>149</v>
      </c>
      <c r="AD15" s="352">
        <f t="shared" si="1"/>
        <v>0.60451523614166025</v>
      </c>
      <c r="AE15" s="352">
        <f t="shared" si="12"/>
        <v>0.18782591503348736</v>
      </c>
      <c r="AF15" s="352">
        <f t="shared" si="13"/>
        <v>4.3249388330079332E-2</v>
      </c>
      <c r="AG15" s="352">
        <f t="shared" si="4"/>
        <v>9.8114326668808538E-2</v>
      </c>
      <c r="AH15" s="352">
        <f t="shared" si="5"/>
        <v>5.4617798976843036E-3</v>
      </c>
      <c r="AI15" s="352">
        <f t="shared" si="6"/>
        <v>7.414180856585028E-3</v>
      </c>
      <c r="AJ15" s="352">
        <f t="shared" si="7"/>
        <v>8.5263079850727824E-3</v>
      </c>
      <c r="AK15" s="359" t="s">
        <v>245</v>
      </c>
      <c r="AL15" s="352">
        <f t="shared" si="8"/>
        <v>5.5606356424387719E-4</v>
      </c>
      <c r="AM15" s="352">
        <f t="shared" si="9"/>
        <v>4.9427872377233516E-4</v>
      </c>
      <c r="AN15" s="352">
        <f t="shared" si="10"/>
        <v>4.3842522798606127E-2</v>
      </c>
      <c r="AO15" s="417">
        <f t="shared" si="11"/>
        <v>1</v>
      </c>
      <c r="AP15" s="62"/>
    </row>
    <row r="16" spans="1:42" ht="14.4" x14ac:dyDescent="0.3">
      <c r="A16" s="347" t="s">
        <v>150</v>
      </c>
      <c r="B16" s="404">
        <v>54.134999999999998</v>
      </c>
      <c r="C16" s="405">
        <v>12.835000000000001</v>
      </c>
      <c r="D16" s="405">
        <v>4.1500000000000004</v>
      </c>
      <c r="E16" s="404">
        <v>9.3249999999999993</v>
      </c>
      <c r="F16" s="404">
        <v>0.46700000000000003</v>
      </c>
      <c r="G16" s="404">
        <v>0.6</v>
      </c>
      <c r="H16" s="404">
        <v>0.60699999999999998</v>
      </c>
      <c r="I16" s="405">
        <v>0</v>
      </c>
      <c r="J16" s="404">
        <v>2.5000000000000001E-2</v>
      </c>
      <c r="K16" s="404">
        <v>8.5999999999999993E-2</v>
      </c>
      <c r="L16" s="404">
        <v>3.8530000000000002</v>
      </c>
      <c r="M16" s="408">
        <v>86.082999999999998</v>
      </c>
      <c r="O16" s="349" t="s">
        <v>150</v>
      </c>
      <c r="P16" s="350">
        <f t="shared" si="3"/>
        <v>1989.118395</v>
      </c>
      <c r="Q16" s="350">
        <f t="shared" si="0"/>
        <v>471.60496166666667</v>
      </c>
      <c r="R16" s="350">
        <f t="shared" si="0"/>
        <v>152.48621666666668</v>
      </c>
      <c r="S16" s="350">
        <f t="shared" si="0"/>
        <v>342.63469166666658</v>
      </c>
      <c r="T16" s="350">
        <f t="shared" si="0"/>
        <v>17.159292333333333</v>
      </c>
      <c r="U16" s="350">
        <f t="shared" si="0"/>
        <v>22.046199999999999</v>
      </c>
      <c r="V16" s="350">
        <f t="shared" si="0"/>
        <v>22.303405666666666</v>
      </c>
      <c r="W16" s="350">
        <f t="shared" si="0"/>
        <v>0</v>
      </c>
      <c r="X16" s="350">
        <f t="shared" si="0"/>
        <v>0.91859166666666658</v>
      </c>
      <c r="Y16" s="350">
        <f t="shared" si="0"/>
        <v>3.159955333333333</v>
      </c>
      <c r="Z16" s="350">
        <f t="shared" si="0"/>
        <v>141.57334766666665</v>
      </c>
      <c r="AA16" s="411">
        <f t="shared" si="0"/>
        <v>3163.0050576666667</v>
      </c>
      <c r="AB16" s="191"/>
      <c r="AC16" s="351" t="s">
        <v>150</v>
      </c>
      <c r="AD16" s="352">
        <f t="shared" si="1"/>
        <v>0.62886981169336564</v>
      </c>
      <c r="AE16" s="352">
        <f t="shared" si="12"/>
        <v>0.1491002869323792</v>
      </c>
      <c r="AF16" s="352">
        <f t="shared" si="13"/>
        <v>4.8209286386394531E-2</v>
      </c>
      <c r="AG16" s="352">
        <f t="shared" si="4"/>
        <v>0.10832568567545273</v>
      </c>
      <c r="AH16" s="352">
        <f t="shared" si="5"/>
        <v>5.4249968054087333E-3</v>
      </c>
      <c r="AI16" s="352">
        <f t="shared" si="6"/>
        <v>6.9700173088763162E-3</v>
      </c>
      <c r="AJ16" s="352">
        <f t="shared" si="7"/>
        <v>7.0513341774798739E-3</v>
      </c>
      <c r="AK16" s="359" t="s">
        <v>245</v>
      </c>
      <c r="AL16" s="352">
        <f t="shared" si="8"/>
        <v>2.9041738786984649E-4</v>
      </c>
      <c r="AM16" s="352">
        <f t="shared" si="9"/>
        <v>9.990358142722719E-4</v>
      </c>
      <c r="AN16" s="352">
        <f t="shared" si="10"/>
        <v>4.4759127818500742E-2</v>
      </c>
      <c r="AO16" s="417">
        <f t="shared" si="11"/>
        <v>1</v>
      </c>
      <c r="AP16" s="62"/>
    </row>
    <row r="17" spans="1:42" ht="14.4" x14ac:dyDescent="0.3">
      <c r="A17" s="347" t="s">
        <v>151</v>
      </c>
      <c r="B17" s="404">
        <v>59.61</v>
      </c>
      <c r="C17" s="405">
        <v>14.75</v>
      </c>
      <c r="D17" s="405">
        <v>4.2</v>
      </c>
      <c r="E17" s="404">
        <v>9.0299999999999994</v>
      </c>
      <c r="F17" s="404">
        <v>0.49099999999999999</v>
      </c>
      <c r="G17" s="404">
        <v>0.52</v>
      </c>
      <c r="H17" s="404">
        <v>0.84799999999999998</v>
      </c>
      <c r="I17" s="405">
        <v>0</v>
      </c>
      <c r="J17" s="404">
        <v>1.2E-2</v>
      </c>
      <c r="K17" s="404">
        <v>5.1999999999999998E-2</v>
      </c>
      <c r="L17" s="404">
        <v>3.9420000000000002</v>
      </c>
      <c r="M17" s="408">
        <v>93.454999999999998</v>
      </c>
      <c r="O17" s="349" t="s">
        <v>151</v>
      </c>
      <c r="P17" s="350">
        <f t="shared" si="3"/>
        <v>2190.2899699999998</v>
      </c>
      <c r="Q17" s="350">
        <f t="shared" si="0"/>
        <v>541.96908333333329</v>
      </c>
      <c r="R17" s="350">
        <f t="shared" si="0"/>
        <v>154.32340000000002</v>
      </c>
      <c r="S17" s="350">
        <f t="shared" si="0"/>
        <v>331.79530999999992</v>
      </c>
      <c r="T17" s="350">
        <f t="shared" si="0"/>
        <v>18.041140333333331</v>
      </c>
      <c r="U17" s="350">
        <f t="shared" si="0"/>
        <v>19.106706666666664</v>
      </c>
      <c r="V17" s="350">
        <f t="shared" si="0"/>
        <v>31.158629333333334</v>
      </c>
      <c r="W17" s="350">
        <f t="shared" si="0"/>
        <v>0</v>
      </c>
      <c r="X17" s="350">
        <f t="shared" si="0"/>
        <v>0.44092399999999998</v>
      </c>
      <c r="Y17" s="350">
        <f t="shared" si="0"/>
        <v>1.9106706666666666</v>
      </c>
      <c r="Z17" s="350">
        <f t="shared" si="0"/>
        <v>144.84353400000001</v>
      </c>
      <c r="AA17" s="411">
        <f t="shared" si="0"/>
        <v>3433.8793683333333</v>
      </c>
      <c r="AB17" s="191"/>
      <c r="AC17" s="351" t="s">
        <v>151</v>
      </c>
      <c r="AD17" s="352">
        <f t="shared" si="1"/>
        <v>0.63784709218340374</v>
      </c>
      <c r="AE17" s="352">
        <f t="shared" si="12"/>
        <v>0.15782997164410678</v>
      </c>
      <c r="AF17" s="352">
        <f t="shared" si="13"/>
        <v>4.4941415654593128E-2</v>
      </c>
      <c r="AG17" s="352">
        <f t="shared" si="4"/>
        <v>9.6624043657375189E-2</v>
      </c>
      <c r="AH17" s="352">
        <f t="shared" si="5"/>
        <v>5.253865496763147E-3</v>
      </c>
      <c r="AI17" s="352">
        <f t="shared" si="6"/>
        <v>5.5641752715210524E-3</v>
      </c>
      <c r="AJ17" s="352">
        <f t="shared" si="7"/>
        <v>9.0738858274035626E-3</v>
      </c>
      <c r="AK17" s="359" t="s">
        <v>245</v>
      </c>
      <c r="AL17" s="352">
        <f t="shared" si="8"/>
        <v>1.2840404472740891E-4</v>
      </c>
      <c r="AM17" s="352">
        <f t="shared" si="9"/>
        <v>5.564175271521053E-4</v>
      </c>
      <c r="AN17" s="352">
        <f t="shared" si="10"/>
        <v>4.2180728692953827E-2</v>
      </c>
      <c r="AO17" s="417">
        <f t="shared" si="11"/>
        <v>1</v>
      </c>
      <c r="AP17" s="62"/>
    </row>
    <row r="18" spans="1:42" ht="14.4" x14ac:dyDescent="0.3">
      <c r="A18" s="347" t="s">
        <v>152</v>
      </c>
      <c r="B18" s="404">
        <v>44.518000000000001</v>
      </c>
      <c r="C18" s="405">
        <v>15.541</v>
      </c>
      <c r="D18" s="405">
        <v>7</v>
      </c>
      <c r="E18" s="404">
        <v>9.76</v>
      </c>
      <c r="F18" s="404">
        <v>0.61399999999999999</v>
      </c>
      <c r="G18" s="404">
        <v>0.55000000000000004</v>
      </c>
      <c r="H18" s="404">
        <v>0.73499999999999999</v>
      </c>
      <c r="I18" s="405">
        <v>0</v>
      </c>
      <c r="J18" s="404">
        <v>0.01</v>
      </c>
      <c r="K18" s="404">
        <v>7.8E-2</v>
      </c>
      <c r="L18" s="404">
        <v>4.298</v>
      </c>
      <c r="M18" s="408">
        <v>83.103999999999999</v>
      </c>
      <c r="O18" s="349" t="s">
        <v>152</v>
      </c>
      <c r="P18" s="350">
        <f t="shared" si="3"/>
        <v>1635.7545526666665</v>
      </c>
      <c r="Q18" s="350">
        <f t="shared" si="0"/>
        <v>571.03332366666666</v>
      </c>
      <c r="R18" s="350">
        <f t="shared" si="0"/>
        <v>257.20566666666667</v>
      </c>
      <c r="S18" s="350">
        <f t="shared" si="0"/>
        <v>358.61818666666665</v>
      </c>
      <c r="T18" s="350">
        <f t="shared" si="0"/>
        <v>22.56061133333333</v>
      </c>
      <c r="U18" s="350">
        <f t="shared" si="0"/>
        <v>20.209016666666667</v>
      </c>
      <c r="V18" s="350">
        <f t="shared" si="0"/>
        <v>27.006594999999997</v>
      </c>
      <c r="W18" s="350">
        <f t="shared" si="0"/>
        <v>0</v>
      </c>
      <c r="X18" s="350">
        <f t="shared" si="0"/>
        <v>0.36743666666666663</v>
      </c>
      <c r="Y18" s="350">
        <f t="shared" si="0"/>
        <v>2.8660059999999996</v>
      </c>
      <c r="Z18" s="350">
        <f t="shared" si="0"/>
        <v>157.92427933333332</v>
      </c>
      <c r="AA18" s="411">
        <f t="shared" si="0"/>
        <v>3053.5456746666664</v>
      </c>
      <c r="AB18" s="191"/>
      <c r="AC18" s="351" t="s">
        <v>152</v>
      </c>
      <c r="AD18" s="352">
        <f t="shared" si="1"/>
        <v>0.53569021948402007</v>
      </c>
      <c r="AE18" s="352">
        <f t="shared" si="12"/>
        <v>0.18700664227955335</v>
      </c>
      <c r="AF18" s="352">
        <f t="shared" si="13"/>
        <v>8.4231805929919149E-2</v>
      </c>
      <c r="AG18" s="352">
        <f t="shared" si="4"/>
        <v>0.11744320369657298</v>
      </c>
      <c r="AH18" s="352">
        <f t="shared" si="5"/>
        <v>7.3883326915671925E-3</v>
      </c>
      <c r="AI18" s="352">
        <f t="shared" si="6"/>
        <v>6.618213323065076E-3</v>
      </c>
      <c r="AJ18" s="352">
        <f t="shared" si="7"/>
        <v>8.8443396226415092E-3</v>
      </c>
      <c r="AK18" s="359" t="s">
        <v>245</v>
      </c>
      <c r="AL18" s="352">
        <f t="shared" si="8"/>
        <v>1.2033115132845591E-4</v>
      </c>
      <c r="AM18" s="352">
        <f t="shared" si="9"/>
        <v>9.3858298036195609E-4</v>
      </c>
      <c r="AN18" s="352">
        <f t="shared" si="10"/>
        <v>5.171832884097035E-2</v>
      </c>
      <c r="AO18" s="417">
        <f t="shared" si="11"/>
        <v>1</v>
      </c>
      <c r="AP18" s="62"/>
    </row>
    <row r="19" spans="1:42" ht="14.4" x14ac:dyDescent="0.3">
      <c r="A19" s="347" t="s">
        <v>153</v>
      </c>
      <c r="B19" s="404">
        <v>50.643999999999998</v>
      </c>
      <c r="C19" s="405">
        <v>18.277999999999999</v>
      </c>
      <c r="D19" s="405">
        <v>6.75</v>
      </c>
      <c r="E19" s="404">
        <v>9.6950000000000003</v>
      </c>
      <c r="F19" s="404">
        <v>0.95499999999999996</v>
      </c>
      <c r="G19" s="404">
        <v>0.95</v>
      </c>
      <c r="H19" s="404">
        <v>0.91700000000000004</v>
      </c>
      <c r="I19" s="405">
        <v>0</v>
      </c>
      <c r="J19" s="404">
        <v>2.1000000000000001E-2</v>
      </c>
      <c r="K19" s="404">
        <v>9.9000000000000005E-2</v>
      </c>
      <c r="L19" s="404">
        <v>4.7539999999999996</v>
      </c>
      <c r="M19" s="408">
        <v>93.063000000000002</v>
      </c>
      <c r="O19" s="349" t="s">
        <v>153</v>
      </c>
      <c r="P19" s="350">
        <f t="shared" si="3"/>
        <v>1860.8462546666665</v>
      </c>
      <c r="Q19" s="350">
        <f t="shared" si="0"/>
        <v>671.60073933333319</v>
      </c>
      <c r="R19" s="350">
        <f t="shared" si="0"/>
        <v>248.01974999999999</v>
      </c>
      <c r="S19" s="350">
        <f t="shared" si="0"/>
        <v>356.22984833333334</v>
      </c>
      <c r="T19" s="350">
        <f t="shared" si="0"/>
        <v>35.090201666666665</v>
      </c>
      <c r="U19" s="350">
        <f t="shared" si="0"/>
        <v>34.906483333333327</v>
      </c>
      <c r="V19" s="350">
        <f t="shared" si="0"/>
        <v>33.693942333333332</v>
      </c>
      <c r="W19" s="350">
        <f t="shared" si="0"/>
        <v>0</v>
      </c>
      <c r="X19" s="350">
        <f t="shared" si="0"/>
        <v>0.77161700000000011</v>
      </c>
      <c r="Y19" s="350">
        <f t="shared" si="0"/>
        <v>3.6376230000000001</v>
      </c>
      <c r="Z19" s="350">
        <f t="shared" si="0"/>
        <v>174.67939133333329</v>
      </c>
      <c r="AA19" s="411">
        <f t="shared" si="0"/>
        <v>3419.4758510000001</v>
      </c>
      <c r="AB19" s="191"/>
      <c r="AC19" s="351" t="s">
        <v>153</v>
      </c>
      <c r="AD19" s="352">
        <f t="shared" si="1"/>
        <v>0.5441904946111773</v>
      </c>
      <c r="AE19" s="352">
        <f t="shared" si="12"/>
        <v>0.19640458614057138</v>
      </c>
      <c r="AF19" s="352">
        <f t="shared" si="13"/>
        <v>7.253151091196286E-2</v>
      </c>
      <c r="AG19" s="352">
        <f t="shared" si="4"/>
        <v>0.10417674048762665</v>
      </c>
      <c r="AH19" s="352">
        <f t="shared" si="5"/>
        <v>1.0261865617914746E-2</v>
      </c>
      <c r="AI19" s="352">
        <f t="shared" si="6"/>
        <v>1.0208138572794772E-2</v>
      </c>
      <c r="AJ19" s="352">
        <f t="shared" si="7"/>
        <v>9.8535400750029544E-3</v>
      </c>
      <c r="AK19" s="359" t="s">
        <v>245</v>
      </c>
      <c r="AL19" s="352">
        <f t="shared" si="8"/>
        <v>2.2565358950388448E-4</v>
      </c>
      <c r="AM19" s="352">
        <f t="shared" si="9"/>
        <v>1.0637954933754553E-3</v>
      </c>
      <c r="AN19" s="352">
        <f t="shared" si="10"/>
        <v>5.1083674500069828E-2</v>
      </c>
      <c r="AO19" s="417">
        <f t="shared" si="11"/>
        <v>1</v>
      </c>
      <c r="AP19" s="62"/>
    </row>
    <row r="20" spans="1:42" s="9" customFormat="1" ht="14.4" x14ac:dyDescent="0.3">
      <c r="A20" s="340" t="s">
        <v>154</v>
      </c>
      <c r="B20" s="406">
        <v>57.127000000000002</v>
      </c>
      <c r="C20" s="407">
        <v>14.1</v>
      </c>
      <c r="D20" s="407">
        <v>7.3</v>
      </c>
      <c r="E20" s="406">
        <v>10.509</v>
      </c>
      <c r="F20" s="406">
        <v>1.02</v>
      </c>
      <c r="G20" s="406">
        <v>0.6</v>
      </c>
      <c r="H20" s="406">
        <v>1.012</v>
      </c>
      <c r="I20" s="407">
        <v>0</v>
      </c>
      <c r="J20" s="406">
        <v>4.4999999999999998E-2</v>
      </c>
      <c r="K20" s="406">
        <v>0.14699999999999999</v>
      </c>
      <c r="L20" s="406">
        <v>5.1459999999999999</v>
      </c>
      <c r="M20" s="409">
        <v>97.006</v>
      </c>
      <c r="N20" s="331"/>
      <c r="O20" s="343" t="s">
        <v>154</v>
      </c>
      <c r="P20" s="1016">
        <f t="shared" si="3"/>
        <v>2099.0554456666669</v>
      </c>
      <c r="Q20" s="1016">
        <f t="shared" si="0"/>
        <v>518.08569999999997</v>
      </c>
      <c r="R20" s="1016">
        <f t="shared" si="0"/>
        <v>268.22876666666667</v>
      </c>
      <c r="S20" s="1016">
        <f t="shared" si="0"/>
        <v>386.13919299999998</v>
      </c>
      <c r="T20" s="1016">
        <f t="shared" si="0"/>
        <v>37.478539999999995</v>
      </c>
      <c r="U20" s="1016">
        <f t="shared" si="0"/>
        <v>22.046199999999999</v>
      </c>
      <c r="V20" s="1016">
        <f t="shared" si="0"/>
        <v>37.184590666666665</v>
      </c>
      <c r="W20" s="1016">
        <f t="shared" si="0"/>
        <v>0</v>
      </c>
      <c r="X20" s="1016">
        <f t="shared" si="0"/>
        <v>1.653465</v>
      </c>
      <c r="Y20" s="1016">
        <f t="shared" si="0"/>
        <v>5.4013189999999991</v>
      </c>
      <c r="Z20" s="1016">
        <f t="shared" si="0"/>
        <v>189.08290866666667</v>
      </c>
      <c r="AA20" s="1017">
        <f t="shared" si="0"/>
        <v>3564.3561286666663</v>
      </c>
      <c r="AB20" s="415"/>
      <c r="AC20" s="344" t="s">
        <v>154</v>
      </c>
      <c r="AD20" s="360">
        <f t="shared" si="1"/>
        <v>0.58890171741954112</v>
      </c>
      <c r="AE20" s="360">
        <f t="shared" si="12"/>
        <v>0.14535183390718101</v>
      </c>
      <c r="AF20" s="360">
        <f t="shared" si="13"/>
        <v>7.5253077129249751E-2</v>
      </c>
      <c r="AG20" s="360">
        <f t="shared" si="4"/>
        <v>0.10833350514401172</v>
      </c>
      <c r="AH20" s="360">
        <f t="shared" si="5"/>
        <v>1.0514813516689689E-2</v>
      </c>
      <c r="AI20" s="360">
        <f t="shared" si="6"/>
        <v>6.18518442158217E-3</v>
      </c>
      <c r="AJ20" s="360">
        <f t="shared" si="7"/>
        <v>1.0432344391068594E-2</v>
      </c>
      <c r="AK20" s="361" t="s">
        <v>245</v>
      </c>
      <c r="AL20" s="360">
        <f t="shared" si="8"/>
        <v>4.638888316186628E-4</v>
      </c>
      <c r="AM20" s="360">
        <f t="shared" si="9"/>
        <v>1.5153701832876316E-3</v>
      </c>
      <c r="AN20" s="360">
        <f t="shared" si="10"/>
        <v>5.3048265055769754E-2</v>
      </c>
      <c r="AO20" s="418">
        <f t="shared" si="11"/>
        <v>1</v>
      </c>
      <c r="AP20" s="362"/>
    </row>
    <row r="21" spans="1:42" ht="14.4" x14ac:dyDescent="0.3">
      <c r="A21" s="347" t="s">
        <v>155</v>
      </c>
      <c r="B21" s="404">
        <v>52.868000000000002</v>
      </c>
      <c r="C21" s="404">
        <v>17.3</v>
      </c>
      <c r="D21" s="404">
        <v>7</v>
      </c>
      <c r="E21" s="404">
        <v>11.614000000000001</v>
      </c>
      <c r="F21" s="404">
        <v>0.89100000000000001</v>
      </c>
      <c r="G21" s="404">
        <v>0.95</v>
      </c>
      <c r="H21" s="404">
        <v>0.96</v>
      </c>
      <c r="I21" s="405">
        <v>0</v>
      </c>
      <c r="J21" s="404">
        <v>0.08</v>
      </c>
      <c r="K21" s="404">
        <v>0.11</v>
      </c>
      <c r="L21" s="404">
        <v>6.2759999999999998</v>
      </c>
      <c r="M21" s="408">
        <v>98.049000000000007</v>
      </c>
      <c r="O21" s="349" t="s">
        <v>155</v>
      </c>
      <c r="P21" s="350">
        <f t="shared" si="3"/>
        <v>1942.5641693333334</v>
      </c>
      <c r="Q21" s="350">
        <f t="shared" ref="Q21:Q50" si="14">C21*2204.62/60</f>
        <v>635.66543333333334</v>
      </c>
      <c r="R21" s="350">
        <f t="shared" ref="R21:R50" si="15">D21*2204.62/60</f>
        <v>257.20566666666667</v>
      </c>
      <c r="S21" s="350">
        <f t="shared" ref="S21:S50" si="16">E21*2204.62/60</f>
        <v>426.74094466666668</v>
      </c>
      <c r="T21" s="350">
        <f t="shared" ref="T21:T50" si="17">F21*2204.62/60</f>
        <v>32.738606999999995</v>
      </c>
      <c r="U21" s="350">
        <f t="shared" ref="U21:U50" si="18">G21*2204.62/60</f>
        <v>34.906483333333327</v>
      </c>
      <c r="V21" s="350">
        <f t="shared" ref="V21:V50" si="19">H21*2204.62/60</f>
        <v>35.273919999999997</v>
      </c>
      <c r="W21" s="350">
        <f t="shared" ref="W21:W50" si="20">I21*2204.62/60</f>
        <v>0</v>
      </c>
      <c r="X21" s="350">
        <f t="shared" ref="X21:X50" si="21">J21*2204.62/60</f>
        <v>2.9394933333333331</v>
      </c>
      <c r="Y21" s="350">
        <f t="shared" ref="Y21:Y50" si="22">K21*2204.62/60</f>
        <v>4.0418033333333332</v>
      </c>
      <c r="Z21" s="350">
        <f t="shared" ref="Z21:Z50" si="23">L21*2204.62/60</f>
        <v>230.60325199999997</v>
      </c>
      <c r="AA21" s="411">
        <f t="shared" ref="AA21:AA50" si="24">M21*2204.62/60</f>
        <v>3602.6797730000003</v>
      </c>
      <c r="AB21" s="191"/>
      <c r="AC21" s="351" t="s">
        <v>155</v>
      </c>
      <c r="AD21" s="352">
        <f t="shared" si="1"/>
        <v>0.5391997878611714</v>
      </c>
      <c r="AE21" s="352">
        <f t="shared" ref="AE21:AE46" si="25">Q21/$AA21</f>
        <v>0.17644239104937326</v>
      </c>
      <c r="AF21" s="352">
        <f t="shared" ref="AF21:AF46" si="26">R21/$AA21</f>
        <v>7.1392874991075883E-2</v>
      </c>
      <c r="AG21" s="352">
        <f t="shared" si="4"/>
        <v>0.11845097859233648</v>
      </c>
      <c r="AH21" s="352">
        <f t="shared" si="5"/>
        <v>9.0872930881497997E-3</v>
      </c>
      <c r="AI21" s="352">
        <f t="shared" si="6"/>
        <v>9.6890330345031535E-3</v>
      </c>
      <c r="AJ21" s="352">
        <f t="shared" si="7"/>
        <v>9.791022855918978E-3</v>
      </c>
      <c r="AK21" s="359" t="s">
        <v>245</v>
      </c>
      <c r="AL21" s="352">
        <f t="shared" si="8"/>
        <v>8.1591857132658143E-4</v>
      </c>
      <c r="AM21" s="352">
        <f t="shared" si="9"/>
        <v>1.1218880355740495E-3</v>
      </c>
      <c r="AN21" s="352">
        <f t="shared" si="10"/>
        <v>6.4008811920570313E-2</v>
      </c>
      <c r="AO21" s="417">
        <f t="shared" si="11"/>
        <v>1</v>
      </c>
      <c r="AP21" s="62"/>
    </row>
    <row r="22" spans="1:42" ht="14.4" x14ac:dyDescent="0.3">
      <c r="A22" s="347" t="s">
        <v>156</v>
      </c>
      <c r="B22" s="404">
        <v>52.735999999999997</v>
      </c>
      <c r="C22" s="404">
        <v>18.02</v>
      </c>
      <c r="D22" s="404">
        <v>10</v>
      </c>
      <c r="E22" s="404">
        <v>12.183999999999999</v>
      </c>
      <c r="F22" s="404">
        <v>0.89800000000000002</v>
      </c>
      <c r="G22" s="404">
        <v>1.1000000000000001</v>
      </c>
      <c r="H22" s="404">
        <v>1.27</v>
      </c>
      <c r="I22" s="404">
        <v>8.5000000000000006E-2</v>
      </c>
      <c r="J22" s="404">
        <v>7.0000000000000007E-2</v>
      </c>
      <c r="K22" s="404">
        <v>0.14099999999999999</v>
      </c>
      <c r="L22" s="404">
        <v>7.15</v>
      </c>
      <c r="M22" s="408">
        <v>103.654</v>
      </c>
      <c r="O22" s="349" t="s">
        <v>156</v>
      </c>
      <c r="P22" s="350">
        <f t="shared" si="3"/>
        <v>1937.714005333333</v>
      </c>
      <c r="Q22" s="350">
        <f t="shared" si="14"/>
        <v>662.12087333333329</v>
      </c>
      <c r="R22" s="350">
        <f t="shared" si="15"/>
        <v>367.43666666666661</v>
      </c>
      <c r="S22" s="350">
        <f t="shared" si="16"/>
        <v>447.68483466666663</v>
      </c>
      <c r="T22" s="350">
        <f t="shared" si="17"/>
        <v>32.995812666666666</v>
      </c>
      <c r="U22" s="350">
        <f t="shared" si="18"/>
        <v>40.418033333333334</v>
      </c>
      <c r="V22" s="350">
        <f t="shared" si="19"/>
        <v>46.664456666666666</v>
      </c>
      <c r="W22" s="350">
        <f t="shared" si="20"/>
        <v>3.1232116666666667</v>
      </c>
      <c r="X22" s="350">
        <f t="shared" si="21"/>
        <v>2.5720566666666671</v>
      </c>
      <c r="Y22" s="350">
        <f t="shared" si="22"/>
        <v>5.1808569999999996</v>
      </c>
      <c r="Z22" s="350">
        <f t="shared" si="23"/>
        <v>262.71721666666667</v>
      </c>
      <c r="AA22" s="411">
        <f t="shared" si="24"/>
        <v>3808.6280246666661</v>
      </c>
      <c r="AB22" s="191"/>
      <c r="AC22" s="351" t="s">
        <v>156</v>
      </c>
      <c r="AD22" s="352">
        <f t="shared" si="1"/>
        <v>0.50876956026781406</v>
      </c>
      <c r="AE22" s="352">
        <f t="shared" si="25"/>
        <v>0.17384760838944954</v>
      </c>
      <c r="AF22" s="352">
        <f t="shared" si="26"/>
        <v>9.6474810426997515E-2</v>
      </c>
      <c r="AG22" s="352">
        <f t="shared" si="4"/>
        <v>0.11754490902425378</v>
      </c>
      <c r="AH22" s="352">
        <f t="shared" si="5"/>
        <v>8.6634379763443781E-3</v>
      </c>
      <c r="AI22" s="352">
        <f t="shared" si="6"/>
        <v>1.0612229146969727E-2</v>
      </c>
      <c r="AJ22" s="352">
        <f t="shared" si="7"/>
        <v>1.2252300924228686E-2</v>
      </c>
      <c r="AK22" s="352">
        <f t="shared" ref="AK22:AK46" si="27">W22/$AA22</f>
        <v>8.2003588862947902E-4</v>
      </c>
      <c r="AL22" s="352">
        <f t="shared" si="8"/>
        <v>6.7532367298898282E-4</v>
      </c>
      <c r="AM22" s="352">
        <f t="shared" si="9"/>
        <v>1.360294827020665E-3</v>
      </c>
      <c r="AN22" s="352">
        <f t="shared" si="10"/>
        <v>6.8979489455303231E-2</v>
      </c>
      <c r="AO22" s="417">
        <f t="shared" si="11"/>
        <v>1</v>
      </c>
      <c r="AP22" s="62"/>
    </row>
    <row r="23" spans="1:42" ht="14.4" x14ac:dyDescent="0.3">
      <c r="A23" s="347" t="s">
        <v>157</v>
      </c>
      <c r="B23" s="404">
        <v>42.152999999999999</v>
      </c>
      <c r="C23" s="404">
        <v>23.6</v>
      </c>
      <c r="D23" s="404">
        <v>6.5</v>
      </c>
      <c r="E23" s="404">
        <v>11.645</v>
      </c>
      <c r="F23" s="404">
        <v>1.5469999999999999</v>
      </c>
      <c r="G23" s="404">
        <v>1.615</v>
      </c>
      <c r="H23" s="404">
        <v>1.153</v>
      </c>
      <c r="I23" s="404">
        <v>0.10100000000000001</v>
      </c>
      <c r="J23" s="404">
        <v>5.5E-2</v>
      </c>
      <c r="K23" s="404">
        <v>0.29399999999999998</v>
      </c>
      <c r="L23" s="404">
        <v>7.194</v>
      </c>
      <c r="M23" s="408">
        <v>95.856999999999999</v>
      </c>
      <c r="O23" s="349" t="s">
        <v>157</v>
      </c>
      <c r="P23" s="350">
        <f t="shared" si="3"/>
        <v>1548.8557809999998</v>
      </c>
      <c r="Q23" s="350">
        <f t="shared" si="14"/>
        <v>867.15053333333333</v>
      </c>
      <c r="R23" s="350">
        <f t="shared" si="15"/>
        <v>238.8338333333333</v>
      </c>
      <c r="S23" s="350">
        <f t="shared" si="16"/>
        <v>427.87999833333328</v>
      </c>
      <c r="T23" s="350">
        <f t="shared" si="17"/>
        <v>56.842452333333327</v>
      </c>
      <c r="U23" s="350">
        <f t="shared" si="18"/>
        <v>59.341021666666663</v>
      </c>
      <c r="V23" s="350">
        <f t="shared" si="19"/>
        <v>42.365447666666668</v>
      </c>
      <c r="W23" s="350">
        <f t="shared" si="20"/>
        <v>3.7111103333333331</v>
      </c>
      <c r="X23" s="350">
        <f t="shared" si="21"/>
        <v>2.0209016666666666</v>
      </c>
      <c r="Y23" s="350">
        <f t="shared" si="22"/>
        <v>10.802637999999998</v>
      </c>
      <c r="Z23" s="350">
        <f t="shared" si="23"/>
        <v>264.33393799999999</v>
      </c>
      <c r="AA23" s="411">
        <f t="shared" si="24"/>
        <v>3522.1376556666664</v>
      </c>
      <c r="AB23" s="191"/>
      <c r="AC23" s="351" t="s">
        <v>157</v>
      </c>
      <c r="AD23" s="352">
        <f t="shared" si="1"/>
        <v>0.4397487924721199</v>
      </c>
      <c r="AE23" s="352">
        <f t="shared" si="25"/>
        <v>0.24620006885256165</v>
      </c>
      <c r="AF23" s="352">
        <f t="shared" si="26"/>
        <v>6.7809340997527556E-2</v>
      </c>
      <c r="AG23" s="352">
        <f t="shared" si="4"/>
        <v>0.12148304244864745</v>
      </c>
      <c r="AH23" s="352">
        <f t="shared" si="5"/>
        <v>1.6138623157411561E-2</v>
      </c>
      <c r="AI23" s="352">
        <f t="shared" si="6"/>
        <v>1.6848013186308772E-2</v>
      </c>
      <c r="AJ23" s="352">
        <f t="shared" si="7"/>
        <v>1.2028333872330661E-2</v>
      </c>
      <c r="AK23" s="352">
        <f t="shared" si="27"/>
        <v>1.0536528370385053E-3</v>
      </c>
      <c r="AL23" s="352">
        <f t="shared" si="8"/>
        <v>5.7377134690215635E-4</v>
      </c>
      <c r="AM23" s="352">
        <f t="shared" si="9"/>
        <v>3.0670686543497081E-3</v>
      </c>
      <c r="AN23" s="352">
        <f t="shared" si="10"/>
        <v>7.5049292174802051E-2</v>
      </c>
      <c r="AO23" s="417">
        <f t="shared" si="11"/>
        <v>1</v>
      </c>
      <c r="AP23" s="62"/>
    </row>
    <row r="24" spans="1:42" ht="14.4" x14ac:dyDescent="0.3">
      <c r="A24" s="347" t="s">
        <v>158</v>
      </c>
      <c r="B24" s="404">
        <v>52.353999999999999</v>
      </c>
      <c r="C24" s="404">
        <v>20.34</v>
      </c>
      <c r="D24" s="404">
        <v>10.75</v>
      </c>
      <c r="E24" s="404">
        <v>10.227</v>
      </c>
      <c r="F24" s="404">
        <v>1.806</v>
      </c>
      <c r="G24" s="404">
        <v>1.575</v>
      </c>
      <c r="H24" s="404">
        <v>1.2190000000000001</v>
      </c>
      <c r="I24" s="404">
        <v>0.124</v>
      </c>
      <c r="J24" s="404">
        <v>5.1999999999999998E-2</v>
      </c>
      <c r="K24" s="404">
        <v>0.23</v>
      </c>
      <c r="L24" s="404">
        <v>8.5150000000000006</v>
      </c>
      <c r="M24" s="408">
        <v>107.19199999999999</v>
      </c>
      <c r="O24" s="349" t="s">
        <v>158</v>
      </c>
      <c r="P24" s="350">
        <f t="shared" si="3"/>
        <v>1923.6779246666665</v>
      </c>
      <c r="Q24" s="350">
        <f t="shared" si="14"/>
        <v>747.36617999999987</v>
      </c>
      <c r="R24" s="350">
        <f t="shared" si="15"/>
        <v>394.99441666666661</v>
      </c>
      <c r="S24" s="350">
        <f t="shared" si="16"/>
        <v>375.77747900000003</v>
      </c>
      <c r="T24" s="350">
        <f t="shared" si="17"/>
        <v>66.359062000000009</v>
      </c>
      <c r="U24" s="350">
        <f t="shared" si="18"/>
        <v>57.871274999999997</v>
      </c>
      <c r="V24" s="350">
        <f t="shared" si="19"/>
        <v>44.790529666666664</v>
      </c>
      <c r="W24" s="350">
        <f t="shared" si="20"/>
        <v>4.5562146666666665</v>
      </c>
      <c r="X24" s="350">
        <f t="shared" si="21"/>
        <v>1.9106706666666666</v>
      </c>
      <c r="Y24" s="350">
        <f t="shared" si="22"/>
        <v>8.4510433333333328</v>
      </c>
      <c r="Z24" s="350">
        <f t="shared" si="23"/>
        <v>312.87232166666666</v>
      </c>
      <c r="AA24" s="411">
        <f t="shared" si="24"/>
        <v>3938.6271173333325</v>
      </c>
      <c r="AB24" s="191"/>
      <c r="AC24" s="351" t="s">
        <v>158</v>
      </c>
      <c r="AD24" s="352">
        <f t="shared" si="1"/>
        <v>0.48841331442644981</v>
      </c>
      <c r="AE24" s="352">
        <f t="shared" si="25"/>
        <v>0.18975296663930144</v>
      </c>
      <c r="AF24" s="352">
        <f t="shared" si="26"/>
        <v>0.100287334875737</v>
      </c>
      <c r="AG24" s="352">
        <f t="shared" si="4"/>
        <v>9.5408239420852331E-2</v>
      </c>
      <c r="AH24" s="352">
        <f t="shared" si="5"/>
        <v>1.6848272259123821E-2</v>
      </c>
      <c r="AI24" s="352">
        <f t="shared" si="6"/>
        <v>1.4693260691096353E-2</v>
      </c>
      <c r="AJ24" s="352">
        <f t="shared" si="7"/>
        <v>1.1372117322188225E-2</v>
      </c>
      <c r="AK24" s="352">
        <f t="shared" si="27"/>
        <v>1.1568027464736177E-3</v>
      </c>
      <c r="AL24" s="352">
        <f t="shared" si="8"/>
        <v>4.8511082916635577E-4</v>
      </c>
      <c r="AM24" s="352">
        <f t="shared" si="9"/>
        <v>2.1456825136204195E-3</v>
      </c>
      <c r="AN24" s="352">
        <f t="shared" si="10"/>
        <v>7.9436898275990764E-2</v>
      </c>
      <c r="AO24" s="417">
        <f t="shared" si="11"/>
        <v>1</v>
      </c>
      <c r="AP24" s="62"/>
    </row>
    <row r="25" spans="1:42" ht="14.4" x14ac:dyDescent="0.3">
      <c r="A25" s="347" t="s">
        <v>159</v>
      </c>
      <c r="B25" s="404">
        <v>52.415999999999997</v>
      </c>
      <c r="C25" s="404">
        <v>15.75</v>
      </c>
      <c r="D25" s="404">
        <v>11.5</v>
      </c>
      <c r="E25" s="404">
        <v>11</v>
      </c>
      <c r="F25" s="404">
        <v>2.6019999999999999</v>
      </c>
      <c r="G25" s="404">
        <v>1.3</v>
      </c>
      <c r="H25" s="404">
        <v>1.262</v>
      </c>
      <c r="I25" s="404">
        <v>9.9000000000000005E-2</v>
      </c>
      <c r="J25" s="404">
        <v>0.04</v>
      </c>
      <c r="K25" s="404">
        <v>0.39100000000000001</v>
      </c>
      <c r="L25" s="404">
        <v>7.93</v>
      </c>
      <c r="M25" s="408">
        <v>104.29</v>
      </c>
      <c r="O25" s="349" t="s">
        <v>159</v>
      </c>
      <c r="P25" s="350">
        <f t="shared" si="3"/>
        <v>1925.9560319999996</v>
      </c>
      <c r="Q25" s="350">
        <f t="shared" si="14"/>
        <v>578.71275000000003</v>
      </c>
      <c r="R25" s="350">
        <f t="shared" si="15"/>
        <v>422.55216666666661</v>
      </c>
      <c r="S25" s="350">
        <f t="shared" si="16"/>
        <v>404.18033333333335</v>
      </c>
      <c r="T25" s="350">
        <f t="shared" si="17"/>
        <v>95.607020666666656</v>
      </c>
      <c r="U25" s="350">
        <f t="shared" si="18"/>
        <v>47.766766666666662</v>
      </c>
      <c r="V25" s="350">
        <f t="shared" si="19"/>
        <v>46.370507333333329</v>
      </c>
      <c r="W25" s="350">
        <f t="shared" si="20"/>
        <v>3.6376230000000001</v>
      </c>
      <c r="X25" s="350">
        <f t="shared" si="21"/>
        <v>1.4697466666666665</v>
      </c>
      <c r="Y25" s="350">
        <f t="shared" si="22"/>
        <v>14.366773666666665</v>
      </c>
      <c r="Z25" s="350">
        <f t="shared" si="23"/>
        <v>291.37727666666666</v>
      </c>
      <c r="AA25" s="411">
        <f t="shared" si="24"/>
        <v>3831.9969966666667</v>
      </c>
      <c r="AB25" s="191"/>
      <c r="AC25" s="351" t="s">
        <v>159</v>
      </c>
      <c r="AD25" s="352">
        <f t="shared" si="1"/>
        <v>0.50259852334835542</v>
      </c>
      <c r="AE25" s="352">
        <f t="shared" si="25"/>
        <v>0.1510211909099626</v>
      </c>
      <c r="AF25" s="352">
        <f t="shared" si="26"/>
        <v>0.11026944098187744</v>
      </c>
      <c r="AG25" s="352">
        <f t="shared" si="4"/>
        <v>0.10547511746092626</v>
      </c>
      <c r="AH25" s="352">
        <f t="shared" si="5"/>
        <v>2.494965960303001E-2</v>
      </c>
      <c r="AI25" s="352">
        <f t="shared" si="6"/>
        <v>1.2465241154473103E-2</v>
      </c>
      <c r="AJ25" s="352">
        <f t="shared" si="7"/>
        <v>1.2100872566880812E-2</v>
      </c>
      <c r="AK25" s="352">
        <f t="shared" si="27"/>
        <v>9.4927605714833639E-4</v>
      </c>
      <c r="AL25" s="352">
        <f t="shared" si="8"/>
        <v>3.8354588167609547E-4</v>
      </c>
      <c r="AM25" s="352">
        <f t="shared" si="9"/>
        <v>3.7491609933838332E-3</v>
      </c>
      <c r="AN25" s="352">
        <f t="shared" si="10"/>
        <v>7.6037971042285935E-2</v>
      </c>
      <c r="AO25" s="417">
        <f t="shared" si="11"/>
        <v>1</v>
      </c>
      <c r="AP25" s="62"/>
    </row>
    <row r="26" spans="1:42" ht="14.4" x14ac:dyDescent="0.3">
      <c r="A26" s="347" t="s">
        <v>160</v>
      </c>
      <c r="B26" s="404">
        <v>54.064999999999998</v>
      </c>
      <c r="C26" s="404">
        <v>19.3</v>
      </c>
      <c r="D26" s="404">
        <v>11.35</v>
      </c>
      <c r="E26" s="404">
        <v>9.7100000000000009</v>
      </c>
      <c r="F26" s="404">
        <v>2.492</v>
      </c>
      <c r="G26" s="404">
        <v>1.3</v>
      </c>
      <c r="H26" s="404">
        <v>1.46</v>
      </c>
      <c r="I26" s="404">
        <v>0.13500000000000001</v>
      </c>
      <c r="J26" s="404">
        <v>0.02</v>
      </c>
      <c r="K26" s="404">
        <v>0.34</v>
      </c>
      <c r="L26" s="404">
        <v>7.125</v>
      </c>
      <c r="M26" s="408">
        <v>107.297</v>
      </c>
      <c r="O26" s="349" t="s">
        <v>160</v>
      </c>
      <c r="P26" s="350">
        <f t="shared" si="3"/>
        <v>1986.5463383333331</v>
      </c>
      <c r="Q26" s="350">
        <f t="shared" si="14"/>
        <v>709.15276666666659</v>
      </c>
      <c r="R26" s="350">
        <f t="shared" si="15"/>
        <v>417.04061666666661</v>
      </c>
      <c r="S26" s="350">
        <f t="shared" si="16"/>
        <v>356.78100333333333</v>
      </c>
      <c r="T26" s="350">
        <f t="shared" si="17"/>
        <v>91.565217333333322</v>
      </c>
      <c r="U26" s="350">
        <f t="shared" si="18"/>
        <v>47.766766666666662</v>
      </c>
      <c r="V26" s="350">
        <f t="shared" si="19"/>
        <v>53.645753333333332</v>
      </c>
      <c r="W26" s="350">
        <f t="shared" si="20"/>
        <v>4.9603950000000001</v>
      </c>
      <c r="X26" s="350">
        <f t="shared" si="21"/>
        <v>0.73487333333333327</v>
      </c>
      <c r="Y26" s="350">
        <f t="shared" si="22"/>
        <v>12.492846666666667</v>
      </c>
      <c r="Z26" s="350">
        <f t="shared" si="23"/>
        <v>261.79862500000002</v>
      </c>
      <c r="AA26" s="411">
        <f t="shared" si="24"/>
        <v>3942.4852023333328</v>
      </c>
      <c r="AB26" s="191"/>
      <c r="AC26" s="351" t="s">
        <v>160</v>
      </c>
      <c r="AD26" s="352">
        <f t="shared" si="1"/>
        <v>0.50388174879073977</v>
      </c>
      <c r="AE26" s="352">
        <f t="shared" si="25"/>
        <v>0.17987455380858738</v>
      </c>
      <c r="AF26" s="352">
        <f t="shared" si="26"/>
        <v>0.10578114951955786</v>
      </c>
      <c r="AG26" s="352">
        <f t="shared" si="4"/>
        <v>9.0496472408361853E-2</v>
      </c>
      <c r="AH26" s="352">
        <f t="shared" si="5"/>
        <v>2.3225253268963717E-2</v>
      </c>
      <c r="AI26" s="352">
        <f t="shared" si="6"/>
        <v>1.2115902588143192E-2</v>
      </c>
      <c r="AJ26" s="352">
        <f t="shared" si="7"/>
        <v>1.3607090598991586E-2</v>
      </c>
      <c r="AK26" s="352">
        <f t="shared" si="27"/>
        <v>1.2581898841533315E-3</v>
      </c>
      <c r="AL26" s="352">
        <f t="shared" si="8"/>
        <v>1.863985013560491E-4</v>
      </c>
      <c r="AM26" s="352">
        <f t="shared" si="9"/>
        <v>3.1687745230528351E-3</v>
      </c>
      <c r="AN26" s="352">
        <f t="shared" si="10"/>
        <v>6.6404466108092502E-2</v>
      </c>
      <c r="AO26" s="417">
        <f t="shared" si="11"/>
        <v>1</v>
      </c>
      <c r="AP26" s="62"/>
    </row>
    <row r="27" spans="1:42" ht="14.4" x14ac:dyDescent="0.3">
      <c r="A27" s="347" t="s">
        <v>161</v>
      </c>
      <c r="B27" s="404">
        <v>59.612000000000002</v>
      </c>
      <c r="C27" s="404">
        <v>22.5</v>
      </c>
      <c r="D27" s="404">
        <v>11.35</v>
      </c>
      <c r="E27" s="404">
        <v>10.3</v>
      </c>
      <c r="F27" s="404">
        <v>3.1059999999999999</v>
      </c>
      <c r="G27" s="404">
        <v>1.75</v>
      </c>
      <c r="H27" s="404">
        <v>1.4550000000000001</v>
      </c>
      <c r="I27" s="404">
        <v>7.5999999999999998E-2</v>
      </c>
      <c r="J27" s="404">
        <v>0.02</v>
      </c>
      <c r="K27" s="404">
        <v>0.49</v>
      </c>
      <c r="L27" s="404">
        <v>6.5469999999999997</v>
      </c>
      <c r="M27" s="408">
        <v>117.206</v>
      </c>
      <c r="O27" s="349" t="s">
        <v>161</v>
      </c>
      <c r="P27" s="350">
        <f t="shared" si="3"/>
        <v>2190.3634573333334</v>
      </c>
      <c r="Q27" s="350">
        <f t="shared" si="14"/>
        <v>826.73249999999996</v>
      </c>
      <c r="R27" s="350">
        <f t="shared" si="15"/>
        <v>417.04061666666661</v>
      </c>
      <c r="S27" s="350">
        <f t="shared" si="16"/>
        <v>378.45976666666667</v>
      </c>
      <c r="T27" s="350">
        <f t="shared" si="17"/>
        <v>114.12582866666665</v>
      </c>
      <c r="U27" s="350">
        <f t="shared" si="18"/>
        <v>64.301416666666668</v>
      </c>
      <c r="V27" s="350">
        <f t="shared" si="19"/>
        <v>53.462035</v>
      </c>
      <c r="W27" s="350">
        <f t="shared" si="20"/>
        <v>2.7925186666666666</v>
      </c>
      <c r="X27" s="350">
        <f t="shared" si="21"/>
        <v>0.73487333333333327</v>
      </c>
      <c r="Y27" s="350">
        <f t="shared" si="22"/>
        <v>18.004396666666665</v>
      </c>
      <c r="Z27" s="350">
        <f t="shared" si="23"/>
        <v>240.56078566666665</v>
      </c>
      <c r="AA27" s="411">
        <f t="shared" si="24"/>
        <v>4306.5781953333335</v>
      </c>
      <c r="AB27" s="191"/>
      <c r="AC27" s="351" t="s">
        <v>161</v>
      </c>
      <c r="AD27" s="352">
        <f t="shared" si="1"/>
        <v>0.50860877429483131</v>
      </c>
      <c r="AE27" s="352">
        <f t="shared" si="25"/>
        <v>0.19196969438424652</v>
      </c>
      <c r="AF27" s="352">
        <f t="shared" si="26"/>
        <v>9.6838045833831016E-2</v>
      </c>
      <c r="AG27" s="352">
        <f t="shared" si="4"/>
        <v>8.7879460095899531E-2</v>
      </c>
      <c r="AH27" s="352">
        <f t="shared" si="5"/>
        <v>2.6500349811443096E-2</v>
      </c>
      <c r="AI27" s="352">
        <f t="shared" si="6"/>
        <v>1.4930976229885842E-2</v>
      </c>
      <c r="AJ27" s="352">
        <f t="shared" si="7"/>
        <v>1.2414040236847942E-2</v>
      </c>
      <c r="AK27" s="352">
        <f t="shared" si="27"/>
        <v>6.4843096769789943E-4</v>
      </c>
      <c r="AL27" s="352">
        <f t="shared" si="8"/>
        <v>1.7063972834155245E-4</v>
      </c>
      <c r="AM27" s="352">
        <f t="shared" si="9"/>
        <v>4.1806733443680352E-3</v>
      </c>
      <c r="AN27" s="352">
        <f t="shared" si="10"/>
        <v>5.58589150726072E-2</v>
      </c>
      <c r="AO27" s="417">
        <f t="shared" si="11"/>
        <v>1</v>
      </c>
      <c r="AP27" s="62"/>
    </row>
    <row r="28" spans="1:42" ht="14.4" x14ac:dyDescent="0.3">
      <c r="A28" s="347" t="s">
        <v>162</v>
      </c>
      <c r="B28" s="404">
        <v>50.884999999999998</v>
      </c>
      <c r="C28" s="404">
        <v>24.7</v>
      </c>
      <c r="D28" s="404">
        <v>12.4</v>
      </c>
      <c r="E28" s="404">
        <v>15.31</v>
      </c>
      <c r="F28" s="404">
        <v>4</v>
      </c>
      <c r="G28" s="404">
        <v>1.8</v>
      </c>
      <c r="H28" s="404">
        <v>1.851</v>
      </c>
      <c r="I28" s="404">
        <v>0.06</v>
      </c>
      <c r="J28" s="404">
        <v>0.02</v>
      </c>
      <c r="K28" s="404">
        <v>0.71</v>
      </c>
      <c r="L28" s="404">
        <v>5.8460000000000001</v>
      </c>
      <c r="M28" s="408">
        <v>117.58199999999999</v>
      </c>
      <c r="O28" s="349" t="s">
        <v>162</v>
      </c>
      <c r="P28" s="350">
        <f t="shared" si="3"/>
        <v>1869.7014783333332</v>
      </c>
      <c r="Q28" s="350">
        <f t="shared" si="14"/>
        <v>907.56856666666658</v>
      </c>
      <c r="R28" s="350">
        <f t="shared" si="15"/>
        <v>455.62146666666666</v>
      </c>
      <c r="S28" s="350">
        <f t="shared" si="16"/>
        <v>562.54553666666664</v>
      </c>
      <c r="T28" s="350">
        <f t="shared" si="17"/>
        <v>146.97466666666665</v>
      </c>
      <c r="U28" s="350">
        <f t="shared" si="18"/>
        <v>66.138599999999997</v>
      </c>
      <c r="V28" s="350">
        <f t="shared" si="19"/>
        <v>68.012526999999992</v>
      </c>
      <c r="W28" s="350">
        <f t="shared" si="20"/>
        <v>2.2046199999999998</v>
      </c>
      <c r="X28" s="350">
        <f t="shared" si="21"/>
        <v>0.73487333333333327</v>
      </c>
      <c r="Y28" s="350">
        <f t="shared" si="22"/>
        <v>26.088003333333333</v>
      </c>
      <c r="Z28" s="350">
        <f t="shared" si="23"/>
        <v>214.80347533333332</v>
      </c>
      <c r="AA28" s="411">
        <f t="shared" si="24"/>
        <v>4320.3938139999991</v>
      </c>
      <c r="AB28" s="191"/>
      <c r="AC28" s="351" t="s">
        <v>162</v>
      </c>
      <c r="AD28" s="352">
        <f t="shared" si="1"/>
        <v>0.43276181728495866</v>
      </c>
      <c r="AE28" s="352">
        <f t="shared" si="25"/>
        <v>0.21006616659012436</v>
      </c>
      <c r="AF28" s="352">
        <f t="shared" si="26"/>
        <v>0.10545831845010292</v>
      </c>
      <c r="AG28" s="352">
        <f t="shared" si="4"/>
        <v>0.13020700447347386</v>
      </c>
      <c r="AH28" s="352">
        <f t="shared" si="5"/>
        <v>3.4018812403259005E-2</v>
      </c>
      <c r="AI28" s="352">
        <f t="shared" si="6"/>
        <v>1.5308465581466554E-2</v>
      </c>
      <c r="AJ28" s="352">
        <f t="shared" si="7"/>
        <v>1.5742205439608106E-2</v>
      </c>
      <c r="AK28" s="352">
        <f t="shared" si="27"/>
        <v>5.102821860488851E-4</v>
      </c>
      <c r="AL28" s="352">
        <f t="shared" si="8"/>
        <v>1.7009406201629504E-4</v>
      </c>
      <c r="AM28" s="352">
        <f t="shared" si="9"/>
        <v>6.0383392015784737E-3</v>
      </c>
      <c r="AN28" s="352">
        <f t="shared" si="10"/>
        <v>4.9718494327363041E-2</v>
      </c>
      <c r="AO28" s="417">
        <f t="shared" si="11"/>
        <v>1</v>
      </c>
      <c r="AP28" s="62"/>
    </row>
    <row r="29" spans="1:42" ht="14.4" x14ac:dyDescent="0.3">
      <c r="A29" s="347" t="s">
        <v>163</v>
      </c>
      <c r="B29" s="404">
        <v>68.444000000000003</v>
      </c>
      <c r="C29" s="404">
        <v>25.9</v>
      </c>
      <c r="D29" s="404">
        <v>12.5</v>
      </c>
      <c r="E29" s="404">
        <v>16</v>
      </c>
      <c r="F29" s="404">
        <v>3.2360000000000002</v>
      </c>
      <c r="G29" s="404">
        <v>2.2000000000000002</v>
      </c>
      <c r="H29" s="404">
        <v>2.2509999999999999</v>
      </c>
      <c r="I29" s="404">
        <v>0.03</v>
      </c>
      <c r="J29" s="404">
        <v>1.7000000000000001E-2</v>
      </c>
      <c r="K29" s="404">
        <v>0.87</v>
      </c>
      <c r="L29" s="404">
        <v>6.1980000000000004</v>
      </c>
      <c r="M29" s="408">
        <v>137.64599999999999</v>
      </c>
      <c r="O29" s="349" t="s">
        <v>163</v>
      </c>
      <c r="P29" s="350">
        <f t="shared" si="3"/>
        <v>2514.8835213333336</v>
      </c>
      <c r="Q29" s="350">
        <f t="shared" si="14"/>
        <v>951.66096666666658</v>
      </c>
      <c r="R29" s="350">
        <f t="shared" si="15"/>
        <v>459.29583333333335</v>
      </c>
      <c r="S29" s="350">
        <f t="shared" si="16"/>
        <v>587.8986666666666</v>
      </c>
      <c r="T29" s="350">
        <f t="shared" si="17"/>
        <v>118.90250533333332</v>
      </c>
      <c r="U29" s="350">
        <f t="shared" si="18"/>
        <v>80.836066666666667</v>
      </c>
      <c r="V29" s="350">
        <f t="shared" si="19"/>
        <v>82.709993666666662</v>
      </c>
      <c r="W29" s="350">
        <f t="shared" si="20"/>
        <v>1.1023099999999999</v>
      </c>
      <c r="X29" s="350">
        <f t="shared" si="21"/>
        <v>0.62464233333333341</v>
      </c>
      <c r="Y29" s="350">
        <f t="shared" si="22"/>
        <v>31.966989999999999</v>
      </c>
      <c r="Z29" s="350">
        <f t="shared" si="23"/>
        <v>227.737246</v>
      </c>
      <c r="AA29" s="411">
        <f t="shared" si="24"/>
        <v>5057.6187419999997</v>
      </c>
      <c r="AB29" s="191"/>
      <c r="AC29" s="351" t="s">
        <v>163</v>
      </c>
      <c r="AD29" s="352">
        <f t="shared" si="1"/>
        <v>0.49724656001627371</v>
      </c>
      <c r="AE29" s="352">
        <f t="shared" si="25"/>
        <v>0.18816384057655144</v>
      </c>
      <c r="AF29" s="352">
        <f t="shared" si="26"/>
        <v>9.0812664370922516E-2</v>
      </c>
      <c r="AG29" s="352">
        <f t="shared" si="4"/>
        <v>0.11624021039478082</v>
      </c>
      <c r="AH29" s="352">
        <f t="shared" si="5"/>
        <v>2.3509582552344418E-2</v>
      </c>
      <c r="AI29" s="352">
        <f t="shared" si="6"/>
        <v>1.5983028929282363E-2</v>
      </c>
      <c r="AJ29" s="352">
        <f t="shared" si="7"/>
        <v>1.6353544599915726E-2</v>
      </c>
      <c r="AK29" s="352">
        <f t="shared" si="27"/>
        <v>2.1795039449021403E-4</v>
      </c>
      <c r="AL29" s="352">
        <f t="shared" si="8"/>
        <v>1.2350522354445464E-4</v>
      </c>
      <c r="AM29" s="352">
        <f t="shared" si="9"/>
        <v>6.320561440216207E-3</v>
      </c>
      <c r="AN29" s="352">
        <f t="shared" si="10"/>
        <v>4.502855150167822E-2</v>
      </c>
      <c r="AO29" s="417">
        <f t="shared" si="11"/>
        <v>1</v>
      </c>
      <c r="AP29" s="62"/>
    </row>
    <row r="30" spans="1:42" ht="14.4" x14ac:dyDescent="0.3">
      <c r="A30" s="347" t="s">
        <v>164</v>
      </c>
      <c r="B30" s="404">
        <v>59.173999999999999</v>
      </c>
      <c r="C30" s="404">
        <v>24.15</v>
      </c>
      <c r="D30" s="404">
        <v>12.48</v>
      </c>
      <c r="E30" s="404">
        <v>13.502000000000001</v>
      </c>
      <c r="F30" s="404">
        <v>4.476</v>
      </c>
      <c r="G30" s="404">
        <v>2.4079999999999999</v>
      </c>
      <c r="H30" s="404">
        <v>2.2930000000000001</v>
      </c>
      <c r="I30" s="404">
        <v>2.1999999999999999E-2</v>
      </c>
      <c r="J30" s="404">
        <v>1.6E-2</v>
      </c>
      <c r="K30" s="404">
        <v>0.87</v>
      </c>
      <c r="L30" s="404">
        <v>5.3090000000000002</v>
      </c>
      <c r="M30" s="408">
        <v>124.699</v>
      </c>
      <c r="O30" s="349" t="s">
        <v>164</v>
      </c>
      <c r="P30" s="350">
        <f t="shared" si="3"/>
        <v>2174.2697313333333</v>
      </c>
      <c r="Q30" s="350">
        <f t="shared" si="14"/>
        <v>887.3595499999999</v>
      </c>
      <c r="R30" s="350">
        <f t="shared" si="15"/>
        <v>458.56095999999997</v>
      </c>
      <c r="S30" s="350">
        <f t="shared" si="16"/>
        <v>496.11298733333331</v>
      </c>
      <c r="T30" s="350">
        <f t="shared" si="17"/>
        <v>164.464652</v>
      </c>
      <c r="U30" s="350">
        <f t="shared" si="18"/>
        <v>88.478749333333326</v>
      </c>
      <c r="V30" s="350">
        <f t="shared" si="19"/>
        <v>84.25322766666666</v>
      </c>
      <c r="W30" s="350">
        <f t="shared" si="20"/>
        <v>0.80836066666666662</v>
      </c>
      <c r="X30" s="350">
        <f t="shared" si="21"/>
        <v>0.58789866666666657</v>
      </c>
      <c r="Y30" s="350">
        <f t="shared" si="22"/>
        <v>31.966989999999999</v>
      </c>
      <c r="Z30" s="350">
        <f t="shared" si="23"/>
        <v>195.07212633333333</v>
      </c>
      <c r="AA30" s="411">
        <f t="shared" si="24"/>
        <v>4581.8984896666661</v>
      </c>
      <c r="AB30" s="191"/>
      <c r="AC30" s="351" t="s">
        <v>164</v>
      </c>
      <c r="AD30" s="352">
        <f t="shared" si="1"/>
        <v>0.47453467950825595</v>
      </c>
      <c r="AE30" s="352">
        <f t="shared" si="25"/>
        <v>0.19366634856735018</v>
      </c>
      <c r="AF30" s="352">
        <f t="shared" si="26"/>
        <v>0.10008099503604681</v>
      </c>
      <c r="AG30" s="352">
        <f t="shared" si="4"/>
        <v>0.10827673036672307</v>
      </c>
      <c r="AH30" s="352">
        <f t="shared" si="5"/>
        <v>3.5894433796582172E-2</v>
      </c>
      <c r="AI30" s="352">
        <f t="shared" si="6"/>
        <v>1.9310499683237236E-2</v>
      </c>
      <c r="AJ30" s="352">
        <f t="shared" si="7"/>
        <v>1.8388278975773664E-2</v>
      </c>
      <c r="AK30" s="352">
        <f t="shared" si="27"/>
        <v>1.7642483099303123E-4</v>
      </c>
      <c r="AL30" s="352">
        <f t="shared" si="8"/>
        <v>1.2830896799493179E-4</v>
      </c>
      <c r="AM30" s="352">
        <f t="shared" si="9"/>
        <v>6.9768001347244174E-3</v>
      </c>
      <c r="AN30" s="352">
        <f t="shared" si="10"/>
        <v>4.2574519442818308E-2</v>
      </c>
      <c r="AO30" s="417">
        <f t="shared" si="11"/>
        <v>1</v>
      </c>
      <c r="AP30" s="62"/>
    </row>
    <row r="31" spans="1:42" ht="14.4" x14ac:dyDescent="0.3">
      <c r="A31" s="347" t="s">
        <v>165</v>
      </c>
      <c r="B31" s="404">
        <v>64.78</v>
      </c>
      <c r="C31" s="404">
        <v>27.3</v>
      </c>
      <c r="D31" s="404">
        <v>11.2</v>
      </c>
      <c r="E31" s="404">
        <v>13.22</v>
      </c>
      <c r="F31" s="404">
        <v>4.0999999999999996</v>
      </c>
      <c r="G31" s="404">
        <v>2.7709999999999999</v>
      </c>
      <c r="H31" s="404">
        <v>2.165</v>
      </c>
      <c r="I31" s="404">
        <v>1.4999999999999999E-2</v>
      </c>
      <c r="J31" s="404">
        <v>1.4E-2</v>
      </c>
      <c r="K31" s="404">
        <v>0.995</v>
      </c>
      <c r="L31" s="404">
        <v>5.3819999999999997</v>
      </c>
      <c r="M31" s="408">
        <v>131.94300000000001</v>
      </c>
      <c r="O31" s="349" t="s">
        <v>165</v>
      </c>
      <c r="P31" s="350">
        <f t="shared" si="3"/>
        <v>2380.2547266666666</v>
      </c>
      <c r="Q31" s="350">
        <f t="shared" si="14"/>
        <v>1003.1021</v>
      </c>
      <c r="R31" s="350">
        <f t="shared" si="15"/>
        <v>411.52906666666667</v>
      </c>
      <c r="S31" s="350">
        <f t="shared" si="16"/>
        <v>485.75127333333336</v>
      </c>
      <c r="T31" s="350">
        <f t="shared" si="17"/>
        <v>150.64903333333331</v>
      </c>
      <c r="U31" s="350">
        <f t="shared" si="18"/>
        <v>101.81670033333333</v>
      </c>
      <c r="V31" s="350">
        <f t="shared" si="19"/>
        <v>79.550038333333333</v>
      </c>
      <c r="W31" s="350">
        <f t="shared" si="20"/>
        <v>0.55115499999999995</v>
      </c>
      <c r="X31" s="350">
        <f t="shared" si="21"/>
        <v>0.51441133333333333</v>
      </c>
      <c r="Y31" s="350">
        <f t="shared" si="22"/>
        <v>36.559948333333331</v>
      </c>
      <c r="Z31" s="350">
        <f t="shared" si="23"/>
        <v>197.75441399999997</v>
      </c>
      <c r="AA31" s="411">
        <f t="shared" si="24"/>
        <v>4848.0696109999999</v>
      </c>
      <c r="AB31" s="191"/>
      <c r="AC31" s="351" t="s">
        <v>165</v>
      </c>
      <c r="AD31" s="352">
        <f t="shared" si="1"/>
        <v>0.49096958535125013</v>
      </c>
      <c r="AE31" s="352">
        <f t="shared" si="25"/>
        <v>0.20690752825083558</v>
      </c>
      <c r="AF31" s="352">
        <f t="shared" si="26"/>
        <v>8.4885139795214601E-2</v>
      </c>
      <c r="AG31" s="352">
        <f t="shared" si="4"/>
        <v>0.10019478107970867</v>
      </c>
      <c r="AH31" s="352">
        <f t="shared" si="5"/>
        <v>3.1074024389319627E-2</v>
      </c>
      <c r="AI31" s="352">
        <f t="shared" si="6"/>
        <v>2.1001493068976754E-2</v>
      </c>
      <c r="AJ31" s="352">
        <f t="shared" si="7"/>
        <v>1.6408600683628538E-2</v>
      </c>
      <c r="AK31" s="352">
        <f t="shared" si="27"/>
        <v>1.1368545508287669E-4</v>
      </c>
      <c r="AL31" s="352">
        <f t="shared" si="8"/>
        <v>1.0610642474401825E-4</v>
      </c>
      <c r="AM31" s="352">
        <f t="shared" si="9"/>
        <v>7.541135187164154E-3</v>
      </c>
      <c r="AN31" s="352">
        <f t="shared" si="10"/>
        <v>4.0790341283736153E-2</v>
      </c>
      <c r="AO31" s="417">
        <f t="shared" si="11"/>
        <v>1</v>
      </c>
      <c r="AP31" s="62"/>
    </row>
    <row r="32" spans="1:42" ht="14.4" x14ac:dyDescent="0.3">
      <c r="A32" s="347" t="s">
        <v>166</v>
      </c>
      <c r="B32" s="404">
        <v>73.176000000000002</v>
      </c>
      <c r="C32" s="404">
        <v>32.5</v>
      </c>
      <c r="D32" s="404">
        <v>19.5</v>
      </c>
      <c r="E32" s="404">
        <v>14.728</v>
      </c>
      <c r="F32" s="404">
        <v>5.35</v>
      </c>
      <c r="G32" s="404">
        <v>2.988</v>
      </c>
      <c r="H32" s="404">
        <v>2.738</v>
      </c>
      <c r="I32" s="404">
        <v>1.7999999999999999E-2</v>
      </c>
      <c r="J32" s="404">
        <v>1.2999999999999999E-2</v>
      </c>
      <c r="K32" s="404">
        <v>1.1200000000000001</v>
      </c>
      <c r="L32" s="404">
        <v>5.819</v>
      </c>
      <c r="M32" s="408">
        <v>157.94999999999999</v>
      </c>
      <c r="O32" s="349" t="s">
        <v>166</v>
      </c>
      <c r="P32" s="350">
        <f t="shared" si="3"/>
        <v>2688.7545519999999</v>
      </c>
      <c r="Q32" s="350">
        <f t="shared" si="14"/>
        <v>1194.1691666666666</v>
      </c>
      <c r="R32" s="350">
        <f t="shared" si="15"/>
        <v>716.50149999999996</v>
      </c>
      <c r="S32" s="350">
        <f t="shared" si="16"/>
        <v>541.16072266666663</v>
      </c>
      <c r="T32" s="350">
        <f t="shared" si="17"/>
        <v>196.57861666666665</v>
      </c>
      <c r="U32" s="350">
        <f t="shared" si="18"/>
        <v>109.790076</v>
      </c>
      <c r="V32" s="350">
        <f t="shared" si="19"/>
        <v>100.60415933333333</v>
      </c>
      <c r="W32" s="350">
        <f t="shared" si="20"/>
        <v>0.66138599999999992</v>
      </c>
      <c r="X32" s="350">
        <f t="shared" si="21"/>
        <v>0.47766766666666666</v>
      </c>
      <c r="Y32" s="350">
        <f t="shared" si="22"/>
        <v>41.152906666666674</v>
      </c>
      <c r="Z32" s="350">
        <f t="shared" si="23"/>
        <v>213.81139633333333</v>
      </c>
      <c r="AA32" s="411">
        <f t="shared" si="24"/>
        <v>5803.6621499999992</v>
      </c>
      <c r="AB32" s="191"/>
      <c r="AC32" s="351" t="s">
        <v>166</v>
      </c>
      <c r="AD32" s="352">
        <f t="shared" si="1"/>
        <v>0.46328584995251665</v>
      </c>
      <c r="AE32" s="352">
        <f t="shared" si="25"/>
        <v>0.20576131687242799</v>
      </c>
      <c r="AF32" s="352">
        <f t="shared" si="26"/>
        <v>0.1234567901234568</v>
      </c>
      <c r="AG32" s="352">
        <f t="shared" si="4"/>
        <v>9.3244697689142134E-2</v>
      </c>
      <c r="AH32" s="352">
        <f t="shared" si="5"/>
        <v>3.3871478315922764E-2</v>
      </c>
      <c r="AI32" s="352">
        <f t="shared" si="6"/>
        <v>1.8917378917378921E-2</v>
      </c>
      <c r="AJ32" s="352">
        <f t="shared" si="7"/>
        <v>1.7334599556821782E-2</v>
      </c>
      <c r="AK32" s="352">
        <f t="shared" si="27"/>
        <v>1.1396011396011396E-4</v>
      </c>
      <c r="AL32" s="352">
        <f t="shared" si="8"/>
        <v>8.23045267489712E-5</v>
      </c>
      <c r="AM32" s="352">
        <f t="shared" si="9"/>
        <v>7.0908515352959816E-3</v>
      </c>
      <c r="AN32" s="352">
        <f t="shared" si="10"/>
        <v>3.6840772396327957E-2</v>
      </c>
      <c r="AO32" s="417">
        <f t="shared" si="11"/>
        <v>1</v>
      </c>
      <c r="AP32" s="62"/>
    </row>
    <row r="33" spans="1:42" s="31" customFormat="1" ht="14.4" x14ac:dyDescent="0.3">
      <c r="A33" s="347" t="s">
        <v>167</v>
      </c>
      <c r="B33" s="404">
        <v>74.597999999999999</v>
      </c>
      <c r="C33" s="404">
        <v>31.3</v>
      </c>
      <c r="D33" s="404">
        <v>20</v>
      </c>
      <c r="E33" s="404">
        <v>15.151999999999999</v>
      </c>
      <c r="F33" s="404">
        <v>6</v>
      </c>
      <c r="G33" s="404">
        <v>2.98</v>
      </c>
      <c r="H33" s="404">
        <v>2.7370000000000001</v>
      </c>
      <c r="I33" s="404">
        <v>3.5999999999999997E-2</v>
      </c>
      <c r="J33" s="404">
        <v>1.9E-2</v>
      </c>
      <c r="K33" s="404">
        <v>0.97</v>
      </c>
      <c r="L33" s="404">
        <v>6.0339999999999998</v>
      </c>
      <c r="M33" s="408">
        <v>159.827</v>
      </c>
      <c r="N33" s="329"/>
      <c r="O33" s="349" t="s">
        <v>167</v>
      </c>
      <c r="P33" s="350">
        <f t="shared" si="3"/>
        <v>2741.004046</v>
      </c>
      <c r="Q33" s="350">
        <f t="shared" si="14"/>
        <v>1150.0767666666666</v>
      </c>
      <c r="R33" s="350">
        <f t="shared" si="15"/>
        <v>734.87333333333322</v>
      </c>
      <c r="S33" s="350">
        <f t="shared" si="16"/>
        <v>556.74003733333325</v>
      </c>
      <c r="T33" s="350">
        <f t="shared" si="17"/>
        <v>220.46199999999999</v>
      </c>
      <c r="U33" s="350">
        <f t="shared" si="18"/>
        <v>109.49612666666665</v>
      </c>
      <c r="V33" s="350">
        <f t="shared" si="19"/>
        <v>100.56741566666666</v>
      </c>
      <c r="W33" s="350">
        <f t="shared" si="20"/>
        <v>1.3227719999999998</v>
      </c>
      <c r="X33" s="350">
        <f t="shared" si="21"/>
        <v>0.69812966666666665</v>
      </c>
      <c r="Y33" s="350">
        <f t="shared" si="22"/>
        <v>35.64135666666666</v>
      </c>
      <c r="Z33" s="350">
        <f t="shared" si="23"/>
        <v>221.71128466666667</v>
      </c>
      <c r="AA33" s="411">
        <f t="shared" si="24"/>
        <v>5872.6300123333331</v>
      </c>
      <c r="AB33" s="191"/>
      <c r="AC33" s="351" t="s">
        <v>167</v>
      </c>
      <c r="AD33" s="352">
        <f t="shared" si="1"/>
        <v>0.46674216496586934</v>
      </c>
      <c r="AE33" s="352">
        <f t="shared" si="25"/>
        <v>0.19583674848429863</v>
      </c>
      <c r="AF33" s="352">
        <f t="shared" si="26"/>
        <v>0.12513530254587771</v>
      </c>
      <c r="AG33" s="352">
        <f t="shared" si="4"/>
        <v>9.4802505208756951E-2</v>
      </c>
      <c r="AH33" s="352">
        <f t="shared" si="5"/>
        <v>3.7540590763763322E-2</v>
      </c>
      <c r="AI33" s="352">
        <f t="shared" si="6"/>
        <v>1.8645160079335782E-2</v>
      </c>
      <c r="AJ33" s="352">
        <f t="shared" si="7"/>
        <v>1.7124766153403366E-2</v>
      </c>
      <c r="AK33" s="352">
        <f t="shared" si="27"/>
        <v>2.252435445825799E-4</v>
      </c>
      <c r="AL33" s="352">
        <f t="shared" si="8"/>
        <v>1.1887853741858385E-4</v>
      </c>
      <c r="AM33" s="352">
        <f t="shared" si="9"/>
        <v>6.0690621734750686E-3</v>
      </c>
      <c r="AN33" s="352">
        <f t="shared" si="10"/>
        <v>3.7753320778091314E-2</v>
      </c>
      <c r="AO33" s="417">
        <f t="shared" si="11"/>
        <v>1</v>
      </c>
      <c r="AP33" s="62"/>
    </row>
    <row r="34" spans="1:42" ht="14.4" x14ac:dyDescent="0.3">
      <c r="A34" s="347" t="s">
        <v>168</v>
      </c>
      <c r="B34" s="404">
        <v>72.224000000000004</v>
      </c>
      <c r="C34" s="404">
        <v>34.700000000000003</v>
      </c>
      <c r="D34" s="404">
        <v>21.2</v>
      </c>
      <c r="E34" s="404">
        <v>14.25</v>
      </c>
      <c r="F34" s="404">
        <v>5.2</v>
      </c>
      <c r="G34" s="404">
        <v>2.911</v>
      </c>
      <c r="H34" s="404">
        <v>2.7759999999999998</v>
      </c>
      <c r="I34" s="404">
        <v>4.4999999999999998E-2</v>
      </c>
      <c r="J34" s="404">
        <v>7.0000000000000001E-3</v>
      </c>
      <c r="K34" s="404">
        <v>1.2</v>
      </c>
      <c r="L34" s="404">
        <v>5.7939999999999996</v>
      </c>
      <c r="M34" s="408">
        <v>160.30699999999999</v>
      </c>
      <c r="O34" s="349" t="s">
        <v>168</v>
      </c>
      <c r="P34" s="350">
        <f t="shared" si="3"/>
        <v>2653.7745813333331</v>
      </c>
      <c r="Q34" s="350">
        <f t="shared" si="14"/>
        <v>1275.0052333333333</v>
      </c>
      <c r="R34" s="350">
        <f t="shared" si="15"/>
        <v>778.96573333333322</v>
      </c>
      <c r="S34" s="350">
        <f t="shared" si="16"/>
        <v>523.59725000000003</v>
      </c>
      <c r="T34" s="350">
        <f t="shared" si="17"/>
        <v>191.06706666666665</v>
      </c>
      <c r="U34" s="350">
        <f t="shared" si="18"/>
        <v>106.96081366666665</v>
      </c>
      <c r="V34" s="350">
        <f t="shared" si="19"/>
        <v>102.00041866666666</v>
      </c>
      <c r="W34" s="350">
        <f t="shared" si="20"/>
        <v>1.653465</v>
      </c>
      <c r="X34" s="350">
        <f t="shared" si="21"/>
        <v>0.25720566666666667</v>
      </c>
      <c r="Y34" s="350">
        <f t="shared" si="22"/>
        <v>44.092399999999998</v>
      </c>
      <c r="Z34" s="350">
        <f t="shared" si="23"/>
        <v>212.89280466666662</v>
      </c>
      <c r="AA34" s="411">
        <f t="shared" si="24"/>
        <v>5890.2669723333329</v>
      </c>
      <c r="AB34" s="191"/>
      <c r="AC34" s="351" t="s">
        <v>168</v>
      </c>
      <c r="AD34" s="352">
        <f t="shared" si="1"/>
        <v>0.4505355349423294</v>
      </c>
      <c r="AE34" s="352">
        <f t="shared" si="25"/>
        <v>0.21645966801200198</v>
      </c>
      <c r="AF34" s="352">
        <f t="shared" si="26"/>
        <v>0.13224625250300984</v>
      </c>
      <c r="AG34" s="352">
        <f t="shared" si="4"/>
        <v>8.8891938592825029E-2</v>
      </c>
      <c r="AH34" s="352">
        <f t="shared" si="5"/>
        <v>3.2437760047908076E-2</v>
      </c>
      <c r="AI34" s="352">
        <f t="shared" si="6"/>
        <v>1.8158907596050079E-2</v>
      </c>
      <c r="AJ34" s="352">
        <f t="shared" si="7"/>
        <v>1.7316773440960158E-2</v>
      </c>
      <c r="AK34" s="352">
        <f t="shared" si="27"/>
        <v>2.8071138502997373E-4</v>
      </c>
      <c r="AL34" s="352">
        <f t="shared" si="8"/>
        <v>4.3666215449107026E-5</v>
      </c>
      <c r="AM34" s="352">
        <f t="shared" si="9"/>
        <v>7.4856369341326336E-3</v>
      </c>
      <c r="AN34" s="352">
        <f t="shared" si="10"/>
        <v>3.6143150330303728E-2</v>
      </c>
      <c r="AO34" s="417">
        <f t="shared" si="11"/>
        <v>1</v>
      </c>
      <c r="AP34" s="62"/>
    </row>
    <row r="35" spans="1:42" s="31" customFormat="1" ht="14.4" x14ac:dyDescent="0.3">
      <c r="A35" s="347" t="s">
        <v>169</v>
      </c>
      <c r="B35" s="404">
        <v>75.055000000000007</v>
      </c>
      <c r="C35" s="404">
        <v>39.5</v>
      </c>
      <c r="D35" s="404">
        <v>27.8</v>
      </c>
      <c r="E35" s="404">
        <v>15.409000000000001</v>
      </c>
      <c r="F35" s="404">
        <v>5.25</v>
      </c>
      <c r="G35" s="404">
        <v>3.5019999999999998</v>
      </c>
      <c r="H35" s="404">
        <v>2.7029999999999998</v>
      </c>
      <c r="I35" s="404">
        <v>6.4000000000000001E-2</v>
      </c>
      <c r="J35" s="404">
        <v>2.8000000000000001E-2</v>
      </c>
      <c r="K35" s="404">
        <v>1.1499999999999999</v>
      </c>
      <c r="L35" s="404">
        <v>5.3070000000000004</v>
      </c>
      <c r="M35" s="408">
        <v>175.81899999999999</v>
      </c>
      <c r="N35" s="329"/>
      <c r="O35" s="349" t="s">
        <v>169</v>
      </c>
      <c r="P35" s="350">
        <f t="shared" si="3"/>
        <v>2757.7959016666669</v>
      </c>
      <c r="Q35" s="350">
        <f t="shared" si="14"/>
        <v>1451.3748333333331</v>
      </c>
      <c r="R35" s="350">
        <f t="shared" si="15"/>
        <v>1021.4739333333333</v>
      </c>
      <c r="S35" s="350">
        <f t="shared" si="16"/>
        <v>566.18315966666671</v>
      </c>
      <c r="T35" s="350">
        <f t="shared" si="17"/>
        <v>192.90424999999999</v>
      </c>
      <c r="U35" s="350">
        <f t="shared" si="18"/>
        <v>128.67632066666664</v>
      </c>
      <c r="V35" s="350">
        <f t="shared" si="19"/>
        <v>99.318130999999994</v>
      </c>
      <c r="W35" s="350">
        <f t="shared" si="20"/>
        <v>2.3515946666666663</v>
      </c>
      <c r="X35" s="350">
        <f t="shared" si="21"/>
        <v>1.0288226666666667</v>
      </c>
      <c r="Y35" s="350">
        <f t="shared" si="22"/>
        <v>42.255216666666662</v>
      </c>
      <c r="Z35" s="350">
        <f t="shared" si="23"/>
        <v>194.998639</v>
      </c>
      <c r="AA35" s="411">
        <f t="shared" si="24"/>
        <v>6460.2347296666658</v>
      </c>
      <c r="AB35" s="191"/>
      <c r="AC35" s="351" t="s">
        <v>169</v>
      </c>
      <c r="AD35" s="352">
        <f t="shared" si="1"/>
        <v>0.42688787901193848</v>
      </c>
      <c r="AE35" s="352">
        <f t="shared" si="25"/>
        <v>0.22466286351304465</v>
      </c>
      <c r="AF35" s="352">
        <f t="shared" si="26"/>
        <v>0.15811715457373779</v>
      </c>
      <c r="AG35" s="352">
        <f t="shared" si="4"/>
        <v>8.764126743981028E-2</v>
      </c>
      <c r="AH35" s="352">
        <f t="shared" si="5"/>
        <v>2.9860254011227459E-2</v>
      </c>
      <c r="AI35" s="352">
        <f t="shared" si="6"/>
        <v>1.9918211342346389E-2</v>
      </c>
      <c r="AJ35" s="352">
        <f t="shared" si="7"/>
        <v>1.5373765065209108E-2</v>
      </c>
      <c r="AK35" s="352">
        <f t="shared" si="27"/>
        <v>3.6401071556543943E-4</v>
      </c>
      <c r="AL35" s="352">
        <f t="shared" si="8"/>
        <v>1.5925468805987977E-4</v>
      </c>
      <c r="AM35" s="352">
        <f t="shared" si="9"/>
        <v>6.5408175453164907E-3</v>
      </c>
      <c r="AN35" s="352">
        <f t="shared" si="10"/>
        <v>3.018445105477793E-2</v>
      </c>
      <c r="AO35" s="417">
        <f t="shared" si="11"/>
        <v>1</v>
      </c>
      <c r="AP35" s="62"/>
    </row>
    <row r="36" spans="1:42" s="31" customFormat="1" ht="14.4" x14ac:dyDescent="0.3">
      <c r="A36" s="347" t="s">
        <v>170</v>
      </c>
      <c r="B36" s="404">
        <v>78.671999999999997</v>
      </c>
      <c r="C36" s="404">
        <v>43.5</v>
      </c>
      <c r="D36" s="404">
        <v>30</v>
      </c>
      <c r="E36" s="404">
        <v>15.41</v>
      </c>
      <c r="F36" s="404">
        <v>5.4</v>
      </c>
      <c r="G36" s="404">
        <v>3.5470000000000002</v>
      </c>
      <c r="H36" s="404">
        <v>1.635</v>
      </c>
      <c r="I36" s="404">
        <v>7.3999999999999996E-2</v>
      </c>
      <c r="J36" s="404">
        <v>8.3000000000000004E-2</v>
      </c>
      <c r="K36" s="404">
        <v>1.2450000000000001</v>
      </c>
      <c r="L36" s="404">
        <v>5.2649999999999997</v>
      </c>
      <c r="M36" s="408">
        <v>184.89599999999999</v>
      </c>
      <c r="N36" s="329"/>
      <c r="O36" s="349" t="s">
        <v>170</v>
      </c>
      <c r="P36" s="350">
        <f t="shared" si="3"/>
        <v>2890.6977439999996</v>
      </c>
      <c r="Q36" s="350">
        <f t="shared" si="14"/>
        <v>1598.3495</v>
      </c>
      <c r="R36" s="350">
        <f t="shared" si="15"/>
        <v>1102.31</v>
      </c>
      <c r="S36" s="350">
        <f t="shared" si="16"/>
        <v>566.21990333333326</v>
      </c>
      <c r="T36" s="350">
        <f t="shared" si="17"/>
        <v>198.41580000000002</v>
      </c>
      <c r="U36" s="350">
        <f t="shared" si="18"/>
        <v>130.32978566666668</v>
      </c>
      <c r="V36" s="350">
        <f t="shared" si="19"/>
        <v>60.075894999999996</v>
      </c>
      <c r="W36" s="350">
        <f t="shared" si="20"/>
        <v>2.7190313333333331</v>
      </c>
      <c r="X36" s="350">
        <f t="shared" si="21"/>
        <v>3.0497243333333333</v>
      </c>
      <c r="Y36" s="350">
        <f t="shared" si="22"/>
        <v>45.745865000000002</v>
      </c>
      <c r="Z36" s="350">
        <f t="shared" si="23"/>
        <v>193.45540499999998</v>
      </c>
      <c r="AA36" s="411">
        <f t="shared" si="24"/>
        <v>6793.7569919999987</v>
      </c>
      <c r="AB36" s="191"/>
      <c r="AC36" s="351" t="s">
        <v>170</v>
      </c>
      <c r="AD36" s="352">
        <f t="shared" si="1"/>
        <v>0.42549325025960544</v>
      </c>
      <c r="AE36" s="352">
        <f t="shared" si="25"/>
        <v>0.23526739356178614</v>
      </c>
      <c r="AF36" s="352">
        <f t="shared" si="26"/>
        <v>0.16225337487019731</v>
      </c>
      <c r="AG36" s="352">
        <f t="shared" si="4"/>
        <v>8.3344150224991351E-2</v>
      </c>
      <c r="AH36" s="352">
        <f t="shared" si="5"/>
        <v>2.9205607476635521E-2</v>
      </c>
      <c r="AI36" s="352">
        <f t="shared" si="6"/>
        <v>1.9183757355486334E-2</v>
      </c>
      <c r="AJ36" s="352">
        <f t="shared" si="7"/>
        <v>8.8428089304257544E-3</v>
      </c>
      <c r="AK36" s="352">
        <f t="shared" si="27"/>
        <v>4.0022499134648669E-4</v>
      </c>
      <c r="AL36" s="352">
        <f t="shared" si="8"/>
        <v>4.4890100380754594E-4</v>
      </c>
      <c r="AM36" s="352">
        <f t="shared" si="9"/>
        <v>6.7335150571131899E-3</v>
      </c>
      <c r="AN36" s="352">
        <f t="shared" si="10"/>
        <v>2.8475467289719628E-2</v>
      </c>
      <c r="AO36" s="417">
        <f t="shared" si="11"/>
        <v>1</v>
      </c>
      <c r="AP36" s="62"/>
    </row>
    <row r="37" spans="1:42" ht="14.4" x14ac:dyDescent="0.3">
      <c r="A37" s="347" t="s">
        <v>171</v>
      </c>
      <c r="B37" s="404">
        <v>75.010000000000005</v>
      </c>
      <c r="C37" s="404">
        <v>52</v>
      </c>
      <c r="D37" s="404">
        <v>35.5</v>
      </c>
      <c r="E37" s="404">
        <v>16.510000000000002</v>
      </c>
      <c r="F37" s="404">
        <v>4</v>
      </c>
      <c r="G37" s="404">
        <v>4.5179999999999998</v>
      </c>
      <c r="H37" s="404">
        <v>2.3359999999999999</v>
      </c>
      <c r="I37" s="404">
        <v>0.125</v>
      </c>
      <c r="J37" s="404">
        <v>0.192</v>
      </c>
      <c r="K37" s="404">
        <v>1.65</v>
      </c>
      <c r="L37" s="404">
        <v>5.0549999999999997</v>
      </c>
      <c r="M37" s="408">
        <v>196.92099999999999</v>
      </c>
      <c r="O37" s="349" t="s">
        <v>171</v>
      </c>
      <c r="P37" s="350">
        <f t="shared" si="3"/>
        <v>2756.142436666667</v>
      </c>
      <c r="Q37" s="350">
        <f t="shared" si="14"/>
        <v>1910.6706666666664</v>
      </c>
      <c r="R37" s="350">
        <f t="shared" si="15"/>
        <v>1304.4001666666666</v>
      </c>
      <c r="S37" s="350">
        <f t="shared" si="16"/>
        <v>606.63793666666663</v>
      </c>
      <c r="T37" s="350">
        <f t="shared" si="17"/>
        <v>146.97466666666665</v>
      </c>
      <c r="U37" s="350">
        <f t="shared" si="18"/>
        <v>166.00788599999998</v>
      </c>
      <c r="V37" s="350">
        <f t="shared" si="19"/>
        <v>85.833205333333325</v>
      </c>
      <c r="W37" s="350">
        <f t="shared" si="20"/>
        <v>4.5929583333333328</v>
      </c>
      <c r="X37" s="350">
        <f t="shared" si="21"/>
        <v>7.0547839999999997</v>
      </c>
      <c r="Y37" s="350">
        <f t="shared" si="22"/>
        <v>60.62704999999999</v>
      </c>
      <c r="Z37" s="350">
        <f t="shared" si="23"/>
        <v>185.73923499999998</v>
      </c>
      <c r="AA37" s="411">
        <f t="shared" si="24"/>
        <v>7235.5995836666661</v>
      </c>
      <c r="AB37" s="191"/>
      <c r="AC37" s="351" t="s">
        <v>171</v>
      </c>
      <c r="AD37" s="352">
        <f t="shared" si="1"/>
        <v>0.38091417370417585</v>
      </c>
      <c r="AE37" s="352">
        <f t="shared" si="25"/>
        <v>0.26406528506355337</v>
      </c>
      <c r="AF37" s="352">
        <f t="shared" si="26"/>
        <v>0.18027533884146435</v>
      </c>
      <c r="AG37" s="352">
        <f t="shared" si="4"/>
        <v>8.3840728007678209E-2</v>
      </c>
      <c r="AH37" s="352">
        <f t="shared" si="5"/>
        <v>2.0312714235657954E-2</v>
      </c>
      <c r="AI37" s="352">
        <f t="shared" si="6"/>
        <v>2.2943210729175659E-2</v>
      </c>
      <c r="AJ37" s="352">
        <f t="shared" si="7"/>
        <v>1.1862625113624245E-2</v>
      </c>
      <c r="AK37" s="352">
        <f t="shared" si="27"/>
        <v>6.3477231986431106E-4</v>
      </c>
      <c r="AL37" s="352">
        <f t="shared" si="8"/>
        <v>9.7501028331158188E-4</v>
      </c>
      <c r="AM37" s="352">
        <f t="shared" si="9"/>
        <v>8.3789946222089049E-3</v>
      </c>
      <c r="AN37" s="352">
        <f t="shared" si="10"/>
        <v>2.567019261531274E-2</v>
      </c>
      <c r="AO37" s="417">
        <f t="shared" si="11"/>
        <v>1</v>
      </c>
      <c r="AP37" s="62"/>
    </row>
    <row r="38" spans="1:42" s="31" customFormat="1" ht="14.4" x14ac:dyDescent="0.3">
      <c r="A38" s="347" t="s">
        <v>172</v>
      </c>
      <c r="B38" s="404">
        <v>66.783000000000001</v>
      </c>
      <c r="C38" s="404">
        <v>51</v>
      </c>
      <c r="D38" s="404">
        <v>33</v>
      </c>
      <c r="E38" s="404">
        <v>15.394</v>
      </c>
      <c r="F38" s="404">
        <v>6.8</v>
      </c>
      <c r="G38" s="404">
        <v>3.911</v>
      </c>
      <c r="H38" s="404">
        <v>2.2730000000000001</v>
      </c>
      <c r="I38" s="404">
        <v>0.23200000000000001</v>
      </c>
      <c r="J38" s="404">
        <v>0.377</v>
      </c>
      <c r="K38" s="404">
        <v>1.85</v>
      </c>
      <c r="L38" s="404">
        <v>5.0010000000000003</v>
      </c>
      <c r="M38" s="408">
        <v>186.75800000000001</v>
      </c>
      <c r="N38" s="329"/>
      <c r="O38" s="349" t="s">
        <v>172</v>
      </c>
      <c r="P38" s="350">
        <f t="shared" si="3"/>
        <v>2453.8522910000002</v>
      </c>
      <c r="Q38" s="350">
        <f t="shared" si="14"/>
        <v>1873.9269999999999</v>
      </c>
      <c r="R38" s="350">
        <f t="shared" si="15"/>
        <v>1212.5409999999999</v>
      </c>
      <c r="S38" s="350">
        <f t="shared" si="16"/>
        <v>565.6320046666666</v>
      </c>
      <c r="T38" s="350">
        <f t="shared" si="17"/>
        <v>249.85693333333333</v>
      </c>
      <c r="U38" s="350">
        <f t="shared" si="18"/>
        <v>143.70448033333332</v>
      </c>
      <c r="V38" s="350">
        <f t="shared" si="19"/>
        <v>83.518354333333335</v>
      </c>
      <c r="W38" s="350">
        <f t="shared" si="20"/>
        <v>8.5245306666666671</v>
      </c>
      <c r="X38" s="350">
        <f t="shared" si="21"/>
        <v>13.852362333333332</v>
      </c>
      <c r="Y38" s="350">
        <f t="shared" si="22"/>
        <v>67.975783333333339</v>
      </c>
      <c r="Z38" s="350">
        <f t="shared" si="23"/>
        <v>183.755077</v>
      </c>
      <c r="AA38" s="411">
        <f t="shared" si="24"/>
        <v>6862.1736993333334</v>
      </c>
      <c r="AB38" s="191"/>
      <c r="AC38" s="351" t="s">
        <v>172</v>
      </c>
      <c r="AD38" s="352">
        <f t="shared" si="1"/>
        <v>0.35759110720825882</v>
      </c>
      <c r="AE38" s="352">
        <f t="shared" si="25"/>
        <v>0.27308067124299895</v>
      </c>
      <c r="AF38" s="352">
        <f t="shared" si="26"/>
        <v>0.17669925786311697</v>
      </c>
      <c r="AG38" s="352">
        <f t="shared" si="4"/>
        <v>8.2427526531661285E-2</v>
      </c>
      <c r="AH38" s="352">
        <f t="shared" si="5"/>
        <v>3.6410756165733194E-2</v>
      </c>
      <c r="AI38" s="352">
        <f t="shared" si="6"/>
        <v>2.0941539318262134E-2</v>
      </c>
      <c r="AJ38" s="352">
        <f t="shared" si="7"/>
        <v>1.2170830700692876E-2</v>
      </c>
      <c r="AK38" s="352">
        <f t="shared" si="27"/>
        <v>1.242249328007368E-3</v>
      </c>
      <c r="AL38" s="352">
        <f t="shared" si="8"/>
        <v>2.0186551580119723E-3</v>
      </c>
      <c r="AM38" s="352">
        <f t="shared" si="9"/>
        <v>9.9058674862656498E-3</v>
      </c>
      <c r="AN38" s="352">
        <f t="shared" si="10"/>
        <v>2.6777969350710546E-2</v>
      </c>
      <c r="AO38" s="417">
        <f t="shared" si="11"/>
        <v>1</v>
      </c>
      <c r="AP38" s="62"/>
    </row>
    <row r="39" spans="1:42" s="31" customFormat="1" ht="14.4" x14ac:dyDescent="0.3">
      <c r="A39" s="347" t="s">
        <v>173</v>
      </c>
      <c r="B39" s="404">
        <v>85.019000000000005</v>
      </c>
      <c r="C39" s="404">
        <v>53</v>
      </c>
      <c r="D39" s="404">
        <v>39</v>
      </c>
      <c r="E39" s="404">
        <v>17.399999999999999</v>
      </c>
      <c r="F39" s="404">
        <v>5.85</v>
      </c>
      <c r="G39" s="404">
        <v>4.0410000000000004</v>
      </c>
      <c r="H39" s="404">
        <v>3.044</v>
      </c>
      <c r="I39" s="404">
        <v>0.36299999999999999</v>
      </c>
      <c r="J39" s="404">
        <v>0.47899999999999998</v>
      </c>
      <c r="K39" s="404">
        <v>2.0270000000000001</v>
      </c>
      <c r="L39" s="404">
        <v>5.5380000000000003</v>
      </c>
      <c r="M39" s="408">
        <v>215.864</v>
      </c>
      <c r="N39" s="329"/>
      <c r="O39" s="349" t="s">
        <v>173</v>
      </c>
      <c r="P39" s="350">
        <f t="shared" si="3"/>
        <v>3123.9097963333334</v>
      </c>
      <c r="Q39" s="350">
        <f t="shared" si="14"/>
        <v>1947.4143333333334</v>
      </c>
      <c r="R39" s="350">
        <f t="shared" si="15"/>
        <v>1433.0029999999999</v>
      </c>
      <c r="S39" s="350">
        <f t="shared" si="16"/>
        <v>639.33979999999985</v>
      </c>
      <c r="T39" s="350">
        <f t="shared" si="17"/>
        <v>214.95044999999996</v>
      </c>
      <c r="U39" s="350">
        <f t="shared" si="18"/>
        <v>148.48115700000002</v>
      </c>
      <c r="V39" s="350">
        <f t="shared" si="19"/>
        <v>111.84772133333333</v>
      </c>
      <c r="W39" s="350">
        <f t="shared" si="20"/>
        <v>13.337950999999999</v>
      </c>
      <c r="X39" s="350">
        <f t="shared" si="21"/>
        <v>17.600216333333332</v>
      </c>
      <c r="Y39" s="350">
        <f t="shared" si="22"/>
        <v>74.479412333333343</v>
      </c>
      <c r="Z39" s="350">
        <f t="shared" si="23"/>
        <v>203.48642599999999</v>
      </c>
      <c r="AA39" s="411">
        <f t="shared" si="24"/>
        <v>7931.6348613333339</v>
      </c>
      <c r="AB39" s="191"/>
      <c r="AC39" s="351" t="s">
        <v>173</v>
      </c>
      <c r="AD39" s="352">
        <f t="shared" si="1"/>
        <v>0.39385446392172846</v>
      </c>
      <c r="AE39" s="352">
        <f t="shared" si="25"/>
        <v>0.24552496016010078</v>
      </c>
      <c r="AF39" s="352">
        <f t="shared" si="26"/>
        <v>0.18066931030648925</v>
      </c>
      <c r="AG39" s="352">
        <f t="shared" si="4"/>
        <v>8.0606307675202882E-2</v>
      </c>
      <c r="AH39" s="352">
        <f t="shared" si="5"/>
        <v>2.7100396545973383E-2</v>
      </c>
      <c r="AI39" s="352">
        <f t="shared" si="6"/>
        <v>1.8720120075603159E-2</v>
      </c>
      <c r="AJ39" s="352">
        <f t="shared" si="7"/>
        <v>1.4101471296742392E-2</v>
      </c>
      <c r="AK39" s="352">
        <f t="shared" si="27"/>
        <v>1.6816143497757844E-3</v>
      </c>
      <c r="AL39" s="352">
        <f t="shared" si="8"/>
        <v>2.2189897342771371E-3</v>
      </c>
      <c r="AM39" s="352">
        <f t="shared" si="9"/>
        <v>9.3901715895193267E-3</v>
      </c>
      <c r="AN39" s="352">
        <f t="shared" si="10"/>
        <v>2.5655042063521472E-2</v>
      </c>
      <c r="AO39" s="417">
        <f t="shared" si="11"/>
        <v>1</v>
      </c>
      <c r="AP39" s="62"/>
    </row>
    <row r="40" spans="1:42" s="31" customFormat="1" ht="14.4" x14ac:dyDescent="0.3">
      <c r="A40" s="347" t="s">
        <v>174</v>
      </c>
      <c r="B40" s="404">
        <v>83.507000000000005</v>
      </c>
      <c r="C40" s="404">
        <v>57</v>
      </c>
      <c r="D40" s="404">
        <v>40.5</v>
      </c>
      <c r="E40" s="404">
        <v>16.350000000000001</v>
      </c>
      <c r="F40" s="404">
        <v>7</v>
      </c>
      <c r="G40" s="404">
        <v>3.641</v>
      </c>
      <c r="H40" s="404">
        <v>3.1560000000000001</v>
      </c>
      <c r="I40" s="404">
        <v>0.61299999999999999</v>
      </c>
      <c r="J40" s="404">
        <v>0.68100000000000005</v>
      </c>
      <c r="K40" s="404">
        <v>2.06</v>
      </c>
      <c r="L40" s="404">
        <v>6.1879999999999997</v>
      </c>
      <c r="M40" s="408">
        <v>220.809</v>
      </c>
      <c r="N40" s="329"/>
      <c r="O40" s="349" t="s">
        <v>174</v>
      </c>
      <c r="P40" s="350">
        <f t="shared" si="3"/>
        <v>3068.353372333333</v>
      </c>
      <c r="Q40" s="350">
        <f t="shared" si="14"/>
        <v>2094.3890000000001</v>
      </c>
      <c r="R40" s="350">
        <f t="shared" si="15"/>
        <v>1488.1185</v>
      </c>
      <c r="S40" s="350">
        <f t="shared" si="16"/>
        <v>600.75895000000003</v>
      </c>
      <c r="T40" s="350">
        <f t="shared" si="17"/>
        <v>257.20566666666667</v>
      </c>
      <c r="U40" s="350">
        <f t="shared" si="18"/>
        <v>133.78369033333334</v>
      </c>
      <c r="V40" s="350">
        <f t="shared" si="19"/>
        <v>115.96301199999999</v>
      </c>
      <c r="W40" s="350">
        <f t="shared" si="20"/>
        <v>22.523867666666664</v>
      </c>
      <c r="X40" s="350">
        <f t="shared" si="21"/>
        <v>25.022437000000004</v>
      </c>
      <c r="Y40" s="350">
        <f t="shared" si="22"/>
        <v>75.691953333333331</v>
      </c>
      <c r="Z40" s="350">
        <f t="shared" si="23"/>
        <v>227.36980933333331</v>
      </c>
      <c r="AA40" s="411">
        <f t="shared" si="24"/>
        <v>8113.3322929999995</v>
      </c>
      <c r="AB40" s="191"/>
      <c r="AC40" s="351" t="s">
        <v>174</v>
      </c>
      <c r="AD40" s="352">
        <f t="shared" si="1"/>
        <v>0.37818657753986473</v>
      </c>
      <c r="AE40" s="352">
        <f t="shared" si="25"/>
        <v>0.25814165183484372</v>
      </c>
      <c r="AF40" s="352">
        <f t="shared" si="26"/>
        <v>0.18341643683002054</v>
      </c>
      <c r="AG40" s="352">
        <f t="shared" si="4"/>
        <v>7.4045894868415701E-2</v>
      </c>
      <c r="AH40" s="352">
        <f t="shared" si="5"/>
        <v>3.1701606365682561E-2</v>
      </c>
      <c r="AI40" s="352">
        <f t="shared" si="6"/>
        <v>1.6489364111064317E-2</v>
      </c>
      <c r="AJ40" s="352">
        <f t="shared" si="7"/>
        <v>1.4292895670013451E-2</v>
      </c>
      <c r="AK40" s="352">
        <f t="shared" si="27"/>
        <v>2.7761549574519154E-3</v>
      </c>
      <c r="AL40" s="352">
        <f t="shared" si="8"/>
        <v>3.0841134192899754E-3</v>
      </c>
      <c r="AM40" s="352">
        <f t="shared" si="9"/>
        <v>9.3293298733294391E-3</v>
      </c>
      <c r="AN40" s="352">
        <f t="shared" si="10"/>
        <v>2.8024220027263382E-2</v>
      </c>
      <c r="AO40" s="417">
        <f t="shared" si="11"/>
        <v>1</v>
      </c>
      <c r="AP40" s="62"/>
    </row>
    <row r="41" spans="1:42" ht="14.4" x14ac:dyDescent="0.3">
      <c r="A41" s="347" t="s">
        <v>175</v>
      </c>
      <c r="B41" s="404">
        <v>87.001000000000005</v>
      </c>
      <c r="C41" s="404">
        <v>59</v>
      </c>
      <c r="D41" s="404">
        <v>48.8</v>
      </c>
      <c r="E41" s="404">
        <v>15.08</v>
      </c>
      <c r="F41" s="404">
        <v>7.69</v>
      </c>
      <c r="G41" s="404">
        <v>5.5810000000000004</v>
      </c>
      <c r="H41" s="404">
        <v>3.4660000000000002</v>
      </c>
      <c r="I41" s="404">
        <v>0.89</v>
      </c>
      <c r="J41" s="404">
        <v>0.86499999999999999</v>
      </c>
      <c r="K41" s="404">
        <v>1.65</v>
      </c>
      <c r="L41" s="404">
        <v>5.992</v>
      </c>
      <c r="M41" s="408">
        <v>236.24100000000001</v>
      </c>
      <c r="O41" s="349" t="s">
        <v>175</v>
      </c>
      <c r="P41" s="350">
        <f t="shared" si="3"/>
        <v>3196.7357436666666</v>
      </c>
      <c r="Q41" s="350">
        <f t="shared" si="14"/>
        <v>2167.8763333333332</v>
      </c>
      <c r="R41" s="350">
        <f t="shared" si="15"/>
        <v>1793.0909333333332</v>
      </c>
      <c r="S41" s="350">
        <f t="shared" si="16"/>
        <v>554.09449333333339</v>
      </c>
      <c r="T41" s="350">
        <f t="shared" si="17"/>
        <v>282.55879666666664</v>
      </c>
      <c r="U41" s="350">
        <f t="shared" si="18"/>
        <v>205.06640366666667</v>
      </c>
      <c r="V41" s="350">
        <f t="shared" si="19"/>
        <v>127.35354866666667</v>
      </c>
      <c r="W41" s="350">
        <f t="shared" si="20"/>
        <v>32.701863333333328</v>
      </c>
      <c r="X41" s="350">
        <f t="shared" si="21"/>
        <v>31.783271666666664</v>
      </c>
      <c r="Y41" s="350">
        <f t="shared" si="22"/>
        <v>60.62704999999999</v>
      </c>
      <c r="Z41" s="350">
        <f t="shared" si="23"/>
        <v>220.16805066666666</v>
      </c>
      <c r="AA41" s="411">
        <f t="shared" si="24"/>
        <v>8680.360557</v>
      </c>
      <c r="AB41" s="191"/>
      <c r="AC41" s="351" t="s">
        <v>175</v>
      </c>
      <c r="AD41" s="352">
        <f t="shared" si="1"/>
        <v>0.36827223047650492</v>
      </c>
      <c r="AE41" s="352">
        <f t="shared" si="25"/>
        <v>0.24974496382930989</v>
      </c>
      <c r="AF41" s="352">
        <f t="shared" si="26"/>
        <v>0.20656871584525968</v>
      </c>
      <c r="AG41" s="352">
        <f t="shared" si="4"/>
        <v>6.3833119568576166E-2</v>
      </c>
      <c r="AH41" s="352">
        <f t="shared" si="5"/>
        <v>3.255150460758293E-2</v>
      </c>
      <c r="AI41" s="352">
        <f t="shared" si="6"/>
        <v>2.3624180392057263E-2</v>
      </c>
      <c r="AJ41" s="352">
        <f t="shared" si="7"/>
        <v>1.46714583835998E-2</v>
      </c>
      <c r="AK41" s="352">
        <f t="shared" si="27"/>
        <v>3.7673392848828098E-3</v>
      </c>
      <c r="AL41" s="352">
        <f t="shared" si="8"/>
        <v>3.6615151476670008E-3</v>
      </c>
      <c r="AM41" s="352">
        <f t="shared" si="9"/>
        <v>6.9843930562434112E-3</v>
      </c>
      <c r="AN41" s="352">
        <f t="shared" si="10"/>
        <v>2.5363929207885168E-2</v>
      </c>
      <c r="AO41" s="417">
        <f t="shared" si="11"/>
        <v>1</v>
      </c>
      <c r="AP41" s="62"/>
    </row>
    <row r="42" spans="1:42" ht="14.4" x14ac:dyDescent="0.3">
      <c r="A42" s="347" t="s">
        <v>176</v>
      </c>
      <c r="B42" s="404">
        <v>72.858999999999995</v>
      </c>
      <c r="C42" s="404">
        <v>61</v>
      </c>
      <c r="D42" s="404">
        <v>46.2</v>
      </c>
      <c r="E42" s="404">
        <v>12.725</v>
      </c>
      <c r="F42" s="404">
        <v>9.4700000000000006</v>
      </c>
      <c r="G42" s="404">
        <v>5.9690000000000003</v>
      </c>
      <c r="H42" s="404">
        <v>2.6859999999999999</v>
      </c>
      <c r="I42" s="404">
        <v>0.72299999999999998</v>
      </c>
      <c r="J42" s="404">
        <v>0.84299999999999997</v>
      </c>
      <c r="K42" s="404">
        <v>1.05</v>
      </c>
      <c r="L42" s="404">
        <v>5.3819999999999997</v>
      </c>
      <c r="M42" s="408">
        <v>218.96299999999999</v>
      </c>
      <c r="O42" s="349" t="s">
        <v>176</v>
      </c>
      <c r="P42" s="350">
        <f t="shared" si="3"/>
        <v>2677.1068096666663</v>
      </c>
      <c r="Q42" s="350">
        <f t="shared" si="14"/>
        <v>2241.3636666666666</v>
      </c>
      <c r="R42" s="350">
        <f t="shared" si="15"/>
        <v>1697.5574000000001</v>
      </c>
      <c r="S42" s="350">
        <f t="shared" si="16"/>
        <v>467.56315833333332</v>
      </c>
      <c r="T42" s="350">
        <f t="shared" si="17"/>
        <v>347.96252333333337</v>
      </c>
      <c r="U42" s="350">
        <f t="shared" si="18"/>
        <v>219.32294633333333</v>
      </c>
      <c r="V42" s="350">
        <f t="shared" si="19"/>
        <v>98.693488666666653</v>
      </c>
      <c r="W42" s="350">
        <f t="shared" si="20"/>
        <v>26.565670999999998</v>
      </c>
      <c r="X42" s="350">
        <f t="shared" si="21"/>
        <v>30.974910999999999</v>
      </c>
      <c r="Y42" s="350">
        <f t="shared" si="22"/>
        <v>38.580850000000005</v>
      </c>
      <c r="Z42" s="350">
        <f t="shared" si="23"/>
        <v>197.75441399999997</v>
      </c>
      <c r="AA42" s="411">
        <f t="shared" si="24"/>
        <v>8045.5034843333324</v>
      </c>
      <c r="AB42" s="191"/>
      <c r="AC42" s="351" t="s">
        <v>176</v>
      </c>
      <c r="AD42" s="352">
        <f t="shared" si="1"/>
        <v>0.33274571502947986</v>
      </c>
      <c r="AE42" s="352">
        <f t="shared" si="25"/>
        <v>0.27858587980617733</v>
      </c>
      <c r="AF42" s="352">
        <f t="shared" si="26"/>
        <v>0.2109945515909081</v>
      </c>
      <c r="AG42" s="352">
        <f t="shared" si="4"/>
        <v>5.8114841320223057E-2</v>
      </c>
      <c r="AH42" s="352">
        <f t="shared" si="5"/>
        <v>4.3249316094499994E-2</v>
      </c>
      <c r="AI42" s="352">
        <f t="shared" si="6"/>
        <v>2.7260313386279877E-2</v>
      </c>
      <c r="AJ42" s="352">
        <f t="shared" si="7"/>
        <v>1.2266912674744135E-2</v>
      </c>
      <c r="AK42" s="352">
        <f t="shared" si="27"/>
        <v>3.3019277229486264E-3</v>
      </c>
      <c r="AL42" s="352">
        <f t="shared" si="8"/>
        <v>3.8499655192886471E-3</v>
      </c>
      <c r="AM42" s="352">
        <f t="shared" si="9"/>
        <v>4.7953307179751841E-3</v>
      </c>
      <c r="AN42" s="352">
        <f t="shared" si="10"/>
        <v>2.4579495165849938E-2</v>
      </c>
      <c r="AO42" s="417">
        <f t="shared" si="11"/>
        <v>1</v>
      </c>
      <c r="AP42" s="62"/>
    </row>
    <row r="43" spans="1:42" ht="14.4" x14ac:dyDescent="0.3">
      <c r="A43" s="347" t="s">
        <v>177</v>
      </c>
      <c r="B43" s="404">
        <v>80.748999999999995</v>
      </c>
      <c r="C43" s="404">
        <v>57.8</v>
      </c>
      <c r="D43" s="404">
        <v>32</v>
      </c>
      <c r="E43" s="404">
        <v>15.54</v>
      </c>
      <c r="F43" s="404">
        <v>9.3000000000000007</v>
      </c>
      <c r="G43" s="404">
        <v>3.6469999999999998</v>
      </c>
      <c r="H43" s="404">
        <v>3.3359999999999999</v>
      </c>
      <c r="I43" s="404">
        <v>0.81299999999999994</v>
      </c>
      <c r="J43" s="404">
        <v>1.17</v>
      </c>
      <c r="K43" s="404">
        <v>1.6</v>
      </c>
      <c r="L43" s="404">
        <v>5.8810000000000002</v>
      </c>
      <c r="M43" s="408">
        <v>212.02600000000001</v>
      </c>
      <c r="O43" s="349" t="s">
        <v>177</v>
      </c>
      <c r="P43" s="350">
        <f t="shared" si="3"/>
        <v>2967.0143396666663</v>
      </c>
      <c r="Q43" s="350">
        <f t="shared" si="14"/>
        <v>2123.7839333333332</v>
      </c>
      <c r="R43" s="350">
        <f t="shared" si="15"/>
        <v>1175.7973333333332</v>
      </c>
      <c r="S43" s="350">
        <f t="shared" si="16"/>
        <v>570.99657999999988</v>
      </c>
      <c r="T43" s="350">
        <f t="shared" si="17"/>
        <v>341.71609999999998</v>
      </c>
      <c r="U43" s="350">
        <f t="shared" si="18"/>
        <v>134.00415233333331</v>
      </c>
      <c r="V43" s="350">
        <f t="shared" si="19"/>
        <v>122.57687199999999</v>
      </c>
      <c r="W43" s="350">
        <f t="shared" si="20"/>
        <v>29.872600999999996</v>
      </c>
      <c r="X43" s="350">
        <f t="shared" si="21"/>
        <v>42.990089999999995</v>
      </c>
      <c r="Y43" s="350">
        <f t="shared" si="22"/>
        <v>58.789866666666661</v>
      </c>
      <c r="Z43" s="350">
        <f t="shared" si="23"/>
        <v>216.08950366666667</v>
      </c>
      <c r="AA43" s="411">
        <f t="shared" si="24"/>
        <v>7790.6126686666667</v>
      </c>
      <c r="AB43" s="191"/>
      <c r="AC43" s="351" t="s">
        <v>177</v>
      </c>
      <c r="AD43" s="352">
        <f t="shared" si="1"/>
        <v>0.38084480205257842</v>
      </c>
      <c r="AE43" s="352">
        <f t="shared" si="25"/>
        <v>0.27260807636799256</v>
      </c>
      <c r="AF43" s="352">
        <f t="shared" si="26"/>
        <v>0.15092488657051492</v>
      </c>
      <c r="AG43" s="352">
        <f t="shared" si="4"/>
        <v>7.3292898040806298E-2</v>
      </c>
      <c r="AH43" s="352">
        <f t="shared" si="5"/>
        <v>4.3862545159555899E-2</v>
      </c>
      <c r="AI43" s="352">
        <f t="shared" si="6"/>
        <v>1.720072066633337E-2</v>
      </c>
      <c r="AJ43" s="352">
        <f t="shared" si="7"/>
        <v>1.5733919424976182E-2</v>
      </c>
      <c r="AK43" s="352">
        <f t="shared" si="27"/>
        <v>3.8344353994321447E-3</v>
      </c>
      <c r="AL43" s="352">
        <f t="shared" si="8"/>
        <v>5.5181911652344515E-3</v>
      </c>
      <c r="AM43" s="352">
        <f t="shared" si="9"/>
        <v>7.5462443285257462E-3</v>
      </c>
      <c r="AN43" s="352">
        <f t="shared" si="10"/>
        <v>2.7737164310037449E-2</v>
      </c>
      <c r="AO43" s="417">
        <f t="shared" si="11"/>
        <v>1</v>
      </c>
      <c r="AP43" s="62"/>
    </row>
    <row r="44" spans="1:42" ht="14.4" x14ac:dyDescent="0.3">
      <c r="A44" s="347" t="s">
        <v>178</v>
      </c>
      <c r="B44" s="404">
        <v>91.47</v>
      </c>
      <c r="C44" s="404">
        <v>69</v>
      </c>
      <c r="D44" s="404">
        <v>54.5</v>
      </c>
      <c r="E44" s="404">
        <v>14.98</v>
      </c>
      <c r="F44" s="404">
        <v>9.6999999999999993</v>
      </c>
      <c r="G44" s="404">
        <v>6.4619999999999997</v>
      </c>
      <c r="H44" s="404">
        <v>3.581</v>
      </c>
      <c r="I44" s="404">
        <v>1.044</v>
      </c>
      <c r="J44" s="404">
        <v>1.9870000000000001</v>
      </c>
      <c r="K44" s="404">
        <v>1.665</v>
      </c>
      <c r="L44" s="404">
        <v>6.0789999999999997</v>
      </c>
      <c r="M44" s="408">
        <v>260.48599999999999</v>
      </c>
      <c r="O44" s="349" t="s">
        <v>178</v>
      </c>
      <c r="P44" s="350">
        <f t="shared" si="3"/>
        <v>3360.9431899999995</v>
      </c>
      <c r="Q44" s="350">
        <f t="shared" si="14"/>
        <v>2535.3130000000001</v>
      </c>
      <c r="R44" s="350">
        <f t="shared" si="15"/>
        <v>2002.5298333333333</v>
      </c>
      <c r="S44" s="350">
        <f t="shared" si="16"/>
        <v>550.42012666666665</v>
      </c>
      <c r="T44" s="350">
        <f t="shared" si="17"/>
        <v>356.41356666666667</v>
      </c>
      <c r="U44" s="350">
        <f t="shared" si="18"/>
        <v>237.43757399999998</v>
      </c>
      <c r="V44" s="350">
        <f t="shared" si="19"/>
        <v>131.57907033333333</v>
      </c>
      <c r="W44" s="350">
        <f t="shared" si="20"/>
        <v>38.360387999999993</v>
      </c>
      <c r="X44" s="350">
        <f t="shared" si="21"/>
        <v>73.009665666666663</v>
      </c>
      <c r="Y44" s="350">
        <f t="shared" si="22"/>
        <v>61.178204999999998</v>
      </c>
      <c r="Z44" s="350">
        <f t="shared" si="23"/>
        <v>223.36474966666665</v>
      </c>
      <c r="AA44" s="411">
        <f t="shared" si="24"/>
        <v>9571.2107553333317</v>
      </c>
      <c r="AB44" s="191"/>
      <c r="AC44" s="351" t="s">
        <v>178</v>
      </c>
      <c r="AD44" s="352">
        <f t="shared" si="1"/>
        <v>0.35115130947536527</v>
      </c>
      <c r="AE44" s="352">
        <f t="shared" si="25"/>
        <v>0.26488947582595618</v>
      </c>
      <c r="AF44" s="352">
        <f t="shared" si="26"/>
        <v>0.20922429612340013</v>
      </c>
      <c r="AG44" s="352">
        <f t="shared" si="4"/>
        <v>5.7507889099606128E-2</v>
      </c>
      <c r="AH44" s="352">
        <f t="shared" si="5"/>
        <v>3.7238085732054706E-2</v>
      </c>
      <c r="AI44" s="352">
        <f t="shared" si="6"/>
        <v>2.480747525778737E-2</v>
      </c>
      <c r="AJ44" s="352">
        <f t="shared" si="7"/>
        <v>1.3747379897576071E-2</v>
      </c>
      <c r="AK44" s="352">
        <f t="shared" si="27"/>
        <v>4.0078929385840316E-3</v>
      </c>
      <c r="AL44" s="352">
        <f t="shared" si="8"/>
        <v>7.6280491082054321E-3</v>
      </c>
      <c r="AM44" s="352">
        <f t="shared" si="9"/>
        <v>6.3918982210176374E-3</v>
      </c>
      <c r="AN44" s="352">
        <f t="shared" si="10"/>
        <v>2.3337146718057786E-2</v>
      </c>
      <c r="AO44" s="417">
        <f t="shared" si="11"/>
        <v>1</v>
      </c>
      <c r="AP44" s="62"/>
    </row>
    <row r="45" spans="1:42" ht="14.4" x14ac:dyDescent="0.3">
      <c r="A45" s="347" t="s">
        <v>179</v>
      </c>
      <c r="B45" s="404">
        <v>90.662999999999997</v>
      </c>
      <c r="C45" s="404">
        <v>75.3</v>
      </c>
      <c r="D45" s="404">
        <v>49</v>
      </c>
      <c r="E45" s="404">
        <v>15.08</v>
      </c>
      <c r="F45" s="404">
        <v>10.1</v>
      </c>
      <c r="G45" s="404">
        <v>7.1280000000000001</v>
      </c>
      <c r="H45" s="404">
        <v>4.4450000000000003</v>
      </c>
      <c r="I45" s="404">
        <v>1.68</v>
      </c>
      <c r="J45" s="404">
        <v>1.855</v>
      </c>
      <c r="K45" s="404">
        <v>2.2999999999999998</v>
      </c>
      <c r="L45" s="404">
        <v>6.6909999999999998</v>
      </c>
      <c r="M45" s="408">
        <v>264.25599999999997</v>
      </c>
      <c r="O45" s="349" t="s">
        <v>179</v>
      </c>
      <c r="P45" s="350">
        <f t="shared" si="3"/>
        <v>3331.2910509999997</v>
      </c>
      <c r="Q45" s="350">
        <f t="shared" si="14"/>
        <v>2766.7981</v>
      </c>
      <c r="R45" s="350">
        <f t="shared" si="15"/>
        <v>1800.4396666666664</v>
      </c>
      <c r="S45" s="350">
        <f t="shared" si="16"/>
        <v>554.09449333333339</v>
      </c>
      <c r="T45" s="350">
        <f t="shared" si="17"/>
        <v>371.1110333333333</v>
      </c>
      <c r="U45" s="350">
        <f t="shared" si="18"/>
        <v>261.90885599999996</v>
      </c>
      <c r="V45" s="350">
        <f t="shared" si="19"/>
        <v>163.32559833333335</v>
      </c>
      <c r="W45" s="350">
        <f t="shared" si="20"/>
        <v>61.72936</v>
      </c>
      <c r="X45" s="350">
        <f t="shared" si="21"/>
        <v>68.159501666666671</v>
      </c>
      <c r="Y45" s="350">
        <f t="shared" si="22"/>
        <v>84.510433333333324</v>
      </c>
      <c r="Z45" s="350">
        <f t="shared" si="23"/>
        <v>245.85187366666665</v>
      </c>
      <c r="AA45" s="411">
        <f t="shared" si="24"/>
        <v>9709.7343786666661</v>
      </c>
      <c r="AB45" s="191"/>
      <c r="AC45" s="351" t="s">
        <v>179</v>
      </c>
      <c r="AD45" s="352">
        <f t="shared" si="1"/>
        <v>0.34308776338096392</v>
      </c>
      <c r="AE45" s="352">
        <f t="shared" si="25"/>
        <v>0.28495095664809883</v>
      </c>
      <c r="AF45" s="352">
        <f t="shared" si="26"/>
        <v>0.18542625333010412</v>
      </c>
      <c r="AG45" s="352">
        <f t="shared" si="4"/>
        <v>5.7065875514652468E-2</v>
      </c>
      <c r="AH45" s="352">
        <f t="shared" si="5"/>
        <v>3.8220513441511263E-2</v>
      </c>
      <c r="AI45" s="352">
        <f t="shared" si="6"/>
        <v>2.6973843545652697E-2</v>
      </c>
      <c r="AJ45" s="352">
        <f t="shared" si="7"/>
        <v>1.6820810123516591E-2</v>
      </c>
      <c r="AK45" s="352">
        <f t="shared" si="27"/>
        <v>6.3574715427464285E-3</v>
      </c>
      <c r="AL45" s="352">
        <f t="shared" si="8"/>
        <v>7.0197081617825148E-3</v>
      </c>
      <c r="AM45" s="352">
        <f t="shared" si="9"/>
        <v>8.7036812787599904E-3</v>
      </c>
      <c r="AN45" s="352">
        <f t="shared" si="10"/>
        <v>2.5320144102688302E-2</v>
      </c>
      <c r="AO45" s="417">
        <f t="shared" si="11"/>
        <v>1</v>
      </c>
      <c r="AP45" s="62"/>
    </row>
    <row r="46" spans="1:42" ht="14.4" x14ac:dyDescent="0.3">
      <c r="A46" s="347" t="s">
        <v>180</v>
      </c>
      <c r="B46" s="404">
        <v>84.290999999999997</v>
      </c>
      <c r="C46" s="404">
        <v>66.5</v>
      </c>
      <c r="D46" s="404">
        <v>40.1</v>
      </c>
      <c r="E46" s="404">
        <v>14.484999999999999</v>
      </c>
      <c r="F46" s="404">
        <v>11.7</v>
      </c>
      <c r="G46" s="404">
        <v>4.0430000000000001</v>
      </c>
      <c r="H46" s="404">
        <v>4.4669999999999996</v>
      </c>
      <c r="I46" s="404">
        <v>2.2639999999999998</v>
      </c>
      <c r="J46" s="404">
        <v>2.726</v>
      </c>
      <c r="K46" s="404">
        <v>2.3199999999999998</v>
      </c>
      <c r="L46" s="404">
        <v>7.609</v>
      </c>
      <c r="M46" s="408">
        <v>240.31899999999999</v>
      </c>
      <c r="O46" s="349" t="s">
        <v>180</v>
      </c>
      <c r="P46" s="350">
        <f t="shared" si="3"/>
        <v>3097.1604069999999</v>
      </c>
      <c r="Q46" s="350">
        <f t="shared" si="14"/>
        <v>2443.453833333333</v>
      </c>
      <c r="R46" s="350">
        <f t="shared" si="15"/>
        <v>1473.4210333333333</v>
      </c>
      <c r="S46" s="350">
        <f t="shared" si="16"/>
        <v>532.23201166666661</v>
      </c>
      <c r="T46" s="350">
        <f t="shared" si="17"/>
        <v>429.90089999999992</v>
      </c>
      <c r="U46" s="350">
        <f t="shared" si="18"/>
        <v>148.55464433333333</v>
      </c>
      <c r="V46" s="350">
        <f t="shared" si="19"/>
        <v>164.13395899999998</v>
      </c>
      <c r="W46" s="350">
        <f t="shared" si="20"/>
        <v>83.187661333333324</v>
      </c>
      <c r="X46" s="350">
        <f t="shared" si="21"/>
        <v>100.16323533333333</v>
      </c>
      <c r="Y46" s="350">
        <f t="shared" si="22"/>
        <v>85.245306666666664</v>
      </c>
      <c r="Z46" s="350">
        <f t="shared" si="23"/>
        <v>279.58255966666661</v>
      </c>
      <c r="AA46" s="411">
        <f t="shared" si="24"/>
        <v>8830.2012296666671</v>
      </c>
      <c r="AB46" s="191"/>
      <c r="AC46" s="351" t="s">
        <v>180</v>
      </c>
      <c r="AD46" s="352">
        <f t="shared" si="1"/>
        <v>0.35074629970996879</v>
      </c>
      <c r="AE46" s="352">
        <f t="shared" si="25"/>
        <v>0.27671553227168882</v>
      </c>
      <c r="AF46" s="352">
        <f t="shared" si="26"/>
        <v>0.16686154652774021</v>
      </c>
      <c r="AG46" s="352">
        <f t="shared" si="4"/>
        <v>6.0274052405344551E-2</v>
      </c>
      <c r="AH46" s="352">
        <f t="shared" si="5"/>
        <v>4.8685289136522696E-2</v>
      </c>
      <c r="AI46" s="352">
        <f t="shared" si="6"/>
        <v>1.6823472134953957E-2</v>
      </c>
      <c r="AJ46" s="352">
        <f t="shared" si="7"/>
        <v>1.8587793724174947E-2</v>
      </c>
      <c r="AK46" s="352">
        <f t="shared" si="27"/>
        <v>9.4208115047083232E-3</v>
      </c>
      <c r="AL46" s="352">
        <f t="shared" si="8"/>
        <v>1.1343256255227425E-2</v>
      </c>
      <c r="AM46" s="352">
        <f t="shared" si="9"/>
        <v>9.6538351108318519E-3</v>
      </c>
      <c r="AN46" s="352">
        <f t="shared" si="10"/>
        <v>3.1662082482034289E-2</v>
      </c>
      <c r="AO46" s="417">
        <f t="shared" si="11"/>
        <v>1</v>
      </c>
      <c r="AP46" s="62"/>
    </row>
    <row r="47" spans="1:42" ht="14.4" x14ac:dyDescent="0.3">
      <c r="A47" s="347" t="s">
        <v>339</v>
      </c>
      <c r="B47" s="404">
        <v>82.790999999999997</v>
      </c>
      <c r="C47" s="404">
        <v>82</v>
      </c>
      <c r="D47" s="404">
        <v>49.3</v>
      </c>
      <c r="E47" s="404">
        <v>13.05</v>
      </c>
      <c r="F47" s="404">
        <v>12.2</v>
      </c>
      <c r="G47" s="404">
        <v>8.202</v>
      </c>
      <c r="H47" s="404">
        <v>5.0860000000000003</v>
      </c>
      <c r="I47" s="404">
        <v>2.41</v>
      </c>
      <c r="J47" s="404">
        <v>3.65</v>
      </c>
      <c r="K47" s="404">
        <v>2.6339999999999999</v>
      </c>
      <c r="L47" s="404">
        <v>7.694</v>
      </c>
      <c r="M47" s="408">
        <v>268.62700000000001</v>
      </c>
      <c r="O47" s="349" t="s">
        <v>339</v>
      </c>
      <c r="P47" s="350">
        <f t="shared" si="3"/>
        <v>3042.044907</v>
      </c>
      <c r="Q47" s="350">
        <f t="shared" si="14"/>
        <v>3012.9806666666668</v>
      </c>
      <c r="R47" s="350">
        <f t="shared" si="15"/>
        <v>1811.4627666666665</v>
      </c>
      <c r="S47" s="350">
        <f t="shared" si="16"/>
        <v>479.50485000000003</v>
      </c>
      <c r="T47" s="350">
        <f t="shared" si="17"/>
        <v>448.27273333333329</v>
      </c>
      <c r="U47" s="350">
        <f t="shared" si="18"/>
        <v>301.371554</v>
      </c>
      <c r="V47" s="350">
        <f t="shared" si="19"/>
        <v>186.87828866666666</v>
      </c>
      <c r="W47" s="350">
        <f t="shared" si="20"/>
        <v>88.552236666666673</v>
      </c>
      <c r="X47" s="350">
        <f t="shared" si="21"/>
        <v>134.11438333333334</v>
      </c>
      <c r="Y47" s="350">
        <f t="shared" si="22"/>
        <v>96.782817999999992</v>
      </c>
      <c r="Z47" s="350">
        <f t="shared" si="23"/>
        <v>282.7057713333333</v>
      </c>
      <c r="AA47" s="411">
        <f t="shared" si="24"/>
        <v>9870.340945666665</v>
      </c>
      <c r="AB47" s="191"/>
      <c r="AC47" s="351" t="s">
        <v>339</v>
      </c>
      <c r="AD47" s="352">
        <f t="shared" ref="AD47:AO50" si="28">P47/$AA47</f>
        <v>0.3082005904097504</v>
      </c>
      <c r="AE47" s="352">
        <f t="shared" si="28"/>
        <v>0.3052559869261095</v>
      </c>
      <c r="AF47" s="352">
        <f t="shared" si="28"/>
        <v>0.18352585555435605</v>
      </c>
      <c r="AG47" s="352">
        <f t="shared" si="28"/>
        <v>4.8580373529094258E-2</v>
      </c>
      <c r="AH47" s="352">
        <f t="shared" si="28"/>
        <v>4.5416134640226043E-2</v>
      </c>
      <c r="AI47" s="352">
        <f t="shared" si="28"/>
        <v>3.0533043960584757E-2</v>
      </c>
      <c r="AJ47" s="352">
        <f t="shared" si="28"/>
        <v>1.8933316457392595E-2</v>
      </c>
      <c r="AK47" s="352">
        <f t="shared" si="28"/>
        <v>8.9715479084380972E-3</v>
      </c>
      <c r="AL47" s="352">
        <f t="shared" si="28"/>
        <v>1.3587614052198776E-2</v>
      </c>
      <c r="AM47" s="352">
        <f t="shared" si="28"/>
        <v>9.8054179215045414E-3</v>
      </c>
      <c r="AN47" s="352">
        <f t="shared" si="28"/>
        <v>2.8641945895237636E-2</v>
      </c>
      <c r="AO47" s="417">
        <f t="shared" si="28"/>
        <v>1</v>
      </c>
      <c r="AP47" s="62"/>
    </row>
    <row r="48" spans="1:42" ht="14.4" x14ac:dyDescent="0.3">
      <c r="A48" s="751" t="s">
        <v>369</v>
      </c>
      <c r="B48" s="404">
        <v>91.388999999999996</v>
      </c>
      <c r="C48" s="404">
        <v>86.7</v>
      </c>
      <c r="D48" s="404">
        <v>53.5</v>
      </c>
      <c r="E48" s="404">
        <v>11.95</v>
      </c>
      <c r="F48" s="404">
        <v>9.5</v>
      </c>
      <c r="G48" s="404">
        <v>8.19</v>
      </c>
      <c r="H48" s="404">
        <v>5.359</v>
      </c>
      <c r="I48" s="404">
        <v>2.774</v>
      </c>
      <c r="J48" s="404">
        <v>3.3</v>
      </c>
      <c r="K48" s="404">
        <v>2.4</v>
      </c>
      <c r="L48" s="404">
        <v>7.694</v>
      </c>
      <c r="M48" s="408">
        <v>282.745</v>
      </c>
      <c r="O48" s="752" t="s">
        <v>369</v>
      </c>
      <c r="P48" s="350">
        <f t="shared" si="3"/>
        <v>3357.9669530000001</v>
      </c>
      <c r="Q48" s="350">
        <f t="shared" si="14"/>
        <v>3185.6759000000002</v>
      </c>
      <c r="R48" s="350">
        <f t="shared" si="15"/>
        <v>1965.7861666666665</v>
      </c>
      <c r="S48" s="350">
        <f t="shared" si="16"/>
        <v>439.08681666666666</v>
      </c>
      <c r="T48" s="350">
        <f t="shared" si="17"/>
        <v>349.0648333333333</v>
      </c>
      <c r="U48" s="350">
        <f t="shared" si="18"/>
        <v>300.93062999999995</v>
      </c>
      <c r="V48" s="350">
        <f t="shared" si="19"/>
        <v>196.90930966666664</v>
      </c>
      <c r="W48" s="350">
        <f t="shared" si="20"/>
        <v>101.92693133333333</v>
      </c>
      <c r="X48" s="350">
        <f t="shared" si="21"/>
        <v>121.25409999999998</v>
      </c>
      <c r="Y48" s="350">
        <f t="shared" si="22"/>
        <v>88.184799999999996</v>
      </c>
      <c r="Z48" s="350">
        <f t="shared" si="23"/>
        <v>282.7057713333333</v>
      </c>
      <c r="AA48" s="411">
        <f t="shared" si="24"/>
        <v>10389.088031666666</v>
      </c>
      <c r="AB48" s="191"/>
      <c r="AC48" s="753" t="s">
        <v>369</v>
      </c>
      <c r="AD48" s="352">
        <f t="shared" si="28"/>
        <v>0.32322056977134878</v>
      </c>
      <c r="AE48" s="352">
        <f t="shared" si="28"/>
        <v>0.30663672213478577</v>
      </c>
      <c r="AF48" s="352">
        <f t="shared" si="28"/>
        <v>0.18921643176714001</v>
      </c>
      <c r="AG48" s="352">
        <f t="shared" si="28"/>
        <v>4.2264231020884543E-2</v>
      </c>
      <c r="AH48" s="352">
        <f t="shared" si="28"/>
        <v>3.3599179472669716E-2</v>
      </c>
      <c r="AI48" s="352">
        <f t="shared" si="28"/>
        <v>2.8966029461175262E-2</v>
      </c>
      <c r="AJ48" s="352">
        <f t="shared" si="28"/>
        <v>1.8953473978319688E-2</v>
      </c>
      <c r="AK48" s="352">
        <f t="shared" si="28"/>
        <v>9.8109604060195588E-3</v>
      </c>
      <c r="AL48" s="352">
        <f t="shared" si="28"/>
        <v>1.167129392208527E-2</v>
      </c>
      <c r="AM48" s="352">
        <f t="shared" si="28"/>
        <v>8.4882137615165613E-3</v>
      </c>
      <c r="AN48" s="352">
        <f t="shared" si="28"/>
        <v>2.7211798617128507E-2</v>
      </c>
      <c r="AO48" s="417">
        <f t="shared" si="28"/>
        <v>1</v>
      </c>
      <c r="AP48" s="62"/>
    </row>
    <row r="49" spans="1:42" ht="14.4" x14ac:dyDescent="0.3">
      <c r="A49" s="751" t="s">
        <v>375</v>
      </c>
      <c r="B49" s="404">
        <v>106.878</v>
      </c>
      <c r="C49" s="404">
        <v>96.2</v>
      </c>
      <c r="D49" s="404">
        <v>61.4</v>
      </c>
      <c r="E49" s="404">
        <v>12.15</v>
      </c>
      <c r="F49" s="404">
        <v>8.6999999999999993</v>
      </c>
      <c r="G49" s="404">
        <v>8.1</v>
      </c>
      <c r="H49" s="404">
        <v>6.0490000000000004</v>
      </c>
      <c r="I49" s="404">
        <v>3.9</v>
      </c>
      <c r="J49" s="404">
        <v>3.109</v>
      </c>
      <c r="K49" s="404">
        <v>2.65</v>
      </c>
      <c r="L49" s="404">
        <v>7.694</v>
      </c>
      <c r="M49" s="408">
        <v>318.565</v>
      </c>
      <c r="O49" s="752" t="s">
        <v>375</v>
      </c>
      <c r="P49" s="350">
        <f t="shared" si="3"/>
        <v>3927.089606</v>
      </c>
      <c r="Q49" s="350">
        <f t="shared" si="14"/>
        <v>3534.7407333333331</v>
      </c>
      <c r="R49" s="350">
        <f t="shared" si="15"/>
        <v>2256.0611333333331</v>
      </c>
      <c r="S49" s="350">
        <f t="shared" si="16"/>
        <v>446.43554999999998</v>
      </c>
      <c r="T49" s="350">
        <f t="shared" si="17"/>
        <v>319.66989999999993</v>
      </c>
      <c r="U49" s="350">
        <f t="shared" si="18"/>
        <v>297.62369999999999</v>
      </c>
      <c r="V49" s="350">
        <f t="shared" si="19"/>
        <v>222.26243966666667</v>
      </c>
      <c r="W49" s="350">
        <f t="shared" si="20"/>
        <v>143.30029999999999</v>
      </c>
      <c r="X49" s="350">
        <f t="shared" si="21"/>
        <v>114.23605966666666</v>
      </c>
      <c r="Y49" s="350">
        <f t="shared" si="22"/>
        <v>97.370716666666652</v>
      </c>
      <c r="Z49" s="350">
        <f t="shared" si="23"/>
        <v>282.7057713333333</v>
      </c>
      <c r="AA49" s="411">
        <f t="shared" si="24"/>
        <v>11705.246171666666</v>
      </c>
      <c r="AB49" s="191"/>
      <c r="AC49" s="753" t="s">
        <v>375</v>
      </c>
      <c r="AD49" s="352">
        <f t="shared" si="28"/>
        <v>0.33549824996468541</v>
      </c>
      <c r="AE49" s="352">
        <f t="shared" si="28"/>
        <v>0.3019791879208325</v>
      </c>
      <c r="AF49" s="352">
        <f t="shared" si="28"/>
        <v>0.19273931536735045</v>
      </c>
      <c r="AG49" s="352">
        <f t="shared" si="28"/>
        <v>3.8139783089793294E-2</v>
      </c>
      <c r="AH49" s="352">
        <f t="shared" si="28"/>
        <v>2.73099681383705E-2</v>
      </c>
      <c r="AI49" s="352">
        <f t="shared" si="28"/>
        <v>2.5426522059862195E-2</v>
      </c>
      <c r="AJ49" s="352">
        <f t="shared" si="28"/>
        <v>1.8988275548161286E-2</v>
      </c>
      <c r="AK49" s="352">
        <f t="shared" si="28"/>
        <v>1.2242399510304021E-2</v>
      </c>
      <c r="AL49" s="352">
        <f t="shared" si="28"/>
        <v>9.7593897634705631E-3</v>
      </c>
      <c r="AM49" s="352">
        <f t="shared" si="28"/>
        <v>8.3185535134117049E-3</v>
      </c>
      <c r="AN49" s="352">
        <f t="shared" si="28"/>
        <v>2.4152056880071569E-2</v>
      </c>
      <c r="AO49" s="417">
        <f t="shared" si="28"/>
        <v>1</v>
      </c>
      <c r="AP49" s="62"/>
    </row>
    <row r="50" spans="1:42" ht="14.4" x14ac:dyDescent="0.3">
      <c r="A50" s="751" t="s">
        <v>380</v>
      </c>
      <c r="B50" s="404">
        <v>106.934</v>
      </c>
      <c r="C50" s="404">
        <v>100</v>
      </c>
      <c r="D50" s="404">
        <v>58.5</v>
      </c>
      <c r="E50" s="404">
        <v>12</v>
      </c>
      <c r="F50" s="404">
        <v>8</v>
      </c>
      <c r="G50" s="404">
        <v>8.8000000000000007</v>
      </c>
      <c r="H50" s="404">
        <v>6.2350000000000003</v>
      </c>
      <c r="I50" s="404">
        <v>3.9249999999999998</v>
      </c>
      <c r="J50" s="404">
        <v>3.11</v>
      </c>
      <c r="K50" s="404">
        <v>3.1</v>
      </c>
      <c r="L50" s="404">
        <v>7.694</v>
      </c>
      <c r="M50" s="408">
        <v>320.20600000000002</v>
      </c>
      <c r="O50" s="752" t="s">
        <v>380</v>
      </c>
      <c r="P50" s="350">
        <f t="shared" si="3"/>
        <v>3929.1472513333333</v>
      </c>
      <c r="Q50" s="350">
        <f t="shared" si="14"/>
        <v>3674.3666666666668</v>
      </c>
      <c r="R50" s="350">
        <f t="shared" si="15"/>
        <v>2149.5045</v>
      </c>
      <c r="S50" s="350">
        <f t="shared" si="16"/>
        <v>440.92399999999998</v>
      </c>
      <c r="T50" s="350">
        <f t="shared" si="17"/>
        <v>293.9493333333333</v>
      </c>
      <c r="U50" s="350">
        <f t="shared" si="18"/>
        <v>323.34426666666667</v>
      </c>
      <c r="V50" s="350">
        <f t="shared" si="19"/>
        <v>229.09676166666668</v>
      </c>
      <c r="W50" s="350">
        <f t="shared" si="20"/>
        <v>144.21889166666668</v>
      </c>
      <c r="X50" s="350">
        <f t="shared" si="21"/>
        <v>114.27280333333331</v>
      </c>
      <c r="Y50" s="350">
        <f t="shared" si="22"/>
        <v>113.90536666666667</v>
      </c>
      <c r="Z50" s="350">
        <f t="shared" si="23"/>
        <v>282.7057713333333</v>
      </c>
      <c r="AA50" s="411">
        <f t="shared" si="24"/>
        <v>11765.542528666667</v>
      </c>
      <c r="AB50" s="191"/>
      <c r="AC50" s="753" t="s">
        <v>380</v>
      </c>
      <c r="AD50" s="352">
        <f t="shared" si="28"/>
        <v>0.3339537672623249</v>
      </c>
      <c r="AE50" s="352">
        <f t="shared" si="28"/>
        <v>0.31229895754607973</v>
      </c>
      <c r="AF50" s="352">
        <f t="shared" si="28"/>
        <v>0.18269489016445664</v>
      </c>
      <c r="AG50" s="352">
        <f t="shared" si="28"/>
        <v>3.747587490552956E-2</v>
      </c>
      <c r="AH50" s="352">
        <f t="shared" si="28"/>
        <v>2.4983916603686374E-2</v>
      </c>
      <c r="AI50" s="352">
        <f t="shared" si="28"/>
        <v>2.7482308264055014E-2</v>
      </c>
      <c r="AJ50" s="352">
        <f t="shared" si="28"/>
        <v>1.9471840002998071E-2</v>
      </c>
      <c r="AK50" s="352">
        <f t="shared" si="28"/>
        <v>1.2257734083683629E-2</v>
      </c>
      <c r="AL50" s="352">
        <f t="shared" si="28"/>
        <v>9.7124975796830781E-3</v>
      </c>
      <c r="AM50" s="352">
        <f t="shared" si="28"/>
        <v>9.6812676839284715E-3</v>
      </c>
      <c r="AN50" s="352">
        <f t="shared" si="28"/>
        <v>2.4028281793595369E-2</v>
      </c>
      <c r="AO50" s="417">
        <f t="shared" si="28"/>
        <v>1</v>
      </c>
      <c r="AP50" s="62"/>
    </row>
    <row r="51" spans="1:42" ht="14.4" x14ac:dyDescent="0.3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53"/>
      <c r="O51" s="349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5"/>
      <c r="AC51" s="351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417"/>
      <c r="AP51" s="62"/>
    </row>
    <row r="52" spans="1:42" ht="14.4" x14ac:dyDescent="0.3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53"/>
      <c r="O52" s="349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5"/>
      <c r="AC52" s="351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417"/>
      <c r="AP52" s="62"/>
    </row>
    <row r="53" spans="1:42" ht="14.4" x14ac:dyDescent="0.3">
      <c r="A53" s="347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53"/>
      <c r="O53" s="349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5"/>
      <c r="AC53" s="351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417"/>
      <c r="AP53" s="62"/>
    </row>
    <row r="54" spans="1:42" ht="14.4" x14ac:dyDescent="0.3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53"/>
      <c r="O54" s="349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5"/>
      <c r="AC54" s="351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417"/>
      <c r="AP54" s="62"/>
    </row>
    <row r="55" spans="1:42" ht="14.4" x14ac:dyDescent="0.3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53"/>
      <c r="O55" s="349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5"/>
      <c r="AC55" s="351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417"/>
      <c r="AP55" s="62"/>
    </row>
    <row r="56" spans="1:42" ht="14.4" x14ac:dyDescent="0.3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53"/>
      <c r="O56" s="349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5"/>
      <c r="AC56" s="351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417"/>
      <c r="AP56" s="62"/>
    </row>
    <row r="57" spans="1:42" ht="14.4" x14ac:dyDescent="0.3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53"/>
      <c r="O57" s="349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5"/>
      <c r="AC57" s="351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417"/>
      <c r="AP57" s="62"/>
    </row>
    <row r="58" spans="1:42" ht="14.4" x14ac:dyDescent="0.3">
      <c r="A58" s="347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53"/>
      <c r="O58" s="349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5"/>
      <c r="AC58" s="351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417"/>
      <c r="AP58" s="62"/>
    </row>
    <row r="59" spans="1:42" ht="14.4" x14ac:dyDescent="0.3">
      <c r="A59" s="347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53"/>
      <c r="O59" s="349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5"/>
      <c r="AC59" s="351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417"/>
      <c r="AP59" s="62"/>
    </row>
    <row r="60" spans="1:42" ht="14.4" x14ac:dyDescent="0.3">
      <c r="A60" s="347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53"/>
      <c r="O60" s="349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5"/>
      <c r="AC60" s="351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417"/>
      <c r="AP60" s="62"/>
    </row>
  </sheetData>
  <mergeCells count="3">
    <mergeCell ref="A1:I1"/>
    <mergeCell ref="O1:W1"/>
    <mergeCell ref="AC1:AK1"/>
  </mergeCells>
  <phoneticPr fontId="0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opLeftCell="Y1" workbookViewId="0">
      <selection activeCell="P5" sqref="P5:AA50"/>
    </sheetView>
  </sheetViews>
  <sheetFormatPr defaultRowHeight="13.2" x14ac:dyDescent="0.25"/>
  <cols>
    <col min="1" max="1" width="13.44140625" style="328" bestFit="1" customWidth="1"/>
    <col min="2" max="13" width="11.6640625" style="329" customWidth="1"/>
    <col min="14" max="14" width="10.6640625" style="329" customWidth="1"/>
    <col min="15" max="15" width="13.44140625" style="328" bestFit="1" customWidth="1"/>
    <col min="16" max="26" width="11.6640625" style="329" customWidth="1"/>
    <col min="27" max="27" width="12.6640625" customWidth="1"/>
    <col min="29" max="29" width="13.44140625" bestFit="1" customWidth="1"/>
    <col min="30" max="40" width="11.6640625" customWidth="1"/>
    <col min="41" max="41" width="12.6640625" style="1001" customWidth="1"/>
  </cols>
  <sheetData>
    <row r="1" spans="1:41" ht="17.399999999999999" x14ac:dyDescent="0.3">
      <c r="A1" s="1080" t="s">
        <v>381</v>
      </c>
      <c r="B1" s="1080"/>
      <c r="C1" s="1080"/>
      <c r="D1" s="1080"/>
      <c r="E1" s="1080"/>
      <c r="F1" s="1080"/>
      <c r="G1" s="1080"/>
      <c r="H1" s="1081"/>
      <c r="I1" s="1081"/>
      <c r="J1" s="356"/>
      <c r="K1" s="356"/>
      <c r="L1" s="356"/>
      <c r="M1" s="356"/>
      <c r="N1" s="356"/>
      <c r="O1" s="1080" t="s">
        <v>382</v>
      </c>
      <c r="P1" s="1080"/>
      <c r="Q1" s="1080"/>
      <c r="R1" s="1080"/>
      <c r="S1" s="1080"/>
      <c r="T1" s="1080"/>
      <c r="U1" s="1080"/>
      <c r="V1" s="1081"/>
      <c r="W1" s="1081"/>
      <c r="X1" s="356"/>
      <c r="Y1" s="356"/>
      <c r="Z1" s="356"/>
      <c r="AA1" s="356"/>
      <c r="AB1" s="356"/>
      <c r="AC1" s="1080" t="s">
        <v>383</v>
      </c>
      <c r="AD1" s="1080"/>
      <c r="AE1" s="1080"/>
      <c r="AF1" s="1080"/>
      <c r="AG1" s="1080"/>
      <c r="AH1" s="1080"/>
      <c r="AI1" s="1080"/>
      <c r="AJ1" s="1081"/>
      <c r="AK1" s="1081"/>
      <c r="AL1" s="356"/>
      <c r="AM1" s="356"/>
      <c r="AN1" s="356"/>
      <c r="AO1" s="997"/>
    </row>
    <row r="2" spans="1:41" x14ac:dyDescent="0.25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O2" s="330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98"/>
    </row>
    <row r="3" spans="1:41" ht="14.4" x14ac:dyDescent="0.3">
      <c r="A3" s="332" t="s">
        <v>203</v>
      </c>
      <c r="B3" s="333" t="s">
        <v>46</v>
      </c>
      <c r="C3" s="333" t="s">
        <v>71</v>
      </c>
      <c r="D3" s="333" t="s">
        <v>72</v>
      </c>
      <c r="E3" s="333" t="s">
        <v>47</v>
      </c>
      <c r="F3" s="333" t="s">
        <v>230</v>
      </c>
      <c r="G3" s="333" t="s">
        <v>73</v>
      </c>
      <c r="H3" s="333" t="s">
        <v>231</v>
      </c>
      <c r="I3" s="333" t="s">
        <v>232</v>
      </c>
      <c r="J3" s="333" t="s">
        <v>233</v>
      </c>
      <c r="K3" s="333" t="s">
        <v>234</v>
      </c>
      <c r="L3" s="333" t="s">
        <v>48</v>
      </c>
      <c r="M3" s="334" t="s">
        <v>235</v>
      </c>
      <c r="N3" s="328"/>
      <c r="O3" s="335" t="s">
        <v>203</v>
      </c>
      <c r="P3" s="336" t="s">
        <v>46</v>
      </c>
      <c r="Q3" s="336" t="s">
        <v>71</v>
      </c>
      <c r="R3" s="336" t="s">
        <v>72</v>
      </c>
      <c r="S3" s="336" t="s">
        <v>47</v>
      </c>
      <c r="T3" s="336" t="s">
        <v>230</v>
      </c>
      <c r="U3" s="336" t="s">
        <v>73</v>
      </c>
      <c r="V3" s="336" t="s">
        <v>231</v>
      </c>
      <c r="W3" s="336" t="s">
        <v>232</v>
      </c>
      <c r="X3" s="336" t="s">
        <v>233</v>
      </c>
      <c r="Y3" s="336" t="s">
        <v>234</v>
      </c>
      <c r="Z3" s="336" t="s">
        <v>48</v>
      </c>
      <c r="AA3" s="412" t="s">
        <v>235</v>
      </c>
      <c r="AB3" s="414"/>
      <c r="AC3" s="337" t="s">
        <v>203</v>
      </c>
      <c r="AD3" s="338" t="s">
        <v>46</v>
      </c>
      <c r="AE3" s="338" t="s">
        <v>71</v>
      </c>
      <c r="AF3" s="338" t="s">
        <v>72</v>
      </c>
      <c r="AG3" s="338" t="s">
        <v>47</v>
      </c>
      <c r="AH3" s="338" t="s">
        <v>230</v>
      </c>
      <c r="AI3" s="338" t="s">
        <v>73</v>
      </c>
      <c r="AJ3" s="338" t="s">
        <v>231</v>
      </c>
      <c r="AK3" s="338" t="s">
        <v>232</v>
      </c>
      <c r="AL3" s="338" t="s">
        <v>233</v>
      </c>
      <c r="AM3" s="338" t="s">
        <v>234</v>
      </c>
      <c r="AN3" s="338" t="s">
        <v>48</v>
      </c>
      <c r="AO3" s="339" t="s">
        <v>235</v>
      </c>
    </row>
    <row r="4" spans="1:41" x14ac:dyDescent="0.25">
      <c r="A4" s="340"/>
      <c r="B4" s="341" t="s">
        <v>206</v>
      </c>
      <c r="C4" s="341" t="s">
        <v>206</v>
      </c>
      <c r="D4" s="341" t="s">
        <v>206</v>
      </c>
      <c r="E4" s="341" t="s">
        <v>206</v>
      </c>
      <c r="F4" s="341" t="s">
        <v>206</v>
      </c>
      <c r="G4" s="341" t="s">
        <v>206</v>
      </c>
      <c r="H4" s="341" t="s">
        <v>206</v>
      </c>
      <c r="I4" s="341" t="s">
        <v>206</v>
      </c>
      <c r="J4" s="341" t="s">
        <v>206</v>
      </c>
      <c r="K4" s="341" t="s">
        <v>206</v>
      </c>
      <c r="L4" s="341" t="s">
        <v>206</v>
      </c>
      <c r="M4" s="342" t="s">
        <v>206</v>
      </c>
      <c r="O4" s="343"/>
      <c r="P4" s="174" t="s">
        <v>236</v>
      </c>
      <c r="Q4" s="174" t="s">
        <v>236</v>
      </c>
      <c r="R4" s="174" t="s">
        <v>236</v>
      </c>
      <c r="S4" s="174" t="s">
        <v>236</v>
      </c>
      <c r="T4" s="174" t="s">
        <v>236</v>
      </c>
      <c r="U4" s="174" t="s">
        <v>236</v>
      </c>
      <c r="V4" s="174" t="s">
        <v>236</v>
      </c>
      <c r="W4" s="174" t="s">
        <v>236</v>
      </c>
      <c r="X4" s="174" t="s">
        <v>236</v>
      </c>
      <c r="Y4" s="174" t="s">
        <v>236</v>
      </c>
      <c r="Z4" s="174" t="s">
        <v>236</v>
      </c>
      <c r="AA4" s="413" t="s">
        <v>236</v>
      </c>
      <c r="AB4" s="191"/>
      <c r="AC4" s="344"/>
      <c r="AD4" s="345" t="s">
        <v>237</v>
      </c>
      <c r="AE4" s="345" t="s">
        <v>237</v>
      </c>
      <c r="AF4" s="345" t="s">
        <v>237</v>
      </c>
      <c r="AG4" s="345" t="s">
        <v>237</v>
      </c>
      <c r="AH4" s="345" t="s">
        <v>237</v>
      </c>
      <c r="AI4" s="345" t="s">
        <v>237</v>
      </c>
      <c r="AJ4" s="345" t="s">
        <v>237</v>
      </c>
      <c r="AK4" s="345" t="s">
        <v>237</v>
      </c>
      <c r="AL4" s="345" t="s">
        <v>237</v>
      </c>
      <c r="AM4" s="345" t="s">
        <v>237</v>
      </c>
      <c r="AN4" s="345" t="s">
        <v>237</v>
      </c>
      <c r="AO4" s="346" t="s">
        <v>237</v>
      </c>
    </row>
    <row r="5" spans="1:41" ht="14.4" x14ac:dyDescent="0.3">
      <c r="A5" s="347" t="s">
        <v>238</v>
      </c>
      <c r="B5" s="404">
        <v>11.805999999999999</v>
      </c>
      <c r="C5" s="405">
        <v>0</v>
      </c>
      <c r="D5" s="405">
        <v>0</v>
      </c>
      <c r="E5" s="404">
        <v>0.46</v>
      </c>
      <c r="F5" s="404">
        <v>0</v>
      </c>
      <c r="G5" s="404">
        <v>1.2E-2</v>
      </c>
      <c r="H5" s="404">
        <v>2.1999999999999999E-2</v>
      </c>
      <c r="I5" s="405">
        <v>0</v>
      </c>
      <c r="J5" s="404">
        <v>0</v>
      </c>
      <c r="K5" s="404">
        <v>0</v>
      </c>
      <c r="L5" s="404">
        <v>2.3719999999999999</v>
      </c>
      <c r="M5" s="408">
        <v>12.342000000000001</v>
      </c>
      <c r="O5" s="349" t="s">
        <v>238</v>
      </c>
      <c r="P5" s="350">
        <f>B5*2204.62/60</f>
        <v>433.79572866666666</v>
      </c>
      <c r="Q5" s="350">
        <f t="shared" ref="Q5:AA20" si="0">C5*2204.62/60</f>
        <v>0</v>
      </c>
      <c r="R5" s="350">
        <f t="shared" si="0"/>
        <v>0</v>
      </c>
      <c r="S5" s="350">
        <f t="shared" si="0"/>
        <v>16.902086666666666</v>
      </c>
      <c r="T5" s="350">
        <f t="shared" si="0"/>
        <v>0</v>
      </c>
      <c r="U5" s="350">
        <f t="shared" si="0"/>
        <v>0.44092399999999998</v>
      </c>
      <c r="V5" s="350">
        <f t="shared" si="0"/>
        <v>0.80836066666666662</v>
      </c>
      <c r="W5" s="350">
        <f t="shared" si="0"/>
        <v>0</v>
      </c>
      <c r="X5" s="350">
        <f t="shared" si="0"/>
        <v>0</v>
      </c>
      <c r="Y5" s="350">
        <f t="shared" si="0"/>
        <v>0</v>
      </c>
      <c r="Z5" s="350">
        <f t="shared" si="0"/>
        <v>87.155977333333325</v>
      </c>
      <c r="AA5" s="410">
        <f t="shared" si="0"/>
        <v>453.49033400000002</v>
      </c>
      <c r="AB5" s="191"/>
      <c r="AC5" s="351" t="s">
        <v>238</v>
      </c>
      <c r="AD5" s="352">
        <f t="shared" ref="AD5:AK46" si="1">P5/$AA5</f>
        <v>0.95657105817533616</v>
      </c>
      <c r="AE5" s="359" t="s">
        <v>245</v>
      </c>
      <c r="AF5" s="359" t="s">
        <v>245</v>
      </c>
      <c r="AG5" s="352">
        <f t="shared" ref="AG5:AO20" si="2">S5/$AA5</f>
        <v>3.7271106789823365E-2</v>
      </c>
      <c r="AH5" s="352">
        <f t="shared" si="2"/>
        <v>0</v>
      </c>
      <c r="AI5" s="352">
        <f t="shared" si="2"/>
        <v>9.7228974234321824E-4</v>
      </c>
      <c r="AJ5" s="352">
        <f t="shared" si="2"/>
        <v>1.7825311942959001E-3</v>
      </c>
      <c r="AK5" s="359" t="s">
        <v>245</v>
      </c>
      <c r="AL5" s="352">
        <f t="shared" si="2"/>
        <v>0</v>
      </c>
      <c r="AM5" s="352">
        <f t="shared" si="2"/>
        <v>0</v>
      </c>
      <c r="AN5" s="352">
        <f t="shared" si="2"/>
        <v>0.19218927240317613</v>
      </c>
      <c r="AO5" s="999">
        <f t="shared" si="2"/>
        <v>1</v>
      </c>
    </row>
    <row r="6" spans="1:41" ht="14.4" x14ac:dyDescent="0.3">
      <c r="A6" s="347" t="s">
        <v>239</v>
      </c>
      <c r="B6" s="404">
        <v>11.343999999999999</v>
      </c>
      <c r="C6" s="405">
        <v>0</v>
      </c>
      <c r="D6" s="405">
        <v>0</v>
      </c>
      <c r="E6" s="404">
        <v>0.37</v>
      </c>
      <c r="F6" s="404">
        <v>0</v>
      </c>
      <c r="G6" s="404">
        <v>4.1000000000000002E-2</v>
      </c>
      <c r="H6" s="404">
        <v>3.7999999999999999E-2</v>
      </c>
      <c r="I6" s="405">
        <v>0</v>
      </c>
      <c r="J6" s="404">
        <v>0</v>
      </c>
      <c r="K6" s="404">
        <v>0</v>
      </c>
      <c r="L6" s="404">
        <v>2.4239999999999999</v>
      </c>
      <c r="M6" s="408">
        <v>11.881</v>
      </c>
      <c r="O6" s="349" t="s">
        <v>239</v>
      </c>
      <c r="P6" s="350">
        <f t="shared" ref="P6:AA50" si="3">B6*2204.62/60</f>
        <v>416.82015466666667</v>
      </c>
      <c r="Q6" s="350">
        <f t="shared" si="0"/>
        <v>0</v>
      </c>
      <c r="R6" s="350">
        <f t="shared" si="0"/>
        <v>0</v>
      </c>
      <c r="S6" s="350">
        <f t="shared" si="0"/>
        <v>13.595156666666666</v>
      </c>
      <c r="T6" s="350">
        <f t="shared" si="0"/>
        <v>0</v>
      </c>
      <c r="U6" s="350">
        <f t="shared" si="0"/>
        <v>1.5064903333333333</v>
      </c>
      <c r="V6" s="350">
        <f t="shared" si="0"/>
        <v>1.3962593333333333</v>
      </c>
      <c r="W6" s="350">
        <f t="shared" si="0"/>
        <v>0</v>
      </c>
      <c r="X6" s="350">
        <f t="shared" si="0"/>
        <v>0</v>
      </c>
      <c r="Y6" s="350">
        <f t="shared" si="0"/>
        <v>0</v>
      </c>
      <c r="Z6" s="350">
        <f t="shared" si="0"/>
        <v>89.066647999999986</v>
      </c>
      <c r="AA6" s="411">
        <f t="shared" si="0"/>
        <v>436.55150366666663</v>
      </c>
      <c r="AB6" s="191"/>
      <c r="AC6" s="351" t="s">
        <v>239</v>
      </c>
      <c r="AD6" s="352">
        <f t="shared" si="1"/>
        <v>0.9548017843615858</v>
      </c>
      <c r="AE6" s="359" t="s">
        <v>245</v>
      </c>
      <c r="AF6" s="359" t="s">
        <v>245</v>
      </c>
      <c r="AG6" s="352">
        <f t="shared" si="2"/>
        <v>3.1142159750862722E-2</v>
      </c>
      <c r="AH6" s="352">
        <f t="shared" si="2"/>
        <v>0</v>
      </c>
      <c r="AI6" s="352">
        <f t="shared" si="2"/>
        <v>3.4508879723928964E-3</v>
      </c>
      <c r="AJ6" s="352">
        <f t="shared" si="2"/>
        <v>3.1983839744129283E-3</v>
      </c>
      <c r="AK6" s="359" t="s">
        <v>245</v>
      </c>
      <c r="AL6" s="352">
        <f t="shared" si="2"/>
        <v>0</v>
      </c>
      <c r="AM6" s="352">
        <f t="shared" si="2"/>
        <v>0</v>
      </c>
      <c r="AN6" s="352">
        <f t="shared" si="2"/>
        <v>0.20402323036781414</v>
      </c>
      <c r="AO6" s="999">
        <f t="shared" si="2"/>
        <v>1</v>
      </c>
    </row>
    <row r="7" spans="1:41" ht="14.4" x14ac:dyDescent="0.3">
      <c r="A7" s="347" t="s">
        <v>240</v>
      </c>
      <c r="B7" s="404">
        <v>13.048</v>
      </c>
      <c r="C7" s="405">
        <v>0</v>
      </c>
      <c r="D7" s="405">
        <v>0</v>
      </c>
      <c r="E7" s="404">
        <v>0.31</v>
      </c>
      <c r="F7" s="404">
        <v>0</v>
      </c>
      <c r="G7" s="404">
        <v>5.2999999999999999E-2</v>
      </c>
      <c r="H7" s="404">
        <v>0.03</v>
      </c>
      <c r="I7" s="405">
        <v>0</v>
      </c>
      <c r="J7" s="404">
        <v>0</v>
      </c>
      <c r="K7" s="404">
        <v>0</v>
      </c>
      <c r="L7" s="404">
        <v>2.35</v>
      </c>
      <c r="M7" s="408">
        <v>13.651999999999999</v>
      </c>
      <c r="O7" s="349" t="s">
        <v>240</v>
      </c>
      <c r="P7" s="350">
        <f t="shared" si="3"/>
        <v>479.43136266666664</v>
      </c>
      <c r="Q7" s="350">
        <f t="shared" si="0"/>
        <v>0</v>
      </c>
      <c r="R7" s="350">
        <f t="shared" si="0"/>
        <v>0</v>
      </c>
      <c r="S7" s="350">
        <f t="shared" si="0"/>
        <v>11.390536666666666</v>
      </c>
      <c r="T7" s="350">
        <f t="shared" si="0"/>
        <v>0</v>
      </c>
      <c r="U7" s="350">
        <f t="shared" si="0"/>
        <v>1.9474143333333334</v>
      </c>
      <c r="V7" s="350">
        <f t="shared" si="0"/>
        <v>1.1023099999999999</v>
      </c>
      <c r="W7" s="350">
        <f t="shared" si="0"/>
        <v>0</v>
      </c>
      <c r="X7" s="350">
        <f t="shared" si="0"/>
        <v>0</v>
      </c>
      <c r="Y7" s="350">
        <f t="shared" si="0"/>
        <v>0</v>
      </c>
      <c r="Z7" s="350">
        <f t="shared" si="0"/>
        <v>86.347616666666667</v>
      </c>
      <c r="AA7" s="411">
        <f t="shared" si="0"/>
        <v>501.62453733333325</v>
      </c>
      <c r="AB7" s="191"/>
      <c r="AC7" s="351" t="s">
        <v>240</v>
      </c>
      <c r="AD7" s="352">
        <f t="shared" si="1"/>
        <v>0.95575739818341643</v>
      </c>
      <c r="AE7" s="359" t="s">
        <v>245</v>
      </c>
      <c r="AF7" s="359" t="s">
        <v>245</v>
      </c>
      <c r="AG7" s="352">
        <f t="shared" si="2"/>
        <v>2.2707295634339292E-2</v>
      </c>
      <c r="AH7" s="352">
        <f t="shared" si="2"/>
        <v>0</v>
      </c>
      <c r="AI7" s="352">
        <f t="shared" si="2"/>
        <v>3.88221506006446E-3</v>
      </c>
      <c r="AJ7" s="352">
        <f t="shared" si="2"/>
        <v>2.1974802226779962E-3</v>
      </c>
      <c r="AK7" s="359" t="s">
        <v>245</v>
      </c>
      <c r="AL7" s="352">
        <f t="shared" si="2"/>
        <v>0</v>
      </c>
      <c r="AM7" s="352">
        <f t="shared" si="2"/>
        <v>0</v>
      </c>
      <c r="AN7" s="352">
        <f t="shared" si="2"/>
        <v>0.17213595077644303</v>
      </c>
      <c r="AO7" s="999">
        <f t="shared" si="2"/>
        <v>1</v>
      </c>
    </row>
    <row r="8" spans="1:41" ht="14.4" x14ac:dyDescent="0.3">
      <c r="A8" s="347" t="s">
        <v>241</v>
      </c>
      <c r="B8" s="404">
        <v>14.673</v>
      </c>
      <c r="C8" s="405">
        <v>0</v>
      </c>
      <c r="D8" s="405">
        <v>0</v>
      </c>
      <c r="E8" s="404">
        <v>0.34</v>
      </c>
      <c r="F8" s="404">
        <v>0</v>
      </c>
      <c r="G8" s="404">
        <v>0.10100000000000001</v>
      </c>
      <c r="H8" s="404">
        <v>0.03</v>
      </c>
      <c r="I8" s="405">
        <v>0</v>
      </c>
      <c r="J8" s="404">
        <v>0</v>
      </c>
      <c r="K8" s="404">
        <v>0</v>
      </c>
      <c r="L8" s="404">
        <v>2.903</v>
      </c>
      <c r="M8" s="408">
        <v>15.224</v>
      </c>
      <c r="O8" s="349" t="s">
        <v>241</v>
      </c>
      <c r="P8" s="350">
        <f t="shared" si="3"/>
        <v>539.13982099999998</v>
      </c>
      <c r="Q8" s="350">
        <f t="shared" si="0"/>
        <v>0</v>
      </c>
      <c r="R8" s="350">
        <f t="shared" si="0"/>
        <v>0</v>
      </c>
      <c r="S8" s="350">
        <f t="shared" si="0"/>
        <v>12.492846666666667</v>
      </c>
      <c r="T8" s="350">
        <f t="shared" si="0"/>
        <v>0</v>
      </c>
      <c r="U8" s="350">
        <f t="shared" si="0"/>
        <v>3.7111103333333331</v>
      </c>
      <c r="V8" s="350">
        <f t="shared" si="0"/>
        <v>1.1023099999999999</v>
      </c>
      <c r="W8" s="350">
        <f t="shared" si="0"/>
        <v>0</v>
      </c>
      <c r="X8" s="350">
        <f t="shared" si="0"/>
        <v>0</v>
      </c>
      <c r="Y8" s="350">
        <f t="shared" si="0"/>
        <v>0</v>
      </c>
      <c r="Z8" s="350">
        <f t="shared" si="0"/>
        <v>106.66686433333332</v>
      </c>
      <c r="AA8" s="411">
        <f t="shared" si="0"/>
        <v>559.38558133333333</v>
      </c>
      <c r="AB8" s="191"/>
      <c r="AC8" s="351" t="s">
        <v>241</v>
      </c>
      <c r="AD8" s="352">
        <f t="shared" si="1"/>
        <v>0.96380714661061484</v>
      </c>
      <c r="AE8" s="359" t="s">
        <v>245</v>
      </c>
      <c r="AF8" s="359" t="s">
        <v>245</v>
      </c>
      <c r="AG8" s="352">
        <f t="shared" si="2"/>
        <v>2.2333158171308459E-2</v>
      </c>
      <c r="AH8" s="352">
        <f t="shared" si="2"/>
        <v>0</v>
      </c>
      <c r="AI8" s="352">
        <f t="shared" si="2"/>
        <v>6.6342616920651602E-3</v>
      </c>
      <c r="AJ8" s="352">
        <f t="shared" si="2"/>
        <v>1.9705727798213345E-3</v>
      </c>
      <c r="AK8" s="359" t="s">
        <v>245</v>
      </c>
      <c r="AL8" s="352">
        <f t="shared" si="2"/>
        <v>0</v>
      </c>
      <c r="AM8" s="352">
        <f t="shared" si="2"/>
        <v>0</v>
      </c>
      <c r="AN8" s="352">
        <f t="shared" si="2"/>
        <v>0.1906857593273778</v>
      </c>
      <c r="AO8" s="999">
        <f t="shared" si="2"/>
        <v>1</v>
      </c>
    </row>
    <row r="9" spans="1:41" ht="14.4" x14ac:dyDescent="0.3">
      <c r="A9" s="347" t="s">
        <v>242</v>
      </c>
      <c r="B9" s="404">
        <v>11.45</v>
      </c>
      <c r="C9" s="405">
        <v>0</v>
      </c>
      <c r="D9" s="405">
        <v>0</v>
      </c>
      <c r="E9" s="404">
        <v>0.33</v>
      </c>
      <c r="F9" s="404">
        <v>0</v>
      </c>
      <c r="G9" s="404">
        <v>0.10199999999999999</v>
      </c>
      <c r="H9" s="404">
        <v>8.0000000000000002E-3</v>
      </c>
      <c r="I9" s="405">
        <v>0</v>
      </c>
      <c r="J9" s="404">
        <v>0</v>
      </c>
      <c r="K9" s="404">
        <v>0</v>
      </c>
      <c r="L9" s="404">
        <v>3.0910000000000002</v>
      </c>
      <c r="M9" s="408">
        <v>12.061</v>
      </c>
      <c r="O9" s="349" t="s">
        <v>242</v>
      </c>
      <c r="P9" s="350">
        <f t="shared" si="3"/>
        <v>420.71498333333329</v>
      </c>
      <c r="Q9" s="350">
        <f t="shared" si="0"/>
        <v>0</v>
      </c>
      <c r="R9" s="350">
        <f t="shared" si="0"/>
        <v>0</v>
      </c>
      <c r="S9" s="350">
        <f t="shared" si="0"/>
        <v>12.125409999999999</v>
      </c>
      <c r="T9" s="350">
        <f t="shared" si="0"/>
        <v>0</v>
      </c>
      <c r="U9" s="350">
        <f t="shared" si="0"/>
        <v>3.7478539999999994</v>
      </c>
      <c r="V9" s="350">
        <f t="shared" si="0"/>
        <v>0.29394933333333328</v>
      </c>
      <c r="W9" s="350">
        <f t="shared" si="0"/>
        <v>0</v>
      </c>
      <c r="X9" s="350">
        <f t="shared" si="0"/>
        <v>0</v>
      </c>
      <c r="Y9" s="350">
        <f t="shared" si="0"/>
        <v>0</v>
      </c>
      <c r="Z9" s="350">
        <f t="shared" si="0"/>
        <v>113.57467366666667</v>
      </c>
      <c r="AA9" s="411">
        <f t="shared" si="0"/>
        <v>443.16536366666668</v>
      </c>
      <c r="AB9" s="191"/>
      <c r="AC9" s="351" t="s">
        <v>242</v>
      </c>
      <c r="AD9" s="352">
        <f t="shared" si="1"/>
        <v>0.9493408506757316</v>
      </c>
      <c r="AE9" s="359" t="s">
        <v>245</v>
      </c>
      <c r="AF9" s="359" t="s">
        <v>245</v>
      </c>
      <c r="AG9" s="352">
        <f t="shared" si="2"/>
        <v>2.7360915346986151E-2</v>
      </c>
      <c r="AH9" s="352">
        <f t="shared" si="2"/>
        <v>0</v>
      </c>
      <c r="AI9" s="352">
        <f t="shared" si="2"/>
        <v>8.4570101981593544E-3</v>
      </c>
      <c r="AJ9" s="352">
        <f t="shared" si="2"/>
        <v>6.6329491750269452E-4</v>
      </c>
      <c r="AK9" s="359" t="s">
        <v>245</v>
      </c>
      <c r="AL9" s="352">
        <f t="shared" si="2"/>
        <v>0</v>
      </c>
      <c r="AM9" s="352">
        <f t="shared" si="2"/>
        <v>0</v>
      </c>
      <c r="AN9" s="352">
        <f t="shared" si="2"/>
        <v>0.25628057375010366</v>
      </c>
      <c r="AO9" s="999">
        <f t="shared" si="2"/>
        <v>1</v>
      </c>
    </row>
    <row r="10" spans="1:41" ht="14.4" x14ac:dyDescent="0.3">
      <c r="A10" s="347" t="s">
        <v>144</v>
      </c>
      <c r="B10" s="404">
        <v>15.106999999999999</v>
      </c>
      <c r="C10" s="405">
        <v>0</v>
      </c>
      <c r="D10" s="405">
        <v>0</v>
      </c>
      <c r="E10" s="404">
        <v>0.17799999999999999</v>
      </c>
      <c r="F10" s="404">
        <v>0</v>
      </c>
      <c r="G10" s="404">
        <v>0.20799999999999999</v>
      </c>
      <c r="H10" s="404">
        <v>2.1999999999999999E-2</v>
      </c>
      <c r="I10" s="405">
        <v>0</v>
      </c>
      <c r="J10" s="404">
        <v>8.0000000000000002E-3</v>
      </c>
      <c r="K10" s="404">
        <v>0</v>
      </c>
      <c r="L10" s="404">
        <v>3.5089999999999999</v>
      </c>
      <c r="M10" s="408">
        <v>15.781000000000001</v>
      </c>
      <c r="O10" s="349" t="s">
        <v>144</v>
      </c>
      <c r="P10" s="350">
        <f t="shared" si="3"/>
        <v>555.08657233333327</v>
      </c>
      <c r="Q10" s="350">
        <f t="shared" si="0"/>
        <v>0</v>
      </c>
      <c r="R10" s="350">
        <f t="shared" si="0"/>
        <v>0</v>
      </c>
      <c r="S10" s="350">
        <f t="shared" si="0"/>
        <v>6.5403726666666664</v>
      </c>
      <c r="T10" s="350">
        <f t="shared" si="0"/>
        <v>0</v>
      </c>
      <c r="U10" s="350">
        <f t="shared" si="0"/>
        <v>7.6426826666666665</v>
      </c>
      <c r="V10" s="350">
        <f t="shared" si="0"/>
        <v>0.80836066666666662</v>
      </c>
      <c r="W10" s="350">
        <f t="shared" si="0"/>
        <v>0</v>
      </c>
      <c r="X10" s="350">
        <f t="shared" si="0"/>
        <v>0.29394933333333328</v>
      </c>
      <c r="Y10" s="350">
        <f t="shared" si="0"/>
        <v>0</v>
      </c>
      <c r="Z10" s="350">
        <f t="shared" si="0"/>
        <v>128.93352633333333</v>
      </c>
      <c r="AA10" s="411">
        <f t="shared" si="0"/>
        <v>579.85180366666668</v>
      </c>
      <c r="AB10" s="191"/>
      <c r="AC10" s="351" t="s">
        <v>144</v>
      </c>
      <c r="AD10" s="352">
        <f t="shared" si="1"/>
        <v>0.95729041252138636</v>
      </c>
      <c r="AE10" s="359" t="s">
        <v>245</v>
      </c>
      <c r="AF10" s="359" t="s">
        <v>245</v>
      </c>
      <c r="AG10" s="352">
        <f t="shared" si="2"/>
        <v>1.1279386604144223E-2</v>
      </c>
      <c r="AH10" s="352">
        <f t="shared" si="2"/>
        <v>0</v>
      </c>
      <c r="AI10" s="352">
        <f t="shared" si="2"/>
        <v>1.3180406818325835E-2</v>
      </c>
      <c r="AJ10" s="352">
        <f t="shared" si="2"/>
        <v>1.3940814903998478E-3</v>
      </c>
      <c r="AK10" s="359" t="s">
        <v>245</v>
      </c>
      <c r="AL10" s="352">
        <f t="shared" si="2"/>
        <v>5.0693872378176279E-4</v>
      </c>
      <c r="AM10" s="352">
        <f t="shared" si="2"/>
        <v>0</v>
      </c>
      <c r="AN10" s="352">
        <f t="shared" si="2"/>
        <v>0.22235599771877573</v>
      </c>
      <c r="AO10" s="999">
        <f t="shared" si="2"/>
        <v>1</v>
      </c>
    </row>
    <row r="11" spans="1:41" ht="14.4" x14ac:dyDescent="0.3">
      <c r="A11" s="347" t="s">
        <v>145</v>
      </c>
      <c r="B11" s="404">
        <v>15.351000000000001</v>
      </c>
      <c r="C11" s="405">
        <v>0</v>
      </c>
      <c r="D11" s="405">
        <v>0</v>
      </c>
      <c r="E11" s="404">
        <v>0.115</v>
      </c>
      <c r="F11" s="404">
        <v>0</v>
      </c>
      <c r="G11" s="404">
        <v>0.24099999999999999</v>
      </c>
      <c r="H11" s="404">
        <v>2.5000000000000001E-2</v>
      </c>
      <c r="I11" s="405">
        <v>0</v>
      </c>
      <c r="J11" s="404">
        <v>0</v>
      </c>
      <c r="K11" s="404">
        <v>0</v>
      </c>
      <c r="L11" s="404">
        <v>2.9529999999999998</v>
      </c>
      <c r="M11" s="408">
        <v>15.927</v>
      </c>
      <c r="O11" s="349" t="s">
        <v>145</v>
      </c>
      <c r="P11" s="350">
        <f t="shared" si="3"/>
        <v>564.05202699999995</v>
      </c>
      <c r="Q11" s="350">
        <f t="shared" si="0"/>
        <v>0</v>
      </c>
      <c r="R11" s="350">
        <f t="shared" si="0"/>
        <v>0</v>
      </c>
      <c r="S11" s="350">
        <f t="shared" si="0"/>
        <v>4.2255216666666664</v>
      </c>
      <c r="T11" s="350">
        <f t="shared" si="0"/>
        <v>0</v>
      </c>
      <c r="U11" s="350">
        <f t="shared" si="0"/>
        <v>8.8552236666666655</v>
      </c>
      <c r="V11" s="350">
        <f t="shared" si="0"/>
        <v>0.91859166666666658</v>
      </c>
      <c r="W11" s="350">
        <f t="shared" si="0"/>
        <v>0</v>
      </c>
      <c r="X11" s="350">
        <f t="shared" si="0"/>
        <v>0</v>
      </c>
      <c r="Y11" s="350">
        <f t="shared" si="0"/>
        <v>0</v>
      </c>
      <c r="Z11" s="350">
        <f t="shared" si="0"/>
        <v>108.50404766666665</v>
      </c>
      <c r="AA11" s="411">
        <f t="shared" si="0"/>
        <v>585.21637899999996</v>
      </c>
      <c r="AB11" s="191"/>
      <c r="AC11" s="351" t="s">
        <v>145</v>
      </c>
      <c r="AD11" s="352">
        <f t="shared" si="1"/>
        <v>0.96383499717460919</v>
      </c>
      <c r="AE11" s="359" t="s">
        <v>245</v>
      </c>
      <c r="AF11" s="359" t="s">
        <v>245</v>
      </c>
      <c r="AG11" s="352">
        <f t="shared" si="2"/>
        <v>7.2204432724304636E-3</v>
      </c>
      <c r="AH11" s="352">
        <f t="shared" si="2"/>
        <v>0</v>
      </c>
      <c r="AI11" s="352">
        <f t="shared" si="2"/>
        <v>1.5131537640484711E-2</v>
      </c>
      <c r="AJ11" s="352">
        <f t="shared" si="2"/>
        <v>1.5696615809631443E-3</v>
      </c>
      <c r="AK11" s="359" t="s">
        <v>245</v>
      </c>
      <c r="AL11" s="352">
        <f t="shared" si="2"/>
        <v>0</v>
      </c>
      <c r="AM11" s="352">
        <f t="shared" si="2"/>
        <v>0</v>
      </c>
      <c r="AN11" s="352">
        <f t="shared" si="2"/>
        <v>0.18540842594336659</v>
      </c>
      <c r="AO11" s="999">
        <f t="shared" si="2"/>
        <v>1</v>
      </c>
    </row>
    <row r="12" spans="1:41" ht="14.4" x14ac:dyDescent="0.3">
      <c r="A12" s="347" t="s">
        <v>146</v>
      </c>
      <c r="B12" s="404">
        <v>19.061</v>
      </c>
      <c r="C12" s="405">
        <v>0.83</v>
      </c>
      <c r="D12" s="405">
        <v>2.7</v>
      </c>
      <c r="E12" s="404">
        <v>0.09</v>
      </c>
      <c r="F12" s="404">
        <v>0</v>
      </c>
      <c r="G12" s="404">
        <v>0.192</v>
      </c>
      <c r="H12" s="404">
        <v>6.4000000000000001E-2</v>
      </c>
      <c r="I12" s="405">
        <v>0</v>
      </c>
      <c r="J12" s="404">
        <v>8.0000000000000002E-3</v>
      </c>
      <c r="K12" s="404">
        <v>0</v>
      </c>
      <c r="L12" s="404">
        <v>3.4009999999999998</v>
      </c>
      <c r="M12" s="408">
        <v>22.509</v>
      </c>
      <c r="O12" s="349" t="s">
        <v>146</v>
      </c>
      <c r="P12" s="350">
        <f t="shared" si="3"/>
        <v>700.37103033333335</v>
      </c>
      <c r="Q12" s="350">
        <f t="shared" si="0"/>
        <v>30.497243333333333</v>
      </c>
      <c r="R12" s="350">
        <f t="shared" si="0"/>
        <v>99.207900000000009</v>
      </c>
      <c r="S12" s="350">
        <f t="shared" si="0"/>
        <v>3.3069299999999999</v>
      </c>
      <c r="T12" s="350">
        <f t="shared" si="0"/>
        <v>0</v>
      </c>
      <c r="U12" s="350">
        <f t="shared" si="0"/>
        <v>7.0547839999999997</v>
      </c>
      <c r="V12" s="350">
        <f t="shared" si="0"/>
        <v>2.3515946666666663</v>
      </c>
      <c r="W12" s="350">
        <f t="shared" si="0"/>
        <v>0</v>
      </c>
      <c r="X12" s="350">
        <f t="shared" si="0"/>
        <v>0.29394933333333328</v>
      </c>
      <c r="Y12" s="350">
        <f t="shared" si="0"/>
        <v>0</v>
      </c>
      <c r="Z12" s="350">
        <f t="shared" si="0"/>
        <v>124.96521033333332</v>
      </c>
      <c r="AA12" s="411">
        <f t="shared" si="0"/>
        <v>827.06319299999996</v>
      </c>
      <c r="AB12" s="191"/>
      <c r="AC12" s="351" t="s">
        <v>146</v>
      </c>
      <c r="AD12" s="352">
        <f t="shared" si="1"/>
        <v>0.84681682882402598</v>
      </c>
      <c r="AE12" s="352">
        <f t="shared" si="1"/>
        <v>3.6874139233195616E-2</v>
      </c>
      <c r="AF12" s="352">
        <f t="shared" si="1"/>
        <v>0.11995201919232309</v>
      </c>
      <c r="AG12" s="352">
        <f t="shared" si="2"/>
        <v>3.9984006397441024E-3</v>
      </c>
      <c r="AH12" s="352">
        <f t="shared" si="2"/>
        <v>0</v>
      </c>
      <c r="AI12" s="352">
        <f t="shared" si="2"/>
        <v>8.5299213647874184E-3</v>
      </c>
      <c r="AJ12" s="352">
        <f t="shared" si="2"/>
        <v>2.8433071215958057E-3</v>
      </c>
      <c r="AK12" s="359" t="s">
        <v>245</v>
      </c>
      <c r="AL12" s="352">
        <f t="shared" si="2"/>
        <v>3.5541339019947571E-4</v>
      </c>
      <c r="AM12" s="352">
        <f t="shared" si="2"/>
        <v>0</v>
      </c>
      <c r="AN12" s="352">
        <f t="shared" si="2"/>
        <v>0.15109511750855212</v>
      </c>
      <c r="AO12" s="999">
        <f t="shared" si="2"/>
        <v>1</v>
      </c>
    </row>
    <row r="13" spans="1:41" ht="14.4" x14ac:dyDescent="0.3">
      <c r="A13" s="347" t="s">
        <v>147</v>
      </c>
      <c r="B13" s="404">
        <v>20.117000000000001</v>
      </c>
      <c r="C13" s="405">
        <v>0.63800000000000001</v>
      </c>
      <c r="D13" s="405">
        <v>3.7</v>
      </c>
      <c r="E13" s="404">
        <v>0.27400000000000002</v>
      </c>
      <c r="F13" s="404">
        <v>0</v>
      </c>
      <c r="G13" s="404">
        <v>0.34699999999999998</v>
      </c>
      <c r="H13" s="404">
        <v>9.0999999999999998E-2</v>
      </c>
      <c r="I13" s="405">
        <v>0</v>
      </c>
      <c r="J13" s="404">
        <v>3.0000000000000001E-3</v>
      </c>
      <c r="K13" s="404">
        <v>0</v>
      </c>
      <c r="L13" s="404">
        <v>3.6829999999999998</v>
      </c>
      <c r="M13" s="408">
        <v>24.670999999999999</v>
      </c>
      <c r="O13" s="349" t="s">
        <v>147</v>
      </c>
      <c r="P13" s="350">
        <f t="shared" si="3"/>
        <v>739.17234233333329</v>
      </c>
      <c r="Q13" s="350">
        <f t="shared" si="0"/>
        <v>23.442459333333332</v>
      </c>
      <c r="R13" s="350">
        <f t="shared" si="0"/>
        <v>135.95156666666668</v>
      </c>
      <c r="S13" s="350">
        <f t="shared" si="0"/>
        <v>10.067764666666667</v>
      </c>
      <c r="T13" s="350">
        <f t="shared" si="0"/>
        <v>0</v>
      </c>
      <c r="U13" s="350">
        <f t="shared" si="0"/>
        <v>12.750052333333333</v>
      </c>
      <c r="V13" s="350">
        <f t="shared" si="0"/>
        <v>3.3436736666666667</v>
      </c>
      <c r="W13" s="350">
        <f t="shared" si="0"/>
        <v>0</v>
      </c>
      <c r="X13" s="350">
        <f t="shared" si="0"/>
        <v>0.110231</v>
      </c>
      <c r="Y13" s="350">
        <f t="shared" si="0"/>
        <v>0</v>
      </c>
      <c r="Z13" s="350">
        <f t="shared" si="0"/>
        <v>135.32692433333332</v>
      </c>
      <c r="AA13" s="411">
        <f t="shared" si="0"/>
        <v>906.50300033333326</v>
      </c>
      <c r="AB13" s="191"/>
      <c r="AC13" s="351" t="s">
        <v>147</v>
      </c>
      <c r="AD13" s="352">
        <f t="shared" si="1"/>
        <v>0.81541080620971995</v>
      </c>
      <c r="AE13" s="352">
        <f t="shared" si="1"/>
        <v>2.586032183535325E-2</v>
      </c>
      <c r="AF13" s="352">
        <f t="shared" si="1"/>
        <v>0.14997365327712703</v>
      </c>
      <c r="AG13" s="352">
        <f t="shared" si="2"/>
        <v>1.1106157026468324E-2</v>
      </c>
      <c r="AH13" s="352">
        <f t="shared" si="2"/>
        <v>0</v>
      </c>
      <c r="AI13" s="352">
        <f t="shared" si="2"/>
        <v>1.4065096672206234E-2</v>
      </c>
      <c r="AJ13" s="352">
        <f t="shared" si="2"/>
        <v>3.6885412022212316E-3</v>
      </c>
      <c r="AK13" s="359" t="s">
        <v>245</v>
      </c>
      <c r="AL13" s="352">
        <f t="shared" si="2"/>
        <v>1.2160025941388675E-4</v>
      </c>
      <c r="AM13" s="352">
        <f t="shared" si="2"/>
        <v>0</v>
      </c>
      <c r="AN13" s="352">
        <f t="shared" si="2"/>
        <v>0.14928458514044829</v>
      </c>
      <c r="AO13" s="999">
        <f t="shared" si="2"/>
        <v>1</v>
      </c>
    </row>
    <row r="14" spans="1:41" ht="14.4" x14ac:dyDescent="0.3">
      <c r="A14" s="347" t="s">
        <v>148</v>
      </c>
      <c r="B14" s="404">
        <v>23.818000000000001</v>
      </c>
      <c r="C14" s="405">
        <v>1.155</v>
      </c>
      <c r="D14" s="405">
        <v>3.6</v>
      </c>
      <c r="E14" s="404">
        <v>0.20699999999999999</v>
      </c>
      <c r="F14" s="404">
        <v>0</v>
      </c>
      <c r="G14" s="404">
        <v>0.41499999999999998</v>
      </c>
      <c r="H14" s="404">
        <v>5.3999999999999999E-2</v>
      </c>
      <c r="I14" s="405">
        <v>0</v>
      </c>
      <c r="J14" s="404">
        <v>0.01</v>
      </c>
      <c r="K14" s="404">
        <v>0</v>
      </c>
      <c r="L14" s="404">
        <v>3.9729999999999999</v>
      </c>
      <c r="M14" s="408">
        <v>28.265999999999998</v>
      </c>
      <c r="O14" s="349" t="s">
        <v>148</v>
      </c>
      <c r="P14" s="350">
        <f t="shared" si="3"/>
        <v>875.16065266666669</v>
      </c>
      <c r="Q14" s="350">
        <f t="shared" si="0"/>
        <v>42.438935000000001</v>
      </c>
      <c r="R14" s="350">
        <f t="shared" si="0"/>
        <v>132.27719999999999</v>
      </c>
      <c r="S14" s="350">
        <f t="shared" si="0"/>
        <v>7.6059389999999985</v>
      </c>
      <c r="T14" s="350">
        <f t="shared" si="0"/>
        <v>0</v>
      </c>
      <c r="U14" s="350">
        <f t="shared" si="0"/>
        <v>15.248621666666667</v>
      </c>
      <c r="V14" s="350">
        <f t="shared" si="0"/>
        <v>1.9841579999999999</v>
      </c>
      <c r="W14" s="350">
        <f t="shared" si="0"/>
        <v>0</v>
      </c>
      <c r="X14" s="350">
        <f t="shared" si="0"/>
        <v>0.36743666666666663</v>
      </c>
      <c r="Y14" s="350">
        <f t="shared" si="0"/>
        <v>0</v>
      </c>
      <c r="Z14" s="350">
        <f t="shared" si="0"/>
        <v>145.98258766666666</v>
      </c>
      <c r="AA14" s="411">
        <f t="shared" si="0"/>
        <v>1038.5964819999999</v>
      </c>
      <c r="AB14" s="191"/>
      <c r="AC14" s="351" t="s">
        <v>148</v>
      </c>
      <c r="AD14" s="352">
        <f t="shared" si="1"/>
        <v>0.84263779806127515</v>
      </c>
      <c r="AE14" s="352">
        <f t="shared" si="1"/>
        <v>4.0861812778603269E-2</v>
      </c>
      <c r="AF14" s="352">
        <f t="shared" si="1"/>
        <v>0.12736149437486732</v>
      </c>
      <c r="AG14" s="352">
        <f t="shared" si="2"/>
        <v>7.3232859265548707E-3</v>
      </c>
      <c r="AH14" s="352">
        <f t="shared" si="2"/>
        <v>0</v>
      </c>
      <c r="AI14" s="352">
        <f t="shared" si="2"/>
        <v>1.4681950045991652E-2</v>
      </c>
      <c r="AJ14" s="352">
        <f t="shared" si="2"/>
        <v>1.9104224156230099E-3</v>
      </c>
      <c r="AK14" s="359" t="s">
        <v>245</v>
      </c>
      <c r="AL14" s="352">
        <f t="shared" si="2"/>
        <v>3.5378192881907591E-4</v>
      </c>
      <c r="AM14" s="352">
        <f t="shared" si="2"/>
        <v>0</v>
      </c>
      <c r="AN14" s="352">
        <f t="shared" si="2"/>
        <v>0.14055756031981886</v>
      </c>
      <c r="AO14" s="999">
        <f t="shared" si="2"/>
        <v>1</v>
      </c>
    </row>
    <row r="15" spans="1:41" ht="14.4" x14ac:dyDescent="0.3">
      <c r="A15" s="347" t="s">
        <v>149</v>
      </c>
      <c r="B15" s="404">
        <v>19.712</v>
      </c>
      <c r="C15" s="405">
        <v>1.798</v>
      </c>
      <c r="D15" s="405">
        <v>3.5</v>
      </c>
      <c r="E15" s="404">
        <v>0.14299999999999999</v>
      </c>
      <c r="F15" s="404">
        <v>0</v>
      </c>
      <c r="G15" s="404">
        <v>0.63</v>
      </c>
      <c r="H15" s="404">
        <v>0.14199999999999999</v>
      </c>
      <c r="I15" s="405">
        <v>0</v>
      </c>
      <c r="J15" s="404">
        <v>2.1999999999999999E-2</v>
      </c>
      <c r="K15" s="404">
        <v>0</v>
      </c>
      <c r="L15" s="404">
        <v>3.548</v>
      </c>
      <c r="M15" s="408">
        <v>25.341999999999999</v>
      </c>
      <c r="O15" s="349" t="s">
        <v>149</v>
      </c>
      <c r="P15" s="350">
        <f t="shared" si="3"/>
        <v>724.29115733333333</v>
      </c>
      <c r="Q15" s="350">
        <f t="shared" si="0"/>
        <v>66.065112666666664</v>
      </c>
      <c r="R15" s="350">
        <f t="shared" si="0"/>
        <v>128.60283333333334</v>
      </c>
      <c r="S15" s="350">
        <f t="shared" si="0"/>
        <v>5.2543443333333331</v>
      </c>
      <c r="T15" s="350">
        <f t="shared" si="0"/>
        <v>0</v>
      </c>
      <c r="U15" s="350">
        <f t="shared" si="0"/>
        <v>23.148509999999998</v>
      </c>
      <c r="V15" s="350">
        <f t="shared" si="0"/>
        <v>5.2176006666666659</v>
      </c>
      <c r="W15" s="350">
        <f t="shared" si="0"/>
        <v>0</v>
      </c>
      <c r="X15" s="350">
        <f t="shared" si="0"/>
        <v>0.80836066666666662</v>
      </c>
      <c r="Y15" s="350">
        <f t="shared" si="0"/>
        <v>0</v>
      </c>
      <c r="Z15" s="350">
        <f t="shared" si="0"/>
        <v>130.36652933333332</v>
      </c>
      <c r="AA15" s="411">
        <f t="shared" si="0"/>
        <v>931.15800066666657</v>
      </c>
      <c r="AB15" s="191"/>
      <c r="AC15" s="351" t="s">
        <v>149</v>
      </c>
      <c r="AD15" s="352">
        <f t="shared" si="1"/>
        <v>0.77783916028727018</v>
      </c>
      <c r="AE15" s="352">
        <f t="shared" si="1"/>
        <v>7.0949412043248367E-2</v>
      </c>
      <c r="AF15" s="352">
        <f t="shared" si="1"/>
        <v>0.13811064635782497</v>
      </c>
      <c r="AG15" s="352">
        <f t="shared" si="2"/>
        <v>5.642806408333991E-3</v>
      </c>
      <c r="AH15" s="352">
        <f t="shared" si="2"/>
        <v>0</v>
      </c>
      <c r="AI15" s="352">
        <f t="shared" si="2"/>
        <v>2.4859916344408494E-2</v>
      </c>
      <c r="AJ15" s="352">
        <f t="shared" si="2"/>
        <v>5.6033462236603267E-3</v>
      </c>
      <c r="AK15" s="359" t="s">
        <v>245</v>
      </c>
      <c r="AL15" s="352">
        <f t="shared" si="2"/>
        <v>8.6812406282061401E-4</v>
      </c>
      <c r="AM15" s="352">
        <f t="shared" si="2"/>
        <v>0</v>
      </c>
      <c r="AN15" s="352">
        <f t="shared" si="2"/>
        <v>0.14000473522216084</v>
      </c>
      <c r="AO15" s="999">
        <f t="shared" si="2"/>
        <v>1</v>
      </c>
    </row>
    <row r="16" spans="1:41" ht="14.4" x14ac:dyDescent="0.3">
      <c r="A16" s="347" t="s">
        <v>150</v>
      </c>
      <c r="B16" s="404">
        <v>25.285</v>
      </c>
      <c r="C16" s="405">
        <v>0.85799999999999998</v>
      </c>
      <c r="D16" s="405">
        <v>4.1500000000000004</v>
      </c>
      <c r="E16" s="404">
        <v>0.11</v>
      </c>
      <c r="F16" s="404">
        <v>0</v>
      </c>
      <c r="G16" s="404">
        <v>0.83</v>
      </c>
      <c r="H16" s="404">
        <v>8.3000000000000004E-2</v>
      </c>
      <c r="I16" s="405">
        <v>0</v>
      </c>
      <c r="J16" s="404">
        <v>2.1000000000000001E-2</v>
      </c>
      <c r="K16" s="404">
        <v>0</v>
      </c>
      <c r="L16" s="404">
        <v>3.8530000000000002</v>
      </c>
      <c r="M16" s="408">
        <v>29.315999999999999</v>
      </c>
      <c r="O16" s="349" t="s">
        <v>150</v>
      </c>
      <c r="P16" s="350">
        <f t="shared" si="3"/>
        <v>929.06361166666659</v>
      </c>
      <c r="Q16" s="350">
        <f t="shared" si="0"/>
        <v>31.526066</v>
      </c>
      <c r="R16" s="350">
        <f t="shared" si="0"/>
        <v>152.48621666666668</v>
      </c>
      <c r="S16" s="350">
        <f t="shared" si="0"/>
        <v>4.0418033333333332</v>
      </c>
      <c r="T16" s="350">
        <f t="shared" si="0"/>
        <v>0</v>
      </c>
      <c r="U16" s="350">
        <f t="shared" si="0"/>
        <v>30.497243333333333</v>
      </c>
      <c r="V16" s="350">
        <f t="shared" si="0"/>
        <v>3.0497243333333333</v>
      </c>
      <c r="W16" s="350">
        <f t="shared" si="0"/>
        <v>0</v>
      </c>
      <c r="X16" s="350">
        <f t="shared" si="0"/>
        <v>0.77161700000000011</v>
      </c>
      <c r="Y16" s="350">
        <f t="shared" si="0"/>
        <v>0</v>
      </c>
      <c r="Z16" s="350">
        <f t="shared" si="0"/>
        <v>141.57334766666665</v>
      </c>
      <c r="AA16" s="411">
        <f t="shared" si="0"/>
        <v>1077.177332</v>
      </c>
      <c r="AB16" s="191"/>
      <c r="AC16" s="351" t="s">
        <v>150</v>
      </c>
      <c r="AD16" s="352">
        <f t="shared" si="1"/>
        <v>0.86249829444671844</v>
      </c>
      <c r="AE16" s="352">
        <f t="shared" si="1"/>
        <v>2.9267294310274253E-2</v>
      </c>
      <c r="AF16" s="352">
        <f t="shared" si="1"/>
        <v>0.14156092236321463</v>
      </c>
      <c r="AG16" s="352">
        <f t="shared" si="2"/>
        <v>3.7522172192659296E-3</v>
      </c>
      <c r="AH16" s="352">
        <f t="shared" si="2"/>
        <v>0</v>
      </c>
      <c r="AI16" s="352">
        <f t="shared" si="2"/>
        <v>2.8312184472642925E-2</v>
      </c>
      <c r="AJ16" s="352">
        <f t="shared" si="2"/>
        <v>2.8312184472642924E-3</v>
      </c>
      <c r="AK16" s="359" t="s">
        <v>245</v>
      </c>
      <c r="AL16" s="352">
        <f t="shared" si="2"/>
        <v>7.1633237822349579E-4</v>
      </c>
      <c r="AM16" s="352">
        <f t="shared" si="2"/>
        <v>0</v>
      </c>
      <c r="AN16" s="352">
        <f t="shared" si="2"/>
        <v>0.13142993587119661</v>
      </c>
      <c r="AO16" s="999">
        <f t="shared" si="2"/>
        <v>1</v>
      </c>
    </row>
    <row r="17" spans="1:41" ht="14.4" x14ac:dyDescent="0.3">
      <c r="A17" s="347" t="s">
        <v>151</v>
      </c>
      <c r="B17" s="404">
        <v>24.634</v>
      </c>
      <c r="C17" s="405">
        <v>1.3069999999999999</v>
      </c>
      <c r="D17" s="405">
        <v>4.2</v>
      </c>
      <c r="E17" s="404">
        <v>0.32</v>
      </c>
      <c r="F17" s="404">
        <v>0</v>
      </c>
      <c r="G17" s="404">
        <v>0.61</v>
      </c>
      <c r="H17" s="404">
        <v>0.11700000000000001</v>
      </c>
      <c r="I17" s="405">
        <v>0</v>
      </c>
      <c r="J17" s="404">
        <v>8.0000000000000002E-3</v>
      </c>
      <c r="K17" s="404">
        <v>0</v>
      </c>
      <c r="L17" s="404">
        <v>3.9420000000000002</v>
      </c>
      <c r="M17" s="408">
        <v>28.617000000000001</v>
      </c>
      <c r="O17" s="349" t="s">
        <v>151</v>
      </c>
      <c r="P17" s="350">
        <f t="shared" si="3"/>
        <v>905.14348466666661</v>
      </c>
      <c r="Q17" s="350">
        <f t="shared" si="0"/>
        <v>48.023972333333326</v>
      </c>
      <c r="R17" s="350">
        <f t="shared" si="0"/>
        <v>154.32340000000002</v>
      </c>
      <c r="S17" s="350">
        <f t="shared" si="0"/>
        <v>11.757973333333332</v>
      </c>
      <c r="T17" s="350">
        <f t="shared" si="0"/>
        <v>0</v>
      </c>
      <c r="U17" s="350">
        <f t="shared" si="0"/>
        <v>22.413636666666665</v>
      </c>
      <c r="V17" s="350">
        <f t="shared" si="0"/>
        <v>4.2990089999999999</v>
      </c>
      <c r="W17" s="350">
        <f t="shared" si="0"/>
        <v>0</v>
      </c>
      <c r="X17" s="350">
        <f t="shared" si="0"/>
        <v>0.29394933333333328</v>
      </c>
      <c r="Y17" s="350">
        <f t="shared" si="0"/>
        <v>0</v>
      </c>
      <c r="Z17" s="350">
        <f t="shared" si="0"/>
        <v>144.84353400000001</v>
      </c>
      <c r="AA17" s="411">
        <f t="shared" si="0"/>
        <v>1051.4935090000001</v>
      </c>
      <c r="AB17" s="191"/>
      <c r="AC17" s="351" t="s">
        <v>151</v>
      </c>
      <c r="AD17" s="352">
        <f t="shared" si="1"/>
        <v>0.86081699688996038</v>
      </c>
      <c r="AE17" s="352">
        <f t="shared" si="1"/>
        <v>4.5672152916098809E-2</v>
      </c>
      <c r="AF17" s="352">
        <f t="shared" si="1"/>
        <v>0.14676590837614006</v>
      </c>
      <c r="AG17" s="352">
        <f t="shared" si="2"/>
        <v>1.1182164447705907E-2</v>
      </c>
      <c r="AH17" s="352">
        <f t="shared" si="2"/>
        <v>0</v>
      </c>
      <c r="AI17" s="352">
        <f t="shared" si="2"/>
        <v>2.1316000978439387E-2</v>
      </c>
      <c r="AJ17" s="352">
        <f t="shared" si="2"/>
        <v>4.0884788761924723E-3</v>
      </c>
      <c r="AK17" s="359" t="s">
        <v>245</v>
      </c>
      <c r="AL17" s="352">
        <f t="shared" si="2"/>
        <v>2.7955411119264765E-4</v>
      </c>
      <c r="AM17" s="352">
        <f t="shared" si="2"/>
        <v>0</v>
      </c>
      <c r="AN17" s="352">
        <f t="shared" si="2"/>
        <v>0.13775028829017716</v>
      </c>
      <c r="AO17" s="999">
        <f t="shared" si="2"/>
        <v>1</v>
      </c>
    </row>
    <row r="18" spans="1:41" ht="14.4" x14ac:dyDescent="0.3">
      <c r="A18" s="347" t="s">
        <v>152</v>
      </c>
      <c r="B18" s="404">
        <v>20.221</v>
      </c>
      <c r="C18" s="405">
        <v>1.591</v>
      </c>
      <c r="D18" s="405">
        <v>7</v>
      </c>
      <c r="E18" s="404">
        <v>0.8</v>
      </c>
      <c r="F18" s="404">
        <v>0</v>
      </c>
      <c r="G18" s="404">
        <v>0.43</v>
      </c>
      <c r="H18" s="404">
        <v>6.0999999999999999E-2</v>
      </c>
      <c r="I18" s="405">
        <v>0</v>
      </c>
      <c r="J18" s="404">
        <v>1.2E-2</v>
      </c>
      <c r="K18" s="404">
        <v>0</v>
      </c>
      <c r="L18" s="404">
        <v>4.298</v>
      </c>
      <c r="M18" s="408">
        <v>26.221</v>
      </c>
      <c r="O18" s="349" t="s">
        <v>152</v>
      </c>
      <c r="P18" s="350">
        <f t="shared" si="3"/>
        <v>742.9936836666667</v>
      </c>
      <c r="Q18" s="350">
        <f t="shared" si="0"/>
        <v>58.459173666666658</v>
      </c>
      <c r="R18" s="350">
        <f t="shared" si="0"/>
        <v>257.20566666666667</v>
      </c>
      <c r="S18" s="350">
        <f t="shared" si="0"/>
        <v>29.394933333333331</v>
      </c>
      <c r="T18" s="350">
        <f t="shared" si="0"/>
        <v>0</v>
      </c>
      <c r="U18" s="350">
        <f t="shared" si="0"/>
        <v>15.799776666666666</v>
      </c>
      <c r="V18" s="350">
        <f t="shared" si="0"/>
        <v>2.2413636666666665</v>
      </c>
      <c r="W18" s="350">
        <f t="shared" si="0"/>
        <v>0</v>
      </c>
      <c r="X18" s="350">
        <f t="shared" si="0"/>
        <v>0.44092399999999998</v>
      </c>
      <c r="Y18" s="350">
        <f t="shared" si="0"/>
        <v>0</v>
      </c>
      <c r="Z18" s="350">
        <f t="shared" si="0"/>
        <v>157.92427933333332</v>
      </c>
      <c r="AA18" s="411">
        <f t="shared" si="0"/>
        <v>963.45568366666669</v>
      </c>
      <c r="AB18" s="191"/>
      <c r="AC18" s="351" t="s">
        <v>152</v>
      </c>
      <c r="AD18" s="352">
        <f t="shared" si="1"/>
        <v>0.7711757751420617</v>
      </c>
      <c r="AE18" s="352">
        <f t="shared" si="1"/>
        <v>6.0676556958163291E-2</v>
      </c>
      <c r="AF18" s="352">
        <f t="shared" si="1"/>
        <v>0.2669615956675947</v>
      </c>
      <c r="AG18" s="352">
        <f t="shared" si="2"/>
        <v>3.0509896647725101E-2</v>
      </c>
      <c r="AH18" s="352">
        <f t="shared" si="2"/>
        <v>0</v>
      </c>
      <c r="AI18" s="352">
        <f t="shared" si="2"/>
        <v>1.6399069448152243E-2</v>
      </c>
      <c r="AJ18" s="352">
        <f t="shared" si="2"/>
        <v>2.3263796193890391E-3</v>
      </c>
      <c r="AK18" s="359" t="s">
        <v>245</v>
      </c>
      <c r="AL18" s="352">
        <f t="shared" si="2"/>
        <v>4.5764844971587658E-4</v>
      </c>
      <c r="AM18" s="352">
        <f t="shared" si="2"/>
        <v>0</v>
      </c>
      <c r="AN18" s="352">
        <f t="shared" si="2"/>
        <v>0.16391441973990312</v>
      </c>
      <c r="AO18" s="999">
        <f t="shared" si="2"/>
        <v>1</v>
      </c>
    </row>
    <row r="19" spans="1:41" ht="14.4" x14ac:dyDescent="0.3">
      <c r="A19" s="347" t="s">
        <v>153</v>
      </c>
      <c r="B19" s="404">
        <v>16.265000000000001</v>
      </c>
      <c r="C19" s="405">
        <v>3.476</v>
      </c>
      <c r="D19" s="405">
        <v>6.75</v>
      </c>
      <c r="E19" s="404">
        <v>1.08</v>
      </c>
      <c r="F19" s="404">
        <v>0</v>
      </c>
      <c r="G19" s="404">
        <v>0.84499999999999997</v>
      </c>
      <c r="H19" s="404">
        <v>0.124</v>
      </c>
      <c r="I19" s="405">
        <v>0</v>
      </c>
      <c r="J19" s="404">
        <v>5.0000000000000001E-3</v>
      </c>
      <c r="K19" s="404">
        <v>0</v>
      </c>
      <c r="L19" s="404">
        <v>4.7539999999999996</v>
      </c>
      <c r="M19" s="408">
        <v>25.248999999999999</v>
      </c>
      <c r="O19" s="349" t="s">
        <v>153</v>
      </c>
      <c r="P19" s="350">
        <f t="shared" si="3"/>
        <v>597.63573833333328</v>
      </c>
      <c r="Q19" s="350">
        <f t="shared" si="0"/>
        <v>127.72098533333333</v>
      </c>
      <c r="R19" s="350">
        <f t="shared" si="0"/>
        <v>248.01974999999999</v>
      </c>
      <c r="S19" s="350">
        <f t="shared" si="0"/>
        <v>39.683160000000001</v>
      </c>
      <c r="T19" s="350">
        <f t="shared" si="0"/>
        <v>0</v>
      </c>
      <c r="U19" s="350">
        <f t="shared" si="0"/>
        <v>31.048398333333331</v>
      </c>
      <c r="V19" s="350">
        <f t="shared" si="0"/>
        <v>4.5562146666666665</v>
      </c>
      <c r="W19" s="350">
        <f t="shared" si="0"/>
        <v>0</v>
      </c>
      <c r="X19" s="350">
        <f t="shared" si="0"/>
        <v>0.18371833333333332</v>
      </c>
      <c r="Y19" s="350">
        <f t="shared" si="0"/>
        <v>0</v>
      </c>
      <c r="Z19" s="350">
        <f t="shared" si="0"/>
        <v>174.67939133333329</v>
      </c>
      <c r="AA19" s="411">
        <f t="shared" si="0"/>
        <v>927.7408396666666</v>
      </c>
      <c r="AB19" s="191"/>
      <c r="AC19" s="351" t="s">
        <v>153</v>
      </c>
      <c r="AD19" s="352">
        <f t="shared" si="1"/>
        <v>0.64418392807635949</v>
      </c>
      <c r="AE19" s="352">
        <f t="shared" si="1"/>
        <v>0.13766881856707197</v>
      </c>
      <c r="AF19" s="352">
        <f t="shared" si="1"/>
        <v>0.26733732028991247</v>
      </c>
      <c r="AG19" s="352">
        <f t="shared" si="2"/>
        <v>4.2773971246386003E-2</v>
      </c>
      <c r="AH19" s="352">
        <f t="shared" si="2"/>
        <v>0</v>
      </c>
      <c r="AI19" s="352">
        <f t="shared" si="2"/>
        <v>3.346667194740386E-2</v>
      </c>
      <c r="AJ19" s="352">
        <f t="shared" si="2"/>
        <v>4.9110855875480223E-3</v>
      </c>
      <c r="AK19" s="359" t="s">
        <v>245</v>
      </c>
      <c r="AL19" s="352">
        <f t="shared" si="2"/>
        <v>1.9802764465919441E-4</v>
      </c>
      <c r="AM19" s="352">
        <f t="shared" si="2"/>
        <v>0</v>
      </c>
      <c r="AN19" s="352">
        <f t="shared" si="2"/>
        <v>0.18828468454196201</v>
      </c>
      <c r="AO19" s="999">
        <f t="shared" si="2"/>
        <v>1</v>
      </c>
    </row>
    <row r="20" spans="1:41" s="9" customFormat="1" ht="14.4" x14ac:dyDescent="0.3">
      <c r="A20" s="340" t="s">
        <v>154</v>
      </c>
      <c r="B20" s="406">
        <v>20.158000000000001</v>
      </c>
      <c r="C20" s="407">
        <v>1.1870000000000001</v>
      </c>
      <c r="D20" s="407">
        <v>7.3</v>
      </c>
      <c r="E20" s="406">
        <v>1.26</v>
      </c>
      <c r="F20" s="406">
        <v>0</v>
      </c>
      <c r="G20" s="406">
        <v>0.47499999999999998</v>
      </c>
      <c r="H20" s="406">
        <v>0.17299999999999999</v>
      </c>
      <c r="I20" s="407">
        <v>0</v>
      </c>
      <c r="J20" s="406">
        <v>3.5000000000000003E-2</v>
      </c>
      <c r="K20" s="406">
        <v>2.3E-2</v>
      </c>
      <c r="L20" s="406">
        <v>5.1459999999999999</v>
      </c>
      <c r="M20" s="409">
        <v>26.061</v>
      </c>
      <c r="N20" s="331"/>
      <c r="O20" s="343" t="s">
        <v>154</v>
      </c>
      <c r="P20" s="1016">
        <f t="shared" si="3"/>
        <v>740.67883266666661</v>
      </c>
      <c r="Q20" s="1016">
        <f t="shared" si="0"/>
        <v>43.614732333333336</v>
      </c>
      <c r="R20" s="1016">
        <f t="shared" si="0"/>
        <v>268.22876666666667</v>
      </c>
      <c r="S20" s="1016">
        <f t="shared" si="0"/>
        <v>46.297019999999996</v>
      </c>
      <c r="T20" s="1016">
        <f t="shared" si="0"/>
        <v>0</v>
      </c>
      <c r="U20" s="1016">
        <f t="shared" si="0"/>
        <v>17.453241666666663</v>
      </c>
      <c r="V20" s="1016">
        <f t="shared" si="0"/>
        <v>6.3566543333333332</v>
      </c>
      <c r="W20" s="1016">
        <f t="shared" si="0"/>
        <v>0</v>
      </c>
      <c r="X20" s="1016">
        <f t="shared" si="0"/>
        <v>1.2860283333333336</v>
      </c>
      <c r="Y20" s="1016">
        <f t="shared" si="0"/>
        <v>0.84510433333333324</v>
      </c>
      <c r="Z20" s="1016">
        <f t="shared" si="0"/>
        <v>189.08290866666667</v>
      </c>
      <c r="AA20" s="1017">
        <f t="shared" si="0"/>
        <v>957.57669699999997</v>
      </c>
      <c r="AB20" s="415"/>
      <c r="AC20" s="344" t="s">
        <v>154</v>
      </c>
      <c r="AD20" s="360">
        <f t="shared" si="1"/>
        <v>0.77349295882736657</v>
      </c>
      <c r="AE20" s="360">
        <f t="shared" si="1"/>
        <v>4.5546985917654735E-2</v>
      </c>
      <c r="AF20" s="360">
        <f t="shared" si="1"/>
        <v>0.28011204481792717</v>
      </c>
      <c r="AG20" s="360">
        <f t="shared" si="2"/>
        <v>4.8348106365834004E-2</v>
      </c>
      <c r="AH20" s="360">
        <f t="shared" si="2"/>
        <v>0</v>
      </c>
      <c r="AI20" s="360">
        <f t="shared" si="2"/>
        <v>1.8226468669659643E-2</v>
      </c>
      <c r="AJ20" s="360">
        <f t="shared" si="2"/>
        <v>6.6382717470549867E-3</v>
      </c>
      <c r="AK20" s="361" t="s">
        <v>245</v>
      </c>
      <c r="AL20" s="360">
        <f t="shared" si="2"/>
        <v>1.3430029546065004E-3</v>
      </c>
      <c r="AM20" s="360">
        <f t="shared" si="2"/>
        <v>8.8254479874141434E-4</v>
      </c>
      <c r="AN20" s="360">
        <f t="shared" si="2"/>
        <v>0.19745980584014428</v>
      </c>
      <c r="AO20" s="1000">
        <f t="shared" si="2"/>
        <v>1</v>
      </c>
    </row>
    <row r="21" spans="1:41" ht="14.4" x14ac:dyDescent="0.3">
      <c r="A21" s="347" t="s">
        <v>155</v>
      </c>
      <c r="B21" s="404">
        <v>20.6</v>
      </c>
      <c r="C21" s="404">
        <v>3.294</v>
      </c>
      <c r="D21" s="404">
        <v>7</v>
      </c>
      <c r="E21" s="404">
        <v>1.75</v>
      </c>
      <c r="F21" s="404">
        <v>0</v>
      </c>
      <c r="G21" s="404">
        <v>1.075</v>
      </c>
      <c r="H21" s="404">
        <v>0.14699999999999999</v>
      </c>
      <c r="I21" s="405">
        <v>0</v>
      </c>
      <c r="J21" s="404">
        <v>3.2000000000000001E-2</v>
      </c>
      <c r="K21" s="404">
        <v>2.8000000000000001E-2</v>
      </c>
      <c r="L21" s="404">
        <v>6.2759999999999998</v>
      </c>
      <c r="M21" s="408">
        <v>28.552</v>
      </c>
      <c r="O21" s="349" t="s">
        <v>155</v>
      </c>
      <c r="P21" s="350">
        <f t="shared" si="3"/>
        <v>756.91953333333333</v>
      </c>
      <c r="Q21" s="350">
        <f t="shared" si="3"/>
        <v>121.03363799999998</v>
      </c>
      <c r="R21" s="350">
        <f t="shared" si="3"/>
        <v>257.20566666666667</v>
      </c>
      <c r="S21" s="350">
        <f t="shared" si="3"/>
        <v>64.301416666666668</v>
      </c>
      <c r="T21" s="350">
        <f t="shared" si="3"/>
        <v>0</v>
      </c>
      <c r="U21" s="350">
        <f t="shared" si="3"/>
        <v>39.499441666666669</v>
      </c>
      <c r="V21" s="350">
        <f t="shared" si="3"/>
        <v>5.4013189999999991</v>
      </c>
      <c r="W21" s="350">
        <f t="shared" si="3"/>
        <v>0</v>
      </c>
      <c r="X21" s="350">
        <f t="shared" si="3"/>
        <v>1.1757973333333331</v>
      </c>
      <c r="Y21" s="350">
        <f t="shared" si="3"/>
        <v>1.0288226666666667</v>
      </c>
      <c r="Z21" s="350">
        <f t="shared" si="3"/>
        <v>230.60325199999997</v>
      </c>
      <c r="AA21" s="411">
        <f t="shared" si="3"/>
        <v>1049.1051706666667</v>
      </c>
      <c r="AB21" s="191"/>
      <c r="AC21" s="351" t="s">
        <v>155</v>
      </c>
      <c r="AD21" s="352">
        <f t="shared" si="1"/>
        <v>0.72149061361725975</v>
      </c>
      <c r="AE21" s="352">
        <f t="shared" si="1"/>
        <v>0.11536845054637151</v>
      </c>
      <c r="AF21" s="352">
        <f t="shared" si="1"/>
        <v>0.24516671336508825</v>
      </c>
      <c r="AG21" s="352">
        <f t="shared" si="1"/>
        <v>6.1291678341272061E-2</v>
      </c>
      <c r="AH21" s="352">
        <f t="shared" si="1"/>
        <v>0</v>
      </c>
      <c r="AI21" s="352">
        <f t="shared" si="1"/>
        <v>3.7650602409638557E-2</v>
      </c>
      <c r="AJ21" s="352">
        <f t="shared" si="1"/>
        <v>5.1485009806668527E-3</v>
      </c>
      <c r="AK21" s="359" t="s">
        <v>245</v>
      </c>
      <c r="AL21" s="352">
        <f t="shared" ref="AL21:AO50" si="4">X21/$AA21</f>
        <v>1.1207621182404033E-3</v>
      </c>
      <c r="AM21" s="352">
        <f t="shared" si="4"/>
        <v>9.80666853460353E-4</v>
      </c>
      <c r="AN21" s="352">
        <f t="shared" si="4"/>
        <v>0.2198094704398991</v>
      </c>
      <c r="AO21" s="999">
        <f t="shared" si="4"/>
        <v>1</v>
      </c>
    </row>
    <row r="22" spans="1:41" ht="14.4" x14ac:dyDescent="0.3">
      <c r="A22" s="347" t="s">
        <v>156</v>
      </c>
      <c r="B22" s="404">
        <v>21.87</v>
      </c>
      <c r="C22" s="404">
        <v>2.71</v>
      </c>
      <c r="D22" s="404">
        <v>10</v>
      </c>
      <c r="E22" s="404">
        <v>1.482</v>
      </c>
      <c r="F22" s="404">
        <v>0</v>
      </c>
      <c r="G22" s="404">
        <v>1.28</v>
      </c>
      <c r="H22" s="404">
        <v>0.186</v>
      </c>
      <c r="I22" s="404">
        <v>0</v>
      </c>
      <c r="J22" s="404">
        <v>0.04</v>
      </c>
      <c r="K22" s="404">
        <v>2.1999999999999999E-2</v>
      </c>
      <c r="L22" s="404">
        <v>7.15</v>
      </c>
      <c r="M22" s="408">
        <v>30.114000000000001</v>
      </c>
      <c r="O22" s="349" t="s">
        <v>156</v>
      </c>
      <c r="P22" s="350">
        <f t="shared" si="3"/>
        <v>803.58398999999997</v>
      </c>
      <c r="Q22" s="350">
        <f t="shared" si="3"/>
        <v>99.575336666666672</v>
      </c>
      <c r="R22" s="350">
        <f t="shared" si="3"/>
        <v>367.43666666666661</v>
      </c>
      <c r="S22" s="350">
        <f t="shared" si="3"/>
        <v>54.454113999999997</v>
      </c>
      <c r="T22" s="350">
        <f t="shared" si="3"/>
        <v>0</v>
      </c>
      <c r="U22" s="350">
        <f t="shared" si="3"/>
        <v>47.031893333333329</v>
      </c>
      <c r="V22" s="350">
        <f t="shared" si="3"/>
        <v>6.8343219999999993</v>
      </c>
      <c r="W22" s="350">
        <f t="shared" si="3"/>
        <v>0</v>
      </c>
      <c r="X22" s="350">
        <f t="shared" si="3"/>
        <v>1.4697466666666665</v>
      </c>
      <c r="Y22" s="350">
        <f t="shared" si="3"/>
        <v>0.80836066666666662</v>
      </c>
      <c r="Z22" s="350">
        <f t="shared" si="3"/>
        <v>262.71721666666667</v>
      </c>
      <c r="AA22" s="411">
        <f t="shared" si="3"/>
        <v>1106.4987780000001</v>
      </c>
      <c r="AB22" s="191"/>
      <c r="AC22" s="351" t="s">
        <v>156</v>
      </c>
      <c r="AD22" s="352">
        <f t="shared" si="1"/>
        <v>0.72624028690974285</v>
      </c>
      <c r="AE22" s="352">
        <f t="shared" si="1"/>
        <v>8.9991366141993753E-2</v>
      </c>
      <c r="AF22" s="352">
        <f t="shared" si="1"/>
        <v>0.33207146177857466</v>
      </c>
      <c r="AG22" s="352">
        <f t="shared" si="1"/>
        <v>4.921299063558477E-2</v>
      </c>
      <c r="AH22" s="352">
        <f t="shared" si="1"/>
        <v>0</v>
      </c>
      <c r="AI22" s="352">
        <f t="shared" si="1"/>
        <v>4.2505147107657557E-2</v>
      </c>
      <c r="AJ22" s="352">
        <f t="shared" si="1"/>
        <v>6.1765291890814892E-3</v>
      </c>
      <c r="AK22" s="352">
        <f t="shared" si="1"/>
        <v>0</v>
      </c>
      <c r="AL22" s="352">
        <f t="shared" si="4"/>
        <v>1.3282858471142986E-3</v>
      </c>
      <c r="AM22" s="352">
        <f t="shared" si="4"/>
        <v>7.3055721591286436E-4</v>
      </c>
      <c r="AN22" s="352">
        <f t="shared" si="4"/>
        <v>0.23743109517168093</v>
      </c>
      <c r="AO22" s="999">
        <f t="shared" si="4"/>
        <v>1</v>
      </c>
    </row>
    <row r="23" spans="1:41" ht="14.4" x14ac:dyDescent="0.3">
      <c r="A23" s="347" t="s">
        <v>157</v>
      </c>
      <c r="B23" s="404">
        <v>14.355</v>
      </c>
      <c r="C23" s="404">
        <v>4.8390000000000004</v>
      </c>
      <c r="D23" s="404">
        <v>6.5</v>
      </c>
      <c r="E23" s="404">
        <v>1.2090000000000001</v>
      </c>
      <c r="F23" s="404">
        <v>0</v>
      </c>
      <c r="G23" s="404">
        <v>1.95</v>
      </c>
      <c r="H23" s="404">
        <v>0.27300000000000002</v>
      </c>
      <c r="I23" s="404">
        <v>0</v>
      </c>
      <c r="J23" s="404">
        <v>0.03</v>
      </c>
      <c r="K23" s="404">
        <v>7.8E-2</v>
      </c>
      <c r="L23" s="404">
        <v>7.194</v>
      </c>
      <c r="M23" s="408">
        <v>23.558</v>
      </c>
      <c r="O23" s="349" t="s">
        <v>157</v>
      </c>
      <c r="P23" s="350">
        <f t="shared" si="3"/>
        <v>527.45533499999999</v>
      </c>
      <c r="Q23" s="350">
        <f t="shared" si="3"/>
        <v>177.802603</v>
      </c>
      <c r="R23" s="350">
        <f t="shared" si="3"/>
        <v>238.8338333333333</v>
      </c>
      <c r="S23" s="350">
        <f t="shared" si="3"/>
        <v>44.423093000000001</v>
      </c>
      <c r="T23" s="350">
        <f t="shared" si="3"/>
        <v>0</v>
      </c>
      <c r="U23" s="350">
        <f t="shared" si="3"/>
        <v>71.650149999999996</v>
      </c>
      <c r="V23" s="350">
        <f t="shared" si="3"/>
        <v>10.031021000000001</v>
      </c>
      <c r="W23" s="350">
        <f t="shared" si="3"/>
        <v>0</v>
      </c>
      <c r="X23" s="350">
        <f t="shared" si="3"/>
        <v>1.1023099999999999</v>
      </c>
      <c r="Y23" s="350">
        <f t="shared" si="3"/>
        <v>2.8660059999999996</v>
      </c>
      <c r="Z23" s="350">
        <f t="shared" si="3"/>
        <v>264.33393799999999</v>
      </c>
      <c r="AA23" s="411">
        <f t="shared" si="3"/>
        <v>865.60729933333323</v>
      </c>
      <c r="AB23" s="191"/>
      <c r="AC23" s="351" t="s">
        <v>157</v>
      </c>
      <c r="AD23" s="352">
        <f t="shared" si="1"/>
        <v>0.6093471432209866</v>
      </c>
      <c r="AE23" s="352">
        <f t="shared" si="1"/>
        <v>0.20540792936582056</v>
      </c>
      <c r="AF23" s="352">
        <f t="shared" si="1"/>
        <v>0.27591476356227185</v>
      </c>
      <c r="AG23" s="352">
        <f t="shared" si="1"/>
        <v>5.1320146022582572E-2</v>
      </c>
      <c r="AH23" s="352">
        <f t="shared" si="1"/>
        <v>0</v>
      </c>
      <c r="AI23" s="352">
        <f t="shared" si="1"/>
        <v>8.2774429068681557E-2</v>
      </c>
      <c r="AJ23" s="352">
        <f t="shared" si="1"/>
        <v>1.158842006961542E-2</v>
      </c>
      <c r="AK23" s="352">
        <f t="shared" si="1"/>
        <v>0</v>
      </c>
      <c r="AL23" s="352">
        <f t="shared" si="4"/>
        <v>1.2734527549027931E-3</v>
      </c>
      <c r="AM23" s="352">
        <f t="shared" si="4"/>
        <v>3.310977162747262E-3</v>
      </c>
      <c r="AN23" s="352">
        <f t="shared" si="4"/>
        <v>0.30537397062568983</v>
      </c>
      <c r="AO23" s="999">
        <f t="shared" si="4"/>
        <v>1</v>
      </c>
    </row>
    <row r="24" spans="1:41" ht="14.4" x14ac:dyDescent="0.3">
      <c r="A24" s="347" t="s">
        <v>158</v>
      </c>
      <c r="B24" s="404">
        <v>16.933</v>
      </c>
      <c r="C24" s="404">
        <v>3.9329999999999998</v>
      </c>
      <c r="D24" s="404">
        <v>10.75</v>
      </c>
      <c r="E24" s="404">
        <v>1.107</v>
      </c>
      <c r="F24" s="404">
        <v>0</v>
      </c>
      <c r="G24" s="404">
        <v>1.625</v>
      </c>
      <c r="H24" s="404">
        <v>0.192</v>
      </c>
      <c r="I24" s="404">
        <v>0</v>
      </c>
      <c r="J24" s="404">
        <v>2.5000000000000001E-2</v>
      </c>
      <c r="K24" s="404">
        <v>7.0000000000000007E-2</v>
      </c>
      <c r="L24" s="404">
        <v>8.5150000000000006</v>
      </c>
      <c r="M24" s="408">
        <v>27.274999999999999</v>
      </c>
      <c r="O24" s="349" t="s">
        <v>158</v>
      </c>
      <c r="P24" s="350">
        <f t="shared" si="3"/>
        <v>622.18050766666659</v>
      </c>
      <c r="Q24" s="350">
        <f t="shared" si="3"/>
        <v>144.51284100000001</v>
      </c>
      <c r="R24" s="350">
        <f t="shared" si="3"/>
        <v>394.99441666666661</v>
      </c>
      <c r="S24" s="350">
        <f t="shared" si="3"/>
        <v>40.675238999999998</v>
      </c>
      <c r="T24" s="350">
        <f t="shared" si="3"/>
        <v>0</v>
      </c>
      <c r="U24" s="350">
        <f t="shared" si="3"/>
        <v>59.708458333333326</v>
      </c>
      <c r="V24" s="350">
        <f t="shared" si="3"/>
        <v>7.0547839999999997</v>
      </c>
      <c r="W24" s="350">
        <f t="shared" si="3"/>
        <v>0</v>
      </c>
      <c r="X24" s="350">
        <f t="shared" si="3"/>
        <v>0.91859166666666658</v>
      </c>
      <c r="Y24" s="350">
        <f t="shared" si="3"/>
        <v>2.5720566666666671</v>
      </c>
      <c r="Z24" s="350">
        <f t="shared" si="3"/>
        <v>312.87232166666666</v>
      </c>
      <c r="AA24" s="411">
        <f t="shared" si="3"/>
        <v>1002.1835083333333</v>
      </c>
      <c r="AB24" s="191"/>
      <c r="AC24" s="351" t="s">
        <v>158</v>
      </c>
      <c r="AD24" s="352">
        <f t="shared" si="1"/>
        <v>0.62082493125572868</v>
      </c>
      <c r="AE24" s="352">
        <f t="shared" si="1"/>
        <v>0.14419798350137489</v>
      </c>
      <c r="AF24" s="352">
        <f t="shared" si="1"/>
        <v>0.39413382218148485</v>
      </c>
      <c r="AG24" s="352">
        <f t="shared" si="1"/>
        <v>4.0586617781851513E-2</v>
      </c>
      <c r="AH24" s="352">
        <f t="shared" si="1"/>
        <v>0</v>
      </c>
      <c r="AI24" s="352">
        <f t="shared" si="1"/>
        <v>5.9578368469294221E-2</v>
      </c>
      <c r="AJ24" s="352">
        <f t="shared" si="1"/>
        <v>7.0394133822181482E-3</v>
      </c>
      <c r="AK24" s="352">
        <f t="shared" si="1"/>
        <v>0</v>
      </c>
      <c r="AL24" s="352">
        <f t="shared" si="4"/>
        <v>9.1659028414298801E-4</v>
      </c>
      <c r="AM24" s="352">
        <f t="shared" si="4"/>
        <v>2.5664527956003672E-3</v>
      </c>
      <c r="AN24" s="352">
        <f t="shared" si="4"/>
        <v>0.31219065077910174</v>
      </c>
      <c r="AO24" s="999">
        <f t="shared" si="4"/>
        <v>1</v>
      </c>
    </row>
    <row r="25" spans="1:41" ht="14.4" x14ac:dyDescent="0.3">
      <c r="A25" s="347" t="s">
        <v>159</v>
      </c>
      <c r="B25" s="404">
        <v>15.15</v>
      </c>
      <c r="C25" s="404">
        <v>2.4780000000000002</v>
      </c>
      <c r="D25" s="404">
        <v>11.5</v>
      </c>
      <c r="E25" s="404">
        <v>1.288</v>
      </c>
      <c r="F25" s="404">
        <v>0</v>
      </c>
      <c r="G25" s="404">
        <v>1.03</v>
      </c>
      <c r="H25" s="404">
        <v>0.21299999999999999</v>
      </c>
      <c r="I25" s="404">
        <v>0</v>
      </c>
      <c r="J25" s="404">
        <v>1.4999999999999999E-2</v>
      </c>
      <c r="K25" s="404">
        <v>0.105</v>
      </c>
      <c r="L25" s="404">
        <v>7.93</v>
      </c>
      <c r="M25" s="408">
        <v>25.391999999999999</v>
      </c>
      <c r="O25" s="349" t="s">
        <v>159</v>
      </c>
      <c r="P25" s="350">
        <f t="shared" si="3"/>
        <v>556.66655000000003</v>
      </c>
      <c r="Q25" s="350">
        <f t="shared" si="3"/>
        <v>91.050805999999994</v>
      </c>
      <c r="R25" s="350">
        <f t="shared" si="3"/>
        <v>422.55216666666661</v>
      </c>
      <c r="S25" s="350">
        <f t="shared" si="3"/>
        <v>47.325842666666667</v>
      </c>
      <c r="T25" s="350">
        <f t="shared" si="3"/>
        <v>0</v>
      </c>
      <c r="U25" s="350">
        <f t="shared" si="3"/>
        <v>37.845976666666665</v>
      </c>
      <c r="V25" s="350">
        <f t="shared" si="3"/>
        <v>7.8264009999999997</v>
      </c>
      <c r="W25" s="350">
        <f t="shared" si="3"/>
        <v>0</v>
      </c>
      <c r="X25" s="350">
        <f t="shared" si="3"/>
        <v>0.55115499999999995</v>
      </c>
      <c r="Y25" s="350">
        <f t="shared" si="3"/>
        <v>3.858085</v>
      </c>
      <c r="Z25" s="350">
        <f t="shared" si="3"/>
        <v>291.37727666666666</v>
      </c>
      <c r="AA25" s="411">
        <f t="shared" si="3"/>
        <v>932.99518399999988</v>
      </c>
      <c r="AB25" s="191"/>
      <c r="AC25" s="351" t="s">
        <v>159</v>
      </c>
      <c r="AD25" s="352">
        <f t="shared" si="1"/>
        <v>0.59664461247637057</v>
      </c>
      <c r="AE25" s="352">
        <f t="shared" si="1"/>
        <v>9.7589792060491495E-2</v>
      </c>
      <c r="AF25" s="352">
        <f t="shared" si="1"/>
        <v>0.45289855072463769</v>
      </c>
      <c r="AG25" s="352">
        <f t="shared" si="1"/>
        <v>5.0724637681159424E-2</v>
      </c>
      <c r="AH25" s="352">
        <f t="shared" si="1"/>
        <v>0</v>
      </c>
      <c r="AI25" s="352">
        <f t="shared" si="1"/>
        <v>4.0563957151858857E-2</v>
      </c>
      <c r="AJ25" s="352">
        <f t="shared" si="1"/>
        <v>8.3884688090737243E-3</v>
      </c>
      <c r="AK25" s="352">
        <f t="shared" si="1"/>
        <v>0</v>
      </c>
      <c r="AL25" s="352">
        <f t="shared" si="4"/>
        <v>5.9073724007561437E-4</v>
      </c>
      <c r="AM25" s="352">
        <f t="shared" si="4"/>
        <v>4.135160680529301E-3</v>
      </c>
      <c r="AN25" s="352">
        <f t="shared" si="4"/>
        <v>0.31230308758664149</v>
      </c>
      <c r="AO25" s="999">
        <f t="shared" si="4"/>
        <v>1</v>
      </c>
    </row>
    <row r="26" spans="1:41" ht="14.4" x14ac:dyDescent="0.3">
      <c r="A26" s="347" t="s">
        <v>160</v>
      </c>
      <c r="B26" s="404">
        <v>18.614000000000001</v>
      </c>
      <c r="C26" s="404">
        <v>3.8719999999999999</v>
      </c>
      <c r="D26" s="404">
        <v>11.35</v>
      </c>
      <c r="E26" s="404">
        <v>1.0900000000000001</v>
      </c>
      <c r="F26" s="404">
        <v>0</v>
      </c>
      <c r="G26" s="404">
        <v>0.83</v>
      </c>
      <c r="H26" s="404">
        <v>0.252</v>
      </c>
      <c r="I26" s="404">
        <v>0</v>
      </c>
      <c r="J26" s="404">
        <v>0.01</v>
      </c>
      <c r="K26" s="404">
        <v>0.13</v>
      </c>
      <c r="L26" s="404">
        <v>7.125</v>
      </c>
      <c r="M26" s="408">
        <v>28.097999999999999</v>
      </c>
      <c r="O26" s="349" t="s">
        <v>160</v>
      </c>
      <c r="P26" s="350">
        <f t="shared" si="3"/>
        <v>683.94661133333329</v>
      </c>
      <c r="Q26" s="350">
        <f t="shared" si="3"/>
        <v>142.27147733333331</v>
      </c>
      <c r="R26" s="350">
        <f t="shared" si="3"/>
        <v>417.04061666666661</v>
      </c>
      <c r="S26" s="350">
        <f t="shared" si="3"/>
        <v>40.050596666666671</v>
      </c>
      <c r="T26" s="350">
        <f t="shared" si="3"/>
        <v>0</v>
      </c>
      <c r="U26" s="350">
        <f t="shared" si="3"/>
        <v>30.497243333333333</v>
      </c>
      <c r="V26" s="350">
        <f t="shared" si="3"/>
        <v>9.2594039999999982</v>
      </c>
      <c r="W26" s="350">
        <f t="shared" si="3"/>
        <v>0</v>
      </c>
      <c r="X26" s="350">
        <f t="shared" si="3"/>
        <v>0.36743666666666663</v>
      </c>
      <c r="Y26" s="350">
        <f t="shared" si="3"/>
        <v>4.776676666666666</v>
      </c>
      <c r="Z26" s="350">
        <f t="shared" si="3"/>
        <v>261.79862500000002</v>
      </c>
      <c r="AA26" s="411">
        <f t="shared" si="3"/>
        <v>1032.4235459999998</v>
      </c>
      <c r="AB26" s="191"/>
      <c r="AC26" s="351" t="s">
        <v>160</v>
      </c>
      <c r="AD26" s="352">
        <f t="shared" si="1"/>
        <v>0.66246707950743833</v>
      </c>
      <c r="AE26" s="352">
        <f t="shared" si="1"/>
        <v>0.13780340237739341</v>
      </c>
      <c r="AF26" s="352">
        <f t="shared" si="1"/>
        <v>0.40394334116307212</v>
      </c>
      <c r="AG26" s="352">
        <f t="shared" si="1"/>
        <v>3.8792796640330286E-2</v>
      </c>
      <c r="AH26" s="352">
        <f t="shared" si="1"/>
        <v>0</v>
      </c>
      <c r="AI26" s="352">
        <f t="shared" si="1"/>
        <v>2.9539469001352417E-2</v>
      </c>
      <c r="AJ26" s="352">
        <f t="shared" si="1"/>
        <v>8.9686098654708519E-3</v>
      </c>
      <c r="AK26" s="352">
        <f t="shared" si="1"/>
        <v>0</v>
      </c>
      <c r="AL26" s="352">
        <f t="shared" si="4"/>
        <v>3.5589721688376402E-4</v>
      </c>
      <c r="AM26" s="352">
        <f t="shared" si="4"/>
        <v>4.6266638194889321E-3</v>
      </c>
      <c r="AN26" s="352">
        <f t="shared" si="4"/>
        <v>0.2535767670296819</v>
      </c>
      <c r="AO26" s="999">
        <f t="shared" si="4"/>
        <v>1</v>
      </c>
    </row>
    <row r="27" spans="1:41" ht="14.4" x14ac:dyDescent="0.3">
      <c r="A27" s="347" t="s">
        <v>161</v>
      </c>
      <c r="B27" s="404">
        <v>20.972000000000001</v>
      </c>
      <c r="C27" s="404">
        <v>4.056</v>
      </c>
      <c r="D27" s="404">
        <v>11.35</v>
      </c>
      <c r="E27" s="404">
        <v>0.3</v>
      </c>
      <c r="F27" s="404">
        <v>0</v>
      </c>
      <c r="G27" s="404">
        <v>1.25</v>
      </c>
      <c r="H27" s="404">
        <v>0.21099999999999999</v>
      </c>
      <c r="I27" s="404">
        <v>0</v>
      </c>
      <c r="J27" s="404">
        <v>0.01</v>
      </c>
      <c r="K27" s="404">
        <v>0.15</v>
      </c>
      <c r="L27" s="404">
        <v>6.5469999999999997</v>
      </c>
      <c r="M27" s="408">
        <v>29.295999999999999</v>
      </c>
      <c r="O27" s="349" t="s">
        <v>161</v>
      </c>
      <c r="P27" s="350">
        <f t="shared" si="3"/>
        <v>770.58817733333331</v>
      </c>
      <c r="Q27" s="350">
        <f t="shared" si="3"/>
        <v>149.03231199999999</v>
      </c>
      <c r="R27" s="350">
        <f t="shared" si="3"/>
        <v>417.04061666666661</v>
      </c>
      <c r="S27" s="350">
        <f t="shared" si="3"/>
        <v>11.023099999999999</v>
      </c>
      <c r="T27" s="350">
        <f t="shared" si="3"/>
        <v>0</v>
      </c>
      <c r="U27" s="350">
        <f t="shared" si="3"/>
        <v>45.929583333333326</v>
      </c>
      <c r="V27" s="350">
        <f t="shared" si="3"/>
        <v>7.7529136666666663</v>
      </c>
      <c r="W27" s="350">
        <f t="shared" si="3"/>
        <v>0</v>
      </c>
      <c r="X27" s="350">
        <f t="shared" si="3"/>
        <v>0.36743666666666663</v>
      </c>
      <c r="Y27" s="350">
        <f t="shared" si="3"/>
        <v>5.5115499999999997</v>
      </c>
      <c r="Z27" s="350">
        <f t="shared" si="3"/>
        <v>240.56078566666665</v>
      </c>
      <c r="AA27" s="411">
        <f t="shared" si="3"/>
        <v>1076.4424586666667</v>
      </c>
      <c r="AB27" s="191"/>
      <c r="AC27" s="351" t="s">
        <v>161</v>
      </c>
      <c r="AD27" s="352">
        <f t="shared" si="1"/>
        <v>0.71586564718732926</v>
      </c>
      <c r="AE27" s="352">
        <f t="shared" si="1"/>
        <v>0.13844893500819225</v>
      </c>
      <c r="AF27" s="352">
        <f t="shared" si="1"/>
        <v>0.38742490442381206</v>
      </c>
      <c r="AG27" s="352">
        <f t="shared" si="1"/>
        <v>1.0240305843801201E-2</v>
      </c>
      <c r="AH27" s="352">
        <f t="shared" si="1"/>
        <v>0</v>
      </c>
      <c r="AI27" s="352">
        <f t="shared" si="1"/>
        <v>4.2667941015838332E-2</v>
      </c>
      <c r="AJ27" s="352">
        <f t="shared" si="1"/>
        <v>7.2023484434735113E-3</v>
      </c>
      <c r="AK27" s="352">
        <f t="shared" si="1"/>
        <v>0</v>
      </c>
      <c r="AL27" s="352">
        <f t="shared" si="4"/>
        <v>3.4134352812670667E-4</v>
      </c>
      <c r="AM27" s="352">
        <f t="shared" si="4"/>
        <v>5.1201529219006003E-3</v>
      </c>
      <c r="AN27" s="352">
        <f t="shared" si="4"/>
        <v>0.22347760786455487</v>
      </c>
      <c r="AO27" s="999">
        <f t="shared" si="4"/>
        <v>1</v>
      </c>
    </row>
    <row r="28" spans="1:41" ht="14.4" x14ac:dyDescent="0.3">
      <c r="A28" s="347" t="s">
        <v>162</v>
      </c>
      <c r="B28" s="404">
        <v>16.006</v>
      </c>
      <c r="C28" s="404">
        <v>5.4340000000000002</v>
      </c>
      <c r="D28" s="404">
        <v>12.4</v>
      </c>
      <c r="E28" s="404">
        <v>1.1000000000000001</v>
      </c>
      <c r="F28" s="404">
        <v>0</v>
      </c>
      <c r="G28" s="404">
        <v>1.2</v>
      </c>
      <c r="H28" s="404">
        <v>0.48899999999999999</v>
      </c>
      <c r="I28" s="404">
        <v>0</v>
      </c>
      <c r="J28" s="404">
        <v>1.2E-2</v>
      </c>
      <c r="K28" s="404">
        <v>0.29399999999999998</v>
      </c>
      <c r="L28" s="404">
        <v>5.8460000000000001</v>
      </c>
      <c r="M28" s="408">
        <v>27.728999999999999</v>
      </c>
      <c r="O28" s="349" t="s">
        <v>162</v>
      </c>
      <c r="P28" s="350">
        <f t="shared" si="3"/>
        <v>588.11912866666671</v>
      </c>
      <c r="Q28" s="350">
        <f t="shared" si="3"/>
        <v>199.66508466666667</v>
      </c>
      <c r="R28" s="350">
        <f t="shared" si="3"/>
        <v>455.62146666666666</v>
      </c>
      <c r="S28" s="350">
        <f t="shared" si="3"/>
        <v>40.418033333333334</v>
      </c>
      <c r="T28" s="350">
        <f t="shared" si="3"/>
        <v>0</v>
      </c>
      <c r="U28" s="350">
        <f t="shared" si="3"/>
        <v>44.092399999999998</v>
      </c>
      <c r="V28" s="350">
        <f t="shared" si="3"/>
        <v>17.967652999999999</v>
      </c>
      <c r="W28" s="350">
        <f t="shared" si="3"/>
        <v>0</v>
      </c>
      <c r="X28" s="350">
        <f t="shared" si="3"/>
        <v>0.44092399999999998</v>
      </c>
      <c r="Y28" s="350">
        <f t="shared" si="3"/>
        <v>10.802637999999998</v>
      </c>
      <c r="Z28" s="350">
        <f t="shared" si="3"/>
        <v>214.80347533333332</v>
      </c>
      <c r="AA28" s="411">
        <f t="shared" si="3"/>
        <v>1018.8651329999999</v>
      </c>
      <c r="AB28" s="191"/>
      <c r="AC28" s="351" t="s">
        <v>162</v>
      </c>
      <c r="AD28" s="352">
        <f t="shared" si="1"/>
        <v>0.57722961520429883</v>
      </c>
      <c r="AE28" s="352">
        <f t="shared" si="1"/>
        <v>0.19596812001875297</v>
      </c>
      <c r="AF28" s="352">
        <f t="shared" si="1"/>
        <v>0.44718525731183961</v>
      </c>
      <c r="AG28" s="352">
        <f t="shared" si="1"/>
        <v>3.9669659922824486E-2</v>
      </c>
      <c r="AH28" s="352">
        <f t="shared" si="1"/>
        <v>0</v>
      </c>
      <c r="AI28" s="352">
        <f t="shared" si="1"/>
        <v>4.3275992643081254E-2</v>
      </c>
      <c r="AJ28" s="352">
        <f t="shared" si="1"/>
        <v>1.7634967002055611E-2</v>
      </c>
      <c r="AK28" s="352">
        <f t="shared" si="1"/>
        <v>0</v>
      </c>
      <c r="AL28" s="352">
        <f t="shared" si="4"/>
        <v>4.3275992643081255E-4</v>
      </c>
      <c r="AM28" s="352">
        <f t="shared" si="4"/>
        <v>1.0602618197554906E-2</v>
      </c>
      <c r="AN28" s="352">
        <f t="shared" si="4"/>
        <v>0.21082621082621084</v>
      </c>
      <c r="AO28" s="999">
        <f t="shared" si="4"/>
        <v>1</v>
      </c>
    </row>
    <row r="29" spans="1:41" ht="14.4" x14ac:dyDescent="0.3">
      <c r="A29" s="347" t="s">
        <v>163</v>
      </c>
      <c r="B29" s="404">
        <v>22.867000000000001</v>
      </c>
      <c r="C29" s="404">
        <v>3.5659999999999998</v>
      </c>
      <c r="D29" s="404">
        <v>12.5</v>
      </c>
      <c r="E29" s="404">
        <v>0.39400000000000002</v>
      </c>
      <c r="F29" s="404">
        <v>0</v>
      </c>
      <c r="G29" s="404">
        <v>1.43</v>
      </c>
      <c r="H29" s="404">
        <v>0.54200000000000004</v>
      </c>
      <c r="I29" s="404">
        <v>0</v>
      </c>
      <c r="J29" s="404">
        <v>1.4999999999999999E-2</v>
      </c>
      <c r="K29" s="404">
        <v>0.38400000000000001</v>
      </c>
      <c r="L29" s="404">
        <v>6.1980000000000004</v>
      </c>
      <c r="M29" s="408">
        <v>31.981999999999999</v>
      </c>
      <c r="O29" s="349" t="s">
        <v>163</v>
      </c>
      <c r="P29" s="350">
        <f t="shared" si="3"/>
        <v>840.2174256666666</v>
      </c>
      <c r="Q29" s="350">
        <f t="shared" si="3"/>
        <v>131.02791533333331</v>
      </c>
      <c r="R29" s="350">
        <f t="shared" si="3"/>
        <v>459.29583333333335</v>
      </c>
      <c r="S29" s="350">
        <f t="shared" si="3"/>
        <v>14.477004666666666</v>
      </c>
      <c r="T29" s="350">
        <f t="shared" si="3"/>
        <v>0</v>
      </c>
      <c r="U29" s="350">
        <f t="shared" si="3"/>
        <v>52.543443333333329</v>
      </c>
      <c r="V29" s="350">
        <f t="shared" si="3"/>
        <v>19.915067333333337</v>
      </c>
      <c r="W29" s="350">
        <f t="shared" si="3"/>
        <v>0</v>
      </c>
      <c r="X29" s="350">
        <f t="shared" si="3"/>
        <v>0.55115499999999995</v>
      </c>
      <c r="Y29" s="350">
        <f t="shared" si="3"/>
        <v>14.109567999999999</v>
      </c>
      <c r="Z29" s="350">
        <f t="shared" si="3"/>
        <v>227.737246</v>
      </c>
      <c r="AA29" s="411">
        <f t="shared" si="3"/>
        <v>1175.1359473333332</v>
      </c>
      <c r="AB29" s="191"/>
      <c r="AC29" s="351" t="s">
        <v>163</v>
      </c>
      <c r="AD29" s="352">
        <f t="shared" si="1"/>
        <v>0.71499593521355764</v>
      </c>
      <c r="AE29" s="352">
        <f t="shared" si="1"/>
        <v>0.11150021887311612</v>
      </c>
      <c r="AF29" s="352">
        <f t="shared" si="1"/>
        <v>0.39084485022825344</v>
      </c>
      <c r="AG29" s="352">
        <f t="shared" si="1"/>
        <v>1.2319429679194548E-2</v>
      </c>
      <c r="AH29" s="352">
        <f t="shared" si="1"/>
        <v>0</v>
      </c>
      <c r="AI29" s="352">
        <f t="shared" si="1"/>
        <v>4.4712650866112189E-2</v>
      </c>
      <c r="AJ29" s="352">
        <f t="shared" si="1"/>
        <v>1.6947032705897071E-2</v>
      </c>
      <c r="AK29" s="352">
        <f t="shared" si="1"/>
        <v>0</v>
      </c>
      <c r="AL29" s="352">
        <f t="shared" si="4"/>
        <v>4.6901382027390409E-4</v>
      </c>
      <c r="AM29" s="352">
        <f t="shared" si="4"/>
        <v>1.2006753799011945E-2</v>
      </c>
      <c r="AN29" s="352">
        <f t="shared" si="4"/>
        <v>0.19379651053717717</v>
      </c>
      <c r="AO29" s="999">
        <f t="shared" si="4"/>
        <v>1</v>
      </c>
    </row>
    <row r="30" spans="1:41" ht="14.4" x14ac:dyDescent="0.3">
      <c r="A30" s="347" t="s">
        <v>164</v>
      </c>
      <c r="B30" s="404">
        <v>23.108000000000001</v>
      </c>
      <c r="C30" s="404">
        <v>3.4580000000000002</v>
      </c>
      <c r="D30" s="404">
        <v>12.48</v>
      </c>
      <c r="E30" s="404">
        <v>0.222</v>
      </c>
      <c r="F30" s="404">
        <v>0</v>
      </c>
      <c r="G30" s="404">
        <v>1.587</v>
      </c>
      <c r="H30" s="404">
        <v>0.59899999999999998</v>
      </c>
      <c r="I30" s="404">
        <v>0</v>
      </c>
      <c r="J30" s="404">
        <v>1.4E-2</v>
      </c>
      <c r="K30" s="404">
        <v>0.35899999999999999</v>
      </c>
      <c r="L30" s="404">
        <v>5.3090000000000002</v>
      </c>
      <c r="M30" s="408">
        <v>31.643000000000001</v>
      </c>
      <c r="O30" s="349" t="s">
        <v>164</v>
      </c>
      <c r="P30" s="350">
        <f t="shared" si="3"/>
        <v>849.07264933333329</v>
      </c>
      <c r="Q30" s="350">
        <f t="shared" si="3"/>
        <v>127.05959933333334</v>
      </c>
      <c r="R30" s="350">
        <f t="shared" si="3"/>
        <v>458.56095999999997</v>
      </c>
      <c r="S30" s="350">
        <f t="shared" si="3"/>
        <v>8.157093999999999</v>
      </c>
      <c r="T30" s="350">
        <f t="shared" si="3"/>
        <v>0</v>
      </c>
      <c r="U30" s="350">
        <f t="shared" si="3"/>
        <v>58.312198999999993</v>
      </c>
      <c r="V30" s="350">
        <f t="shared" si="3"/>
        <v>22.009456333333333</v>
      </c>
      <c r="W30" s="350">
        <f t="shared" si="3"/>
        <v>0</v>
      </c>
      <c r="X30" s="350">
        <f t="shared" si="3"/>
        <v>0.51441133333333333</v>
      </c>
      <c r="Y30" s="350">
        <f t="shared" si="3"/>
        <v>13.190976333333333</v>
      </c>
      <c r="Z30" s="350">
        <f t="shared" si="3"/>
        <v>195.07212633333333</v>
      </c>
      <c r="AA30" s="411">
        <f t="shared" si="3"/>
        <v>1162.6798443333332</v>
      </c>
      <c r="AB30" s="191"/>
      <c r="AC30" s="351" t="s">
        <v>164</v>
      </c>
      <c r="AD30" s="352">
        <f t="shared" si="1"/>
        <v>0.73027209809436533</v>
      </c>
      <c r="AE30" s="352">
        <f t="shared" si="1"/>
        <v>0.10928167367190217</v>
      </c>
      <c r="AF30" s="352">
        <f t="shared" si="1"/>
        <v>0.39440002528205292</v>
      </c>
      <c r="AG30" s="352">
        <f t="shared" si="1"/>
        <v>7.0157696804980562E-3</v>
      </c>
      <c r="AH30" s="352">
        <f t="shared" si="1"/>
        <v>0</v>
      </c>
      <c r="AI30" s="352">
        <f t="shared" si="1"/>
        <v>5.015327244572259E-2</v>
      </c>
      <c r="AJ30" s="352">
        <f t="shared" si="1"/>
        <v>1.8929937110893406E-2</v>
      </c>
      <c r="AK30" s="352">
        <f t="shared" si="1"/>
        <v>0</v>
      </c>
      <c r="AL30" s="352">
        <f t="shared" si="4"/>
        <v>4.4243592579717479E-4</v>
      </c>
      <c r="AM30" s="352">
        <f t="shared" si="4"/>
        <v>1.1345321240084695E-2</v>
      </c>
      <c r="AN30" s="352">
        <f t="shared" si="4"/>
        <v>0.16777802357551436</v>
      </c>
      <c r="AO30" s="999">
        <f t="shared" si="4"/>
        <v>1</v>
      </c>
    </row>
    <row r="31" spans="1:41" ht="14.4" x14ac:dyDescent="0.3">
      <c r="A31" s="347" t="s">
        <v>165</v>
      </c>
      <c r="B31" s="404">
        <v>24.11</v>
      </c>
      <c r="C31" s="404">
        <v>8.4239999999999995</v>
      </c>
      <c r="D31" s="404">
        <v>11.2</v>
      </c>
      <c r="E31" s="404">
        <v>0.19500000000000001</v>
      </c>
      <c r="F31" s="404">
        <v>0</v>
      </c>
      <c r="G31" s="404">
        <v>2.15</v>
      </c>
      <c r="H31" s="404">
        <v>0.47799999999999998</v>
      </c>
      <c r="I31" s="404">
        <v>0</v>
      </c>
      <c r="J31" s="404">
        <v>1.2E-2</v>
      </c>
      <c r="K31" s="404">
        <v>0.43</v>
      </c>
      <c r="L31" s="404">
        <v>5.3819999999999997</v>
      </c>
      <c r="M31" s="408">
        <v>36.764000000000003</v>
      </c>
      <c r="O31" s="349" t="s">
        <v>165</v>
      </c>
      <c r="P31" s="350">
        <f t="shared" si="3"/>
        <v>885.88980333333325</v>
      </c>
      <c r="Q31" s="350">
        <f t="shared" si="3"/>
        <v>309.52864799999992</v>
      </c>
      <c r="R31" s="350">
        <f t="shared" si="3"/>
        <v>411.52906666666667</v>
      </c>
      <c r="S31" s="350">
        <f t="shared" si="3"/>
        <v>7.1650149999999995</v>
      </c>
      <c r="T31" s="350">
        <f t="shared" si="3"/>
        <v>0</v>
      </c>
      <c r="U31" s="350">
        <f t="shared" si="3"/>
        <v>78.998883333333339</v>
      </c>
      <c r="V31" s="350">
        <f t="shared" si="3"/>
        <v>17.563472666666666</v>
      </c>
      <c r="W31" s="350">
        <f t="shared" si="3"/>
        <v>0</v>
      </c>
      <c r="X31" s="350">
        <f t="shared" si="3"/>
        <v>0.44092399999999998</v>
      </c>
      <c r="Y31" s="350">
        <f t="shared" si="3"/>
        <v>15.799776666666666</v>
      </c>
      <c r="Z31" s="350">
        <f t="shared" si="3"/>
        <v>197.75441399999997</v>
      </c>
      <c r="AA31" s="411">
        <f t="shared" si="3"/>
        <v>1350.8441613333334</v>
      </c>
      <c r="AB31" s="191"/>
      <c r="AC31" s="351" t="s">
        <v>165</v>
      </c>
      <c r="AD31" s="352">
        <f t="shared" si="1"/>
        <v>0.65580459144815573</v>
      </c>
      <c r="AE31" s="352">
        <f t="shared" si="1"/>
        <v>0.22913719943422906</v>
      </c>
      <c r="AF31" s="352">
        <f t="shared" si="1"/>
        <v>0.30464584920030463</v>
      </c>
      <c r="AG31" s="352">
        <f t="shared" si="1"/>
        <v>5.3041018387553034E-3</v>
      </c>
      <c r="AH31" s="352">
        <f t="shared" si="1"/>
        <v>0</v>
      </c>
      <c r="AI31" s="352">
        <f t="shared" si="1"/>
        <v>5.8481122837558484E-2</v>
      </c>
      <c r="AJ31" s="352">
        <f t="shared" si="1"/>
        <v>1.3001849635513001E-2</v>
      </c>
      <c r="AK31" s="352">
        <f t="shared" si="1"/>
        <v>0</v>
      </c>
      <c r="AL31" s="352">
        <f t="shared" si="4"/>
        <v>3.2640626700032637E-4</v>
      </c>
      <c r="AM31" s="352">
        <f t="shared" si="4"/>
        <v>1.1696224567511695E-2</v>
      </c>
      <c r="AN31" s="352">
        <f t="shared" si="4"/>
        <v>0.14639321074964637</v>
      </c>
      <c r="AO31" s="999">
        <f t="shared" si="4"/>
        <v>1</v>
      </c>
    </row>
    <row r="32" spans="1:41" ht="14.4" x14ac:dyDescent="0.3">
      <c r="A32" s="347" t="s">
        <v>166</v>
      </c>
      <c r="B32" s="404">
        <v>23.795999999999999</v>
      </c>
      <c r="C32" s="404">
        <v>8.76</v>
      </c>
      <c r="D32" s="404">
        <v>19.5</v>
      </c>
      <c r="E32" s="404">
        <v>0.16800000000000001</v>
      </c>
      <c r="F32" s="404">
        <v>0</v>
      </c>
      <c r="G32" s="404">
        <v>2.294</v>
      </c>
      <c r="H32" s="404">
        <v>0.76900000000000002</v>
      </c>
      <c r="I32" s="404">
        <v>0</v>
      </c>
      <c r="J32" s="404">
        <v>8.0000000000000002E-3</v>
      </c>
      <c r="K32" s="404">
        <v>0.46</v>
      </c>
      <c r="L32" s="404">
        <v>5.819</v>
      </c>
      <c r="M32" s="408">
        <v>39.314</v>
      </c>
      <c r="O32" s="349" t="s">
        <v>166</v>
      </c>
      <c r="P32" s="350">
        <f t="shared" si="3"/>
        <v>874.35229199999992</v>
      </c>
      <c r="Q32" s="350">
        <f t="shared" si="3"/>
        <v>321.87452000000002</v>
      </c>
      <c r="R32" s="350">
        <f t="shared" si="3"/>
        <v>716.50149999999996</v>
      </c>
      <c r="S32" s="350">
        <f t="shared" si="3"/>
        <v>6.1729360000000009</v>
      </c>
      <c r="T32" s="350">
        <f t="shared" si="3"/>
        <v>0</v>
      </c>
      <c r="U32" s="350">
        <f t="shared" si="3"/>
        <v>84.289971333333327</v>
      </c>
      <c r="V32" s="350">
        <f t="shared" si="3"/>
        <v>28.255879666666665</v>
      </c>
      <c r="W32" s="350">
        <f t="shared" si="3"/>
        <v>0</v>
      </c>
      <c r="X32" s="350">
        <f t="shared" si="3"/>
        <v>0.29394933333333328</v>
      </c>
      <c r="Y32" s="350">
        <f t="shared" si="3"/>
        <v>16.902086666666666</v>
      </c>
      <c r="Z32" s="350">
        <f t="shared" si="3"/>
        <v>213.81139633333333</v>
      </c>
      <c r="AA32" s="411">
        <f t="shared" si="3"/>
        <v>1444.5405113333331</v>
      </c>
      <c r="AB32" s="191"/>
      <c r="AC32" s="351" t="s">
        <v>166</v>
      </c>
      <c r="AD32" s="352">
        <f t="shared" si="1"/>
        <v>0.60528056163198862</v>
      </c>
      <c r="AE32" s="352">
        <f t="shared" si="1"/>
        <v>0.22282138678333421</v>
      </c>
      <c r="AF32" s="352">
        <f t="shared" si="1"/>
        <v>0.49600651167523024</v>
      </c>
      <c r="AG32" s="352">
        <f t="shared" si="1"/>
        <v>4.2732868698173694E-3</v>
      </c>
      <c r="AH32" s="352">
        <f t="shared" si="1"/>
        <v>0</v>
      </c>
      <c r="AI32" s="352">
        <f t="shared" si="1"/>
        <v>5.8350714758101441E-2</v>
      </c>
      <c r="AJ32" s="352">
        <f t="shared" si="1"/>
        <v>1.9560461921961644E-2</v>
      </c>
      <c r="AK32" s="352">
        <f t="shared" si="1"/>
        <v>0</v>
      </c>
      <c r="AL32" s="352">
        <f t="shared" si="4"/>
        <v>2.0348985094368417E-4</v>
      </c>
      <c r="AM32" s="352">
        <f t="shared" si="4"/>
        <v>1.1700666429261842E-2</v>
      </c>
      <c r="AN32" s="352">
        <f t="shared" si="4"/>
        <v>0.14801343033016232</v>
      </c>
      <c r="AO32" s="999">
        <f t="shared" si="4"/>
        <v>1</v>
      </c>
    </row>
    <row r="33" spans="1:41" ht="14.4" x14ac:dyDescent="0.3">
      <c r="A33" s="347" t="s">
        <v>167</v>
      </c>
      <c r="B33" s="404">
        <v>21.899000000000001</v>
      </c>
      <c r="C33" s="404">
        <v>8.9320000000000004</v>
      </c>
      <c r="D33" s="404">
        <v>20</v>
      </c>
      <c r="E33" s="404">
        <v>0.187</v>
      </c>
      <c r="F33" s="404">
        <v>0</v>
      </c>
      <c r="G33" s="404">
        <v>2.2989999999999999</v>
      </c>
      <c r="H33" s="404">
        <v>0.876</v>
      </c>
      <c r="I33" s="404">
        <v>7.0000000000000001E-3</v>
      </c>
      <c r="J33" s="404">
        <v>1.2E-2</v>
      </c>
      <c r="K33" s="404">
        <v>0.38500000000000001</v>
      </c>
      <c r="L33" s="404">
        <v>6.0339999999999998</v>
      </c>
      <c r="M33" s="408">
        <v>37.927999999999997</v>
      </c>
      <c r="O33" s="349" t="s">
        <v>167</v>
      </c>
      <c r="P33" s="350">
        <f t="shared" si="3"/>
        <v>804.64955633333341</v>
      </c>
      <c r="Q33" s="350">
        <f t="shared" si="3"/>
        <v>328.19443066666668</v>
      </c>
      <c r="R33" s="350">
        <f t="shared" si="3"/>
        <v>734.87333333333322</v>
      </c>
      <c r="S33" s="350">
        <f t="shared" si="3"/>
        <v>6.8710656666666665</v>
      </c>
      <c r="T33" s="350">
        <f t="shared" si="3"/>
        <v>0</v>
      </c>
      <c r="U33" s="350">
        <f t="shared" si="3"/>
        <v>84.473689666666658</v>
      </c>
      <c r="V33" s="350">
        <f t="shared" si="3"/>
        <v>32.187452</v>
      </c>
      <c r="W33" s="350">
        <f t="shared" si="3"/>
        <v>0.25720566666666667</v>
      </c>
      <c r="X33" s="350">
        <f t="shared" si="3"/>
        <v>0.44092399999999998</v>
      </c>
      <c r="Y33" s="350">
        <f t="shared" si="3"/>
        <v>14.146311666666666</v>
      </c>
      <c r="Z33" s="350">
        <f t="shared" si="3"/>
        <v>221.71128466666667</v>
      </c>
      <c r="AA33" s="411">
        <f t="shared" si="3"/>
        <v>1393.6137893333332</v>
      </c>
      <c r="AB33" s="191"/>
      <c r="AC33" s="351" t="s">
        <v>167</v>
      </c>
      <c r="AD33" s="352">
        <f t="shared" si="1"/>
        <v>0.57738346340434521</v>
      </c>
      <c r="AE33" s="352">
        <f t="shared" si="1"/>
        <v>0.23549883990719261</v>
      </c>
      <c r="AF33" s="352">
        <f t="shared" si="1"/>
        <v>0.52731491246572448</v>
      </c>
      <c r="AG33" s="352">
        <f t="shared" si="1"/>
        <v>4.930394431554525E-3</v>
      </c>
      <c r="AH33" s="352">
        <f t="shared" si="1"/>
        <v>0</v>
      </c>
      <c r="AI33" s="352">
        <f t="shared" si="1"/>
        <v>6.0614849187935034E-2</v>
      </c>
      <c r="AJ33" s="352">
        <f t="shared" si="1"/>
        <v>2.3096393165998735E-2</v>
      </c>
      <c r="AK33" s="352">
        <f t="shared" si="1"/>
        <v>1.845602193630036E-4</v>
      </c>
      <c r="AL33" s="352">
        <f t="shared" si="4"/>
        <v>3.1638894747943472E-4</v>
      </c>
      <c r="AM33" s="352">
        <f t="shared" si="4"/>
        <v>1.0150812064965197E-2</v>
      </c>
      <c r="AN33" s="352">
        <f t="shared" si="4"/>
        <v>0.15909090909090912</v>
      </c>
      <c r="AO33" s="999">
        <f t="shared" si="4"/>
        <v>1</v>
      </c>
    </row>
    <row r="34" spans="1:41" ht="14.4" x14ac:dyDescent="0.3">
      <c r="A34" s="347" t="s">
        <v>168</v>
      </c>
      <c r="B34" s="404">
        <v>26.536999999999999</v>
      </c>
      <c r="C34" s="404">
        <v>11.101000000000001</v>
      </c>
      <c r="D34" s="404">
        <v>21.2</v>
      </c>
      <c r="E34" s="404">
        <v>0.23</v>
      </c>
      <c r="F34" s="404">
        <v>1.7000000000000001E-2</v>
      </c>
      <c r="G34" s="404">
        <v>2.0259999999999998</v>
      </c>
      <c r="H34" s="404">
        <v>0.94899999999999995</v>
      </c>
      <c r="I34" s="404">
        <v>7.0000000000000001E-3</v>
      </c>
      <c r="J34" s="404">
        <v>0</v>
      </c>
      <c r="K34" s="404">
        <v>0.44500000000000001</v>
      </c>
      <c r="L34" s="404">
        <v>5.7939999999999996</v>
      </c>
      <c r="M34" s="408">
        <v>45.634</v>
      </c>
      <c r="O34" s="349" t="s">
        <v>168</v>
      </c>
      <c r="P34" s="350">
        <f t="shared" si="3"/>
        <v>975.06668233333335</v>
      </c>
      <c r="Q34" s="350">
        <f t="shared" si="3"/>
        <v>407.89144366666665</v>
      </c>
      <c r="R34" s="350">
        <f t="shared" si="3"/>
        <v>778.96573333333322</v>
      </c>
      <c r="S34" s="350">
        <f t="shared" si="3"/>
        <v>8.4510433333333328</v>
      </c>
      <c r="T34" s="350">
        <f t="shared" si="3"/>
        <v>0.62464233333333341</v>
      </c>
      <c r="U34" s="350">
        <f t="shared" si="3"/>
        <v>74.442668666666648</v>
      </c>
      <c r="V34" s="350">
        <f t="shared" si="3"/>
        <v>34.869739666666661</v>
      </c>
      <c r="W34" s="350">
        <f t="shared" si="3"/>
        <v>0.25720566666666667</v>
      </c>
      <c r="X34" s="350">
        <f t="shared" si="3"/>
        <v>0</v>
      </c>
      <c r="Y34" s="350">
        <f t="shared" si="3"/>
        <v>16.350931666666664</v>
      </c>
      <c r="Z34" s="350">
        <f t="shared" si="3"/>
        <v>212.89280466666662</v>
      </c>
      <c r="AA34" s="411">
        <f t="shared" si="3"/>
        <v>1676.7604846666666</v>
      </c>
      <c r="AB34" s="191"/>
      <c r="AC34" s="351" t="s">
        <v>168</v>
      </c>
      <c r="AD34" s="352">
        <f t="shared" si="1"/>
        <v>0.58151816627952846</v>
      </c>
      <c r="AE34" s="352">
        <f t="shared" si="1"/>
        <v>0.2432616031906035</v>
      </c>
      <c r="AF34" s="352">
        <f t="shared" si="1"/>
        <v>0.46456589385107588</v>
      </c>
      <c r="AG34" s="352">
        <f t="shared" si="1"/>
        <v>5.0401016785729938E-3</v>
      </c>
      <c r="AH34" s="352">
        <f t="shared" si="1"/>
        <v>3.7252925450322136E-4</v>
      </c>
      <c r="AI34" s="352">
        <f t="shared" si="1"/>
        <v>4.4396721742560361E-2</v>
      </c>
      <c r="AJ34" s="352">
        <f t="shared" si="1"/>
        <v>2.0795897795503351E-2</v>
      </c>
      <c r="AK34" s="352">
        <f t="shared" si="1"/>
        <v>1.5339439891309112E-4</v>
      </c>
      <c r="AL34" s="352">
        <f t="shared" si="4"/>
        <v>0</v>
      </c>
      <c r="AM34" s="352">
        <f t="shared" si="4"/>
        <v>9.7515010737607918E-3</v>
      </c>
      <c r="AN34" s="352">
        <f t="shared" si="4"/>
        <v>0.12696673532892139</v>
      </c>
      <c r="AO34" s="999">
        <f t="shared" si="4"/>
        <v>1</v>
      </c>
    </row>
    <row r="35" spans="1:41" ht="14.4" x14ac:dyDescent="0.3">
      <c r="A35" s="347" t="s">
        <v>169</v>
      </c>
      <c r="B35" s="404">
        <v>27.103000000000002</v>
      </c>
      <c r="C35" s="404">
        <v>15.468999999999999</v>
      </c>
      <c r="D35" s="404">
        <v>27.8</v>
      </c>
      <c r="E35" s="404">
        <v>0.20799999999999999</v>
      </c>
      <c r="F35" s="404">
        <v>0.06</v>
      </c>
      <c r="G35" s="404">
        <v>2.5099999999999998</v>
      </c>
      <c r="H35" s="404">
        <v>0.747</v>
      </c>
      <c r="I35" s="404">
        <v>1.2E-2</v>
      </c>
      <c r="J35" s="404">
        <v>1.4E-2</v>
      </c>
      <c r="K35" s="404">
        <v>0.25</v>
      </c>
      <c r="L35" s="404">
        <v>5.3070000000000004</v>
      </c>
      <c r="M35" s="408">
        <v>53.817</v>
      </c>
      <c r="O35" s="349" t="s">
        <v>169</v>
      </c>
      <c r="P35" s="350">
        <f t="shared" si="3"/>
        <v>995.86359766666669</v>
      </c>
      <c r="Q35" s="350">
        <f t="shared" si="3"/>
        <v>568.38777966666669</v>
      </c>
      <c r="R35" s="350">
        <f t="shared" si="3"/>
        <v>1021.4739333333333</v>
      </c>
      <c r="S35" s="350">
        <f t="shared" si="3"/>
        <v>7.6426826666666665</v>
      </c>
      <c r="T35" s="350">
        <f t="shared" si="3"/>
        <v>2.2046199999999998</v>
      </c>
      <c r="U35" s="350">
        <f t="shared" si="3"/>
        <v>92.226603333333316</v>
      </c>
      <c r="V35" s="350">
        <f t="shared" si="3"/>
        <v>27.447519</v>
      </c>
      <c r="W35" s="350">
        <f t="shared" si="3"/>
        <v>0.44092399999999998</v>
      </c>
      <c r="X35" s="350">
        <f t="shared" si="3"/>
        <v>0.51441133333333333</v>
      </c>
      <c r="Y35" s="350">
        <f t="shared" si="3"/>
        <v>9.1859166666666656</v>
      </c>
      <c r="Z35" s="350">
        <f t="shared" si="3"/>
        <v>194.998639</v>
      </c>
      <c r="AA35" s="411">
        <f t="shared" si="3"/>
        <v>1977.4339089999999</v>
      </c>
      <c r="AB35" s="191"/>
      <c r="AC35" s="351" t="s">
        <v>169</v>
      </c>
      <c r="AD35" s="352">
        <f t="shared" si="1"/>
        <v>0.50361409963394477</v>
      </c>
      <c r="AE35" s="352">
        <f t="shared" si="1"/>
        <v>0.2874370552056042</v>
      </c>
      <c r="AF35" s="352">
        <f t="shared" si="1"/>
        <v>0.51656539755095976</v>
      </c>
      <c r="AG35" s="352">
        <f t="shared" si="1"/>
        <v>3.864949737071929E-3</v>
      </c>
      <c r="AH35" s="352">
        <f t="shared" si="1"/>
        <v>1.1148893472322872E-3</v>
      </c>
      <c r="AI35" s="352">
        <f t="shared" si="1"/>
        <v>4.6639537692550678E-2</v>
      </c>
      <c r="AJ35" s="352">
        <f t="shared" si="1"/>
        <v>1.3880372373041976E-2</v>
      </c>
      <c r="AK35" s="352">
        <f t="shared" si="1"/>
        <v>2.2297786944645745E-4</v>
      </c>
      <c r="AL35" s="352">
        <f t="shared" si="4"/>
        <v>2.6014084768753368E-4</v>
      </c>
      <c r="AM35" s="352">
        <f t="shared" si="4"/>
        <v>4.6453722801345302E-3</v>
      </c>
      <c r="AN35" s="352">
        <f t="shared" si="4"/>
        <v>9.8611962762695807E-2</v>
      </c>
      <c r="AO35" s="999">
        <f t="shared" si="4"/>
        <v>1</v>
      </c>
    </row>
    <row r="36" spans="1:41" ht="14.4" x14ac:dyDescent="0.3">
      <c r="A36" s="347" t="s">
        <v>170</v>
      </c>
      <c r="B36" s="404">
        <v>28.948</v>
      </c>
      <c r="C36" s="404">
        <v>14.504</v>
      </c>
      <c r="D36" s="404">
        <v>30</v>
      </c>
      <c r="E36" s="404">
        <v>0.3</v>
      </c>
      <c r="F36" s="404">
        <v>1E-3</v>
      </c>
      <c r="G36" s="404">
        <v>2.3860000000000001</v>
      </c>
      <c r="H36" s="404">
        <v>0.502</v>
      </c>
      <c r="I36" s="404">
        <v>1E-3</v>
      </c>
      <c r="J36" s="404">
        <v>6.2E-2</v>
      </c>
      <c r="K36" s="404">
        <v>0.155</v>
      </c>
      <c r="L36" s="404">
        <v>5.2649999999999997</v>
      </c>
      <c r="M36" s="408">
        <v>53.012</v>
      </c>
      <c r="O36" s="349" t="s">
        <v>170</v>
      </c>
      <c r="P36" s="350">
        <f t="shared" si="3"/>
        <v>1063.6556626666666</v>
      </c>
      <c r="Q36" s="350">
        <f t="shared" si="3"/>
        <v>532.93014133333327</v>
      </c>
      <c r="R36" s="350">
        <f t="shared" si="3"/>
        <v>1102.31</v>
      </c>
      <c r="S36" s="350">
        <f t="shared" si="3"/>
        <v>11.023099999999999</v>
      </c>
      <c r="T36" s="350">
        <f t="shared" si="3"/>
        <v>3.6743666666666661E-2</v>
      </c>
      <c r="U36" s="350">
        <f t="shared" si="3"/>
        <v>87.670388666666668</v>
      </c>
      <c r="V36" s="350">
        <f t="shared" si="3"/>
        <v>18.445320666666664</v>
      </c>
      <c r="W36" s="350">
        <f t="shared" si="3"/>
        <v>3.6743666666666661E-2</v>
      </c>
      <c r="X36" s="350">
        <f t="shared" si="3"/>
        <v>2.2781073333333333</v>
      </c>
      <c r="Y36" s="350">
        <f t="shared" si="3"/>
        <v>5.6952683333333329</v>
      </c>
      <c r="Z36" s="350">
        <f t="shared" si="3"/>
        <v>193.45540499999998</v>
      </c>
      <c r="AA36" s="411">
        <f t="shared" si="3"/>
        <v>1947.8552573333332</v>
      </c>
      <c r="AB36" s="191"/>
      <c r="AC36" s="351" t="s">
        <v>170</v>
      </c>
      <c r="AD36" s="352">
        <f t="shared" si="1"/>
        <v>0.54606504187731075</v>
      </c>
      <c r="AE36" s="352">
        <f t="shared" si="1"/>
        <v>0.27359843054402777</v>
      </c>
      <c r="AF36" s="352">
        <f t="shared" si="1"/>
        <v>0.56590960537236856</v>
      </c>
      <c r="AG36" s="352">
        <f t="shared" si="1"/>
        <v>5.6590960537236858E-3</v>
      </c>
      <c r="AH36" s="352">
        <f t="shared" si="1"/>
        <v>1.8863653512412282E-5</v>
      </c>
      <c r="AI36" s="352">
        <f t="shared" si="1"/>
        <v>4.5008677280615715E-2</v>
      </c>
      <c r="AJ36" s="352">
        <f t="shared" si="1"/>
        <v>9.4695540632309654E-3</v>
      </c>
      <c r="AK36" s="352">
        <f t="shared" si="1"/>
        <v>1.8863653512412282E-5</v>
      </c>
      <c r="AL36" s="352">
        <f t="shared" si="4"/>
        <v>1.1695465177695616E-3</v>
      </c>
      <c r="AM36" s="352">
        <f t="shared" si="4"/>
        <v>2.9238662944239039E-3</v>
      </c>
      <c r="AN36" s="352">
        <f t="shared" si="4"/>
        <v>9.9317135742850671E-2</v>
      </c>
      <c r="AO36" s="999">
        <f t="shared" si="4"/>
        <v>1</v>
      </c>
    </row>
    <row r="37" spans="1:41" ht="14.4" x14ac:dyDescent="0.3">
      <c r="A37" s="347" t="s">
        <v>171</v>
      </c>
      <c r="B37" s="404">
        <v>28.422999999999998</v>
      </c>
      <c r="C37" s="404">
        <v>19.629000000000001</v>
      </c>
      <c r="D37" s="404">
        <v>35.5</v>
      </c>
      <c r="E37" s="404">
        <v>0.26500000000000001</v>
      </c>
      <c r="F37" s="404">
        <v>5.0000000000000001E-3</v>
      </c>
      <c r="G37" s="404">
        <v>3.1669999999999998</v>
      </c>
      <c r="H37" s="404">
        <v>0.72599999999999998</v>
      </c>
      <c r="I37" s="404">
        <v>7.0000000000000001E-3</v>
      </c>
      <c r="J37" s="404">
        <v>0.18</v>
      </c>
      <c r="K37" s="404">
        <v>0.13</v>
      </c>
      <c r="L37" s="404">
        <v>5.0549999999999997</v>
      </c>
      <c r="M37" s="408">
        <v>61.320999999999998</v>
      </c>
      <c r="O37" s="349" t="s">
        <v>171</v>
      </c>
      <c r="P37" s="350">
        <f t="shared" si="3"/>
        <v>1044.3652376666664</v>
      </c>
      <c r="Q37" s="350">
        <f t="shared" si="3"/>
        <v>721.24143299999992</v>
      </c>
      <c r="R37" s="350">
        <f t="shared" si="3"/>
        <v>1304.4001666666666</v>
      </c>
      <c r="S37" s="350">
        <f t="shared" si="3"/>
        <v>9.737071666666667</v>
      </c>
      <c r="T37" s="350">
        <f t="shared" si="3"/>
        <v>0.18371833333333332</v>
      </c>
      <c r="U37" s="350">
        <f t="shared" si="3"/>
        <v>116.36719233333332</v>
      </c>
      <c r="V37" s="350">
        <f t="shared" si="3"/>
        <v>26.675901999999997</v>
      </c>
      <c r="W37" s="350">
        <f t="shared" si="3"/>
        <v>0.25720566666666667</v>
      </c>
      <c r="X37" s="350">
        <f t="shared" si="3"/>
        <v>6.6138599999999999</v>
      </c>
      <c r="Y37" s="350">
        <f t="shared" si="3"/>
        <v>4.776676666666666</v>
      </c>
      <c r="Z37" s="350">
        <f t="shared" si="3"/>
        <v>185.73923499999998</v>
      </c>
      <c r="AA37" s="411">
        <f t="shared" si="3"/>
        <v>2253.1583836666664</v>
      </c>
      <c r="AB37" s="191"/>
      <c r="AC37" s="351" t="s">
        <v>171</v>
      </c>
      <c r="AD37" s="352">
        <f t="shared" si="1"/>
        <v>0.46351168441480073</v>
      </c>
      <c r="AE37" s="352">
        <f t="shared" si="1"/>
        <v>0.32010241189804473</v>
      </c>
      <c r="AF37" s="352">
        <f t="shared" si="1"/>
        <v>0.578920761240032</v>
      </c>
      <c r="AG37" s="352">
        <f t="shared" si="1"/>
        <v>4.3215211754537601E-3</v>
      </c>
      <c r="AH37" s="352">
        <f t="shared" si="1"/>
        <v>8.1538135385919995E-5</v>
      </c>
      <c r="AI37" s="352">
        <f t="shared" si="1"/>
        <v>5.1646254953441724E-2</v>
      </c>
      <c r="AJ37" s="352">
        <f t="shared" si="1"/>
        <v>1.1839337258035583E-2</v>
      </c>
      <c r="AK37" s="352">
        <f t="shared" si="1"/>
        <v>1.1415338954028801E-4</v>
      </c>
      <c r="AL37" s="352">
        <f t="shared" si="4"/>
        <v>2.9353728738931201E-3</v>
      </c>
      <c r="AM37" s="352">
        <f t="shared" si="4"/>
        <v>2.1199915200339199E-3</v>
      </c>
      <c r="AN37" s="352">
        <f t="shared" si="4"/>
        <v>8.2435054875165115E-2</v>
      </c>
      <c r="AO37" s="999">
        <f t="shared" si="4"/>
        <v>1</v>
      </c>
    </row>
    <row r="38" spans="1:41" ht="14.4" x14ac:dyDescent="0.3">
      <c r="A38" s="347" t="s">
        <v>172</v>
      </c>
      <c r="B38" s="404">
        <v>24.128</v>
      </c>
      <c r="C38" s="404">
        <v>20.417000000000002</v>
      </c>
      <c r="D38" s="404">
        <v>33</v>
      </c>
      <c r="E38" s="404">
        <v>0.31900000000000001</v>
      </c>
      <c r="F38" s="404">
        <v>0.23899999999999999</v>
      </c>
      <c r="G38" s="404">
        <v>2.6640000000000001</v>
      </c>
      <c r="H38" s="404">
        <v>0.91400000000000003</v>
      </c>
      <c r="I38" s="404">
        <v>6.0999999999999999E-2</v>
      </c>
      <c r="J38" s="404">
        <v>0.32700000000000001</v>
      </c>
      <c r="K38" s="404">
        <v>7.3999999999999996E-2</v>
      </c>
      <c r="L38" s="404">
        <v>5.0010000000000003</v>
      </c>
      <c r="M38" s="408">
        <v>56.045999999999999</v>
      </c>
      <c r="O38" s="349" t="s">
        <v>172</v>
      </c>
      <c r="P38" s="350">
        <f t="shared" si="3"/>
        <v>886.55118933333324</v>
      </c>
      <c r="Q38" s="350">
        <f t="shared" si="3"/>
        <v>750.1954423333334</v>
      </c>
      <c r="R38" s="350">
        <f t="shared" si="3"/>
        <v>1212.5409999999999</v>
      </c>
      <c r="S38" s="350">
        <f t="shared" si="3"/>
        <v>11.721229666666666</v>
      </c>
      <c r="T38" s="350">
        <f t="shared" si="3"/>
        <v>8.7817363333333329</v>
      </c>
      <c r="U38" s="350">
        <f t="shared" si="3"/>
        <v>97.885127999999995</v>
      </c>
      <c r="V38" s="350">
        <f t="shared" si="3"/>
        <v>33.583711333333333</v>
      </c>
      <c r="W38" s="350">
        <f t="shared" si="3"/>
        <v>2.2413636666666665</v>
      </c>
      <c r="X38" s="350">
        <f t="shared" si="3"/>
        <v>12.015179</v>
      </c>
      <c r="Y38" s="350">
        <f t="shared" si="3"/>
        <v>2.7190313333333331</v>
      </c>
      <c r="Z38" s="350">
        <f t="shared" si="3"/>
        <v>183.755077</v>
      </c>
      <c r="AA38" s="411">
        <f t="shared" si="3"/>
        <v>2059.3355419999998</v>
      </c>
      <c r="AB38" s="191"/>
      <c r="AC38" s="351" t="s">
        <v>172</v>
      </c>
      <c r="AD38" s="352">
        <f t="shared" si="1"/>
        <v>0.43050351496984618</v>
      </c>
      <c r="AE38" s="352">
        <f t="shared" si="1"/>
        <v>0.36429004746101423</v>
      </c>
      <c r="AF38" s="352">
        <f t="shared" si="1"/>
        <v>0.58880205545444819</v>
      </c>
      <c r="AG38" s="352">
        <f t="shared" si="1"/>
        <v>5.6917532027263322E-3</v>
      </c>
      <c r="AH38" s="352">
        <f t="shared" si="1"/>
        <v>4.2643542804125184E-3</v>
      </c>
      <c r="AI38" s="352">
        <f t="shared" si="1"/>
        <v>4.7532384113049997E-2</v>
      </c>
      <c r="AJ38" s="352">
        <f t="shared" si="1"/>
        <v>1.6308032687435324E-2</v>
      </c>
      <c r="AK38" s="352">
        <f t="shared" si="1"/>
        <v>1.088391678264283E-3</v>
      </c>
      <c r="AL38" s="352">
        <f t="shared" si="4"/>
        <v>5.8344930949577141E-3</v>
      </c>
      <c r="AM38" s="352">
        <f t="shared" si="4"/>
        <v>1.3203440031402777E-3</v>
      </c>
      <c r="AN38" s="352">
        <f t="shared" si="4"/>
        <v>8.9230275131142289E-2</v>
      </c>
      <c r="AO38" s="999">
        <f t="shared" si="4"/>
        <v>1</v>
      </c>
    </row>
    <row r="39" spans="1:41" ht="14.4" x14ac:dyDescent="0.3">
      <c r="A39" s="347" t="s">
        <v>173</v>
      </c>
      <c r="B39" s="404">
        <v>29.86</v>
      </c>
      <c r="C39" s="404">
        <v>20.137</v>
      </c>
      <c r="D39" s="404">
        <v>39</v>
      </c>
      <c r="E39" s="404">
        <v>0.39</v>
      </c>
      <c r="F39" s="404">
        <v>6.0000000000000001E-3</v>
      </c>
      <c r="G39" s="404">
        <v>2.8820000000000001</v>
      </c>
      <c r="H39" s="404">
        <v>1.1240000000000001</v>
      </c>
      <c r="I39" s="404">
        <v>3.5999999999999997E-2</v>
      </c>
      <c r="J39" s="404">
        <v>0.45600000000000002</v>
      </c>
      <c r="K39" s="404">
        <v>0.15</v>
      </c>
      <c r="L39" s="404">
        <v>5.5380000000000003</v>
      </c>
      <c r="M39" s="408">
        <v>64.754000000000005</v>
      </c>
      <c r="O39" s="349" t="s">
        <v>173</v>
      </c>
      <c r="P39" s="350">
        <f t="shared" si="3"/>
        <v>1097.1658866666664</v>
      </c>
      <c r="Q39" s="350">
        <f t="shared" si="3"/>
        <v>739.90721566666662</v>
      </c>
      <c r="R39" s="350">
        <f t="shared" si="3"/>
        <v>1433.0029999999999</v>
      </c>
      <c r="S39" s="350">
        <f t="shared" si="3"/>
        <v>14.330029999999999</v>
      </c>
      <c r="T39" s="350">
        <f t="shared" si="3"/>
        <v>0.22046199999999999</v>
      </c>
      <c r="U39" s="350">
        <f t="shared" si="3"/>
        <v>105.89524733333333</v>
      </c>
      <c r="V39" s="350">
        <f t="shared" si="3"/>
        <v>41.299881333333339</v>
      </c>
      <c r="W39" s="350">
        <f t="shared" si="3"/>
        <v>1.3227719999999998</v>
      </c>
      <c r="X39" s="350">
        <f t="shared" si="3"/>
        <v>16.755112</v>
      </c>
      <c r="Y39" s="350">
        <f t="shared" si="3"/>
        <v>5.5115499999999997</v>
      </c>
      <c r="Z39" s="350">
        <f t="shared" si="3"/>
        <v>203.48642599999999</v>
      </c>
      <c r="AA39" s="411">
        <f t="shared" si="3"/>
        <v>2379.2993913333335</v>
      </c>
      <c r="AB39" s="191"/>
      <c r="AC39" s="351" t="s">
        <v>173</v>
      </c>
      <c r="AD39" s="352">
        <f t="shared" si="1"/>
        <v>0.46112981437440148</v>
      </c>
      <c r="AE39" s="352">
        <f t="shared" si="1"/>
        <v>0.31097692806621979</v>
      </c>
      <c r="AF39" s="352">
        <f t="shared" si="1"/>
        <v>0.60227939586743673</v>
      </c>
      <c r="AG39" s="352">
        <f t="shared" si="1"/>
        <v>6.0227939586743667E-3</v>
      </c>
      <c r="AH39" s="352">
        <f t="shared" si="1"/>
        <v>9.2658368594990257E-5</v>
      </c>
      <c r="AI39" s="352">
        <f t="shared" si="1"/>
        <v>4.4506903048460326E-2</v>
      </c>
      <c r="AJ39" s="352">
        <f t="shared" si="1"/>
        <v>1.7358001050128177E-2</v>
      </c>
      <c r="AK39" s="352">
        <f t="shared" si="1"/>
        <v>5.5595021156994151E-4</v>
      </c>
      <c r="AL39" s="352">
        <f t="shared" si="4"/>
        <v>7.0420360132192605E-3</v>
      </c>
      <c r="AM39" s="352">
        <f t="shared" si="4"/>
        <v>2.3164592148747563E-3</v>
      </c>
      <c r="AN39" s="352">
        <f t="shared" si="4"/>
        <v>8.5523674213176012E-2</v>
      </c>
      <c r="AO39" s="999">
        <f t="shared" si="4"/>
        <v>1</v>
      </c>
    </row>
    <row r="40" spans="1:41" ht="14.4" x14ac:dyDescent="0.3">
      <c r="A40" s="347" t="s">
        <v>174</v>
      </c>
      <c r="B40" s="404">
        <v>25.579000000000001</v>
      </c>
      <c r="C40" s="404">
        <v>25.911000000000001</v>
      </c>
      <c r="D40" s="404">
        <v>40.5</v>
      </c>
      <c r="E40" s="404">
        <v>0.35399999999999998</v>
      </c>
      <c r="F40" s="404">
        <v>6.0000000000000001E-3</v>
      </c>
      <c r="G40" s="404">
        <v>2.38</v>
      </c>
      <c r="H40" s="404">
        <v>1.3260000000000001</v>
      </c>
      <c r="I40" s="404">
        <v>0.224</v>
      </c>
      <c r="J40" s="404">
        <v>0.65300000000000002</v>
      </c>
      <c r="K40" s="404">
        <v>5.8000000000000003E-2</v>
      </c>
      <c r="L40" s="404">
        <v>6.1879999999999997</v>
      </c>
      <c r="M40" s="408">
        <v>63.851999999999997</v>
      </c>
      <c r="O40" s="349" t="s">
        <v>174</v>
      </c>
      <c r="P40" s="350">
        <f t="shared" si="3"/>
        <v>939.8662496666667</v>
      </c>
      <c r="Q40" s="350">
        <f t="shared" si="3"/>
        <v>952.06514699999991</v>
      </c>
      <c r="R40" s="350">
        <f t="shared" si="3"/>
        <v>1488.1185</v>
      </c>
      <c r="S40" s="350">
        <f t="shared" si="3"/>
        <v>13.007257999999998</v>
      </c>
      <c r="T40" s="350">
        <f t="shared" si="3"/>
        <v>0.22046199999999999</v>
      </c>
      <c r="U40" s="350">
        <f t="shared" si="3"/>
        <v>87.449926666666656</v>
      </c>
      <c r="V40" s="350">
        <f t="shared" si="3"/>
        <v>48.722102</v>
      </c>
      <c r="W40" s="350">
        <f t="shared" si="3"/>
        <v>8.2305813333333333</v>
      </c>
      <c r="X40" s="350">
        <f t="shared" si="3"/>
        <v>23.993614333333333</v>
      </c>
      <c r="Y40" s="350">
        <f t="shared" si="3"/>
        <v>2.1311326666666668</v>
      </c>
      <c r="Z40" s="350">
        <f t="shared" si="3"/>
        <v>227.36980933333331</v>
      </c>
      <c r="AA40" s="411">
        <f t="shared" si="3"/>
        <v>2346.1566039999993</v>
      </c>
      <c r="AB40" s="191"/>
      <c r="AC40" s="351" t="s">
        <v>174</v>
      </c>
      <c r="AD40" s="352">
        <f t="shared" si="1"/>
        <v>0.40059825847271829</v>
      </c>
      <c r="AE40" s="352">
        <f t="shared" si="1"/>
        <v>0.40579778237173469</v>
      </c>
      <c r="AF40" s="352">
        <f t="shared" si="1"/>
        <v>0.63427927081375701</v>
      </c>
      <c r="AG40" s="352">
        <f t="shared" si="1"/>
        <v>5.5440706634091348E-3</v>
      </c>
      <c r="AH40" s="352">
        <f t="shared" si="1"/>
        <v>9.396729937981585E-5</v>
      </c>
      <c r="AI40" s="352">
        <f t="shared" si="1"/>
        <v>3.727369542066028E-2</v>
      </c>
      <c r="AJ40" s="352">
        <f t="shared" si="1"/>
        <v>2.0766773162939303E-2</v>
      </c>
      <c r="AK40" s="352">
        <f t="shared" si="1"/>
        <v>3.5081125101797919E-3</v>
      </c>
      <c r="AL40" s="352">
        <f t="shared" si="4"/>
        <v>1.0226774415836625E-2</v>
      </c>
      <c r="AM40" s="352">
        <f t="shared" si="4"/>
        <v>9.0835056067155328E-4</v>
      </c>
      <c r="AN40" s="352">
        <f t="shared" si="4"/>
        <v>9.6911608093716739E-2</v>
      </c>
      <c r="AO40" s="999">
        <f t="shared" si="4"/>
        <v>1</v>
      </c>
    </row>
    <row r="41" spans="1:41" ht="14.4" x14ac:dyDescent="0.3">
      <c r="A41" s="347" t="s">
        <v>175</v>
      </c>
      <c r="B41" s="404">
        <v>30.385999999999999</v>
      </c>
      <c r="C41" s="404">
        <v>23.484999999999999</v>
      </c>
      <c r="D41" s="404">
        <v>48.8</v>
      </c>
      <c r="E41" s="404">
        <v>0.44600000000000001</v>
      </c>
      <c r="F41" s="404">
        <v>1E-3</v>
      </c>
      <c r="G41" s="404">
        <v>4.1360000000000001</v>
      </c>
      <c r="H41" s="404">
        <v>1.6830000000000001</v>
      </c>
      <c r="I41" s="404">
        <v>0.42</v>
      </c>
      <c r="J41" s="404">
        <v>0.81299999999999994</v>
      </c>
      <c r="K41" s="404">
        <v>0.08</v>
      </c>
      <c r="L41" s="404">
        <v>5.992</v>
      </c>
      <c r="M41" s="408">
        <v>71.137</v>
      </c>
      <c r="O41" s="349" t="s">
        <v>175</v>
      </c>
      <c r="P41" s="350">
        <f t="shared" ref="P41:AA50" si="5">B41*2204.62/60</f>
        <v>1116.4930553333331</v>
      </c>
      <c r="Q41" s="350">
        <f t="shared" si="5"/>
        <v>862.92501166666659</v>
      </c>
      <c r="R41" s="350">
        <f t="shared" si="5"/>
        <v>1793.0909333333332</v>
      </c>
      <c r="S41" s="350">
        <f t="shared" si="5"/>
        <v>16.38767533333333</v>
      </c>
      <c r="T41" s="350">
        <f t="shared" si="5"/>
        <v>3.6743666666666661E-2</v>
      </c>
      <c r="U41" s="350">
        <f t="shared" si="5"/>
        <v>151.97180533333332</v>
      </c>
      <c r="V41" s="350">
        <f t="shared" si="5"/>
        <v>61.839590999999999</v>
      </c>
      <c r="W41" s="350">
        <f t="shared" si="5"/>
        <v>15.43234</v>
      </c>
      <c r="X41" s="350">
        <f t="shared" si="5"/>
        <v>29.872600999999996</v>
      </c>
      <c r="Y41" s="350">
        <f t="shared" si="5"/>
        <v>2.9394933333333331</v>
      </c>
      <c r="Z41" s="350">
        <f t="shared" si="5"/>
        <v>220.16805066666666</v>
      </c>
      <c r="AA41" s="411">
        <f t="shared" si="5"/>
        <v>2613.8342156666668</v>
      </c>
      <c r="AB41" s="191"/>
      <c r="AC41" s="351" t="s">
        <v>175</v>
      </c>
      <c r="AD41" s="352">
        <f t="shared" si="1"/>
        <v>0.4271476165708421</v>
      </c>
      <c r="AE41" s="352">
        <f t="shared" si="1"/>
        <v>0.33013762177207356</v>
      </c>
      <c r="AF41" s="352">
        <f t="shared" si="1"/>
        <v>0.68600025303288015</v>
      </c>
      <c r="AG41" s="352">
        <f t="shared" si="1"/>
        <v>6.2695924764890271E-3</v>
      </c>
      <c r="AH41" s="352">
        <f t="shared" si="1"/>
        <v>1.4057382234280329E-5</v>
      </c>
      <c r="AI41" s="352">
        <f t="shared" si="1"/>
        <v>5.8141332920983446E-2</v>
      </c>
      <c r="AJ41" s="352">
        <f t="shared" si="1"/>
        <v>2.3658574300293798E-2</v>
      </c>
      <c r="AK41" s="352">
        <f t="shared" si="1"/>
        <v>5.9041005383977394E-3</v>
      </c>
      <c r="AL41" s="352">
        <f t="shared" si="4"/>
        <v>1.1428651756469909E-2</v>
      </c>
      <c r="AM41" s="352">
        <f t="shared" si="4"/>
        <v>1.1245905787424263E-3</v>
      </c>
      <c r="AN41" s="352">
        <f t="shared" si="4"/>
        <v>8.4231834347807746E-2</v>
      </c>
      <c r="AO41" s="999">
        <f t="shared" si="4"/>
        <v>1</v>
      </c>
    </row>
    <row r="42" spans="1:41" ht="14.4" x14ac:dyDescent="0.3">
      <c r="A42" s="347" t="s">
        <v>176</v>
      </c>
      <c r="B42" s="404">
        <v>31.538</v>
      </c>
      <c r="C42" s="404">
        <v>25.364000000000001</v>
      </c>
      <c r="D42" s="404">
        <v>46.2</v>
      </c>
      <c r="E42" s="404">
        <v>0.45300000000000001</v>
      </c>
      <c r="F42" s="404">
        <v>1.2E-2</v>
      </c>
      <c r="G42" s="404">
        <v>4.0999999999999996</v>
      </c>
      <c r="H42" s="404">
        <v>1.7529999999999999</v>
      </c>
      <c r="I42" s="404">
        <v>0.19</v>
      </c>
      <c r="J42" s="404">
        <v>0.81799999999999995</v>
      </c>
      <c r="K42" s="404">
        <v>7.9000000000000001E-2</v>
      </c>
      <c r="L42" s="404">
        <v>5.3819999999999997</v>
      </c>
      <c r="M42" s="408">
        <v>78.320999999999998</v>
      </c>
      <c r="O42" s="349" t="s">
        <v>176</v>
      </c>
      <c r="P42" s="350">
        <f t="shared" si="5"/>
        <v>1158.8217593333331</v>
      </c>
      <c r="Q42" s="350">
        <f t="shared" si="5"/>
        <v>931.96636133333334</v>
      </c>
      <c r="R42" s="350">
        <f t="shared" si="5"/>
        <v>1697.5574000000001</v>
      </c>
      <c r="S42" s="350">
        <f t="shared" si="5"/>
        <v>16.644881000000002</v>
      </c>
      <c r="T42" s="350">
        <f t="shared" si="5"/>
        <v>0.44092399999999998</v>
      </c>
      <c r="U42" s="350">
        <f t="shared" si="5"/>
        <v>150.64903333333331</v>
      </c>
      <c r="V42" s="350">
        <f t="shared" si="5"/>
        <v>64.411647666666653</v>
      </c>
      <c r="W42" s="350">
        <f t="shared" si="5"/>
        <v>6.9812966666666663</v>
      </c>
      <c r="X42" s="350">
        <f t="shared" si="5"/>
        <v>30.056319333333327</v>
      </c>
      <c r="Y42" s="350">
        <f t="shared" si="5"/>
        <v>2.9027496666666663</v>
      </c>
      <c r="Z42" s="350">
        <f t="shared" si="5"/>
        <v>197.75441399999997</v>
      </c>
      <c r="AA42" s="411">
        <f t="shared" si="5"/>
        <v>2877.8007169999996</v>
      </c>
      <c r="AB42" s="191"/>
      <c r="AC42" s="351" t="s">
        <v>176</v>
      </c>
      <c r="AD42" s="352">
        <f t="shared" si="1"/>
        <v>0.40267616603465223</v>
      </c>
      <c r="AE42" s="352">
        <f t="shared" si="1"/>
        <v>0.32384673331545821</v>
      </c>
      <c r="AF42" s="352">
        <f t="shared" si="1"/>
        <v>0.58988010878308517</v>
      </c>
      <c r="AG42" s="352">
        <f t="shared" si="1"/>
        <v>5.7838893783276526E-3</v>
      </c>
      <c r="AH42" s="352">
        <f t="shared" si="1"/>
        <v>1.5321561267093119E-4</v>
      </c>
      <c r="AI42" s="352">
        <f t="shared" si="1"/>
        <v>5.2348667662568148E-2</v>
      </c>
      <c r="AJ42" s="352">
        <f t="shared" si="1"/>
        <v>2.2382247417678525E-2</v>
      </c>
      <c r="AK42" s="352">
        <f t="shared" si="1"/>
        <v>2.4259138672897435E-3</v>
      </c>
      <c r="AL42" s="352">
        <f t="shared" si="4"/>
        <v>1.0444197597068473E-2</v>
      </c>
      <c r="AM42" s="352">
        <f t="shared" si="4"/>
        <v>1.0086694500836301E-3</v>
      </c>
      <c r="AN42" s="352">
        <f t="shared" si="4"/>
        <v>6.8717202282912629E-2</v>
      </c>
      <c r="AO42" s="999">
        <f t="shared" si="4"/>
        <v>1</v>
      </c>
    </row>
    <row r="43" spans="1:41" ht="14.4" x14ac:dyDescent="0.3">
      <c r="A43" s="347" t="s">
        <v>177</v>
      </c>
      <c r="B43" s="404">
        <v>34.817</v>
      </c>
      <c r="C43" s="404">
        <v>29.986999999999998</v>
      </c>
      <c r="D43" s="404">
        <v>32</v>
      </c>
      <c r="E43" s="404">
        <v>0.4</v>
      </c>
      <c r="F43" s="404">
        <v>5.5E-2</v>
      </c>
      <c r="G43" s="404">
        <v>2.62</v>
      </c>
      <c r="H43" s="404">
        <v>2.0169999999999999</v>
      </c>
      <c r="I43" s="404">
        <v>0.27700000000000002</v>
      </c>
      <c r="J43" s="404">
        <v>1.097</v>
      </c>
      <c r="K43" s="404">
        <v>0.123</v>
      </c>
      <c r="L43" s="404">
        <v>5.8810000000000002</v>
      </c>
      <c r="M43" s="408">
        <v>77.212000000000003</v>
      </c>
      <c r="O43" s="349" t="s">
        <v>177</v>
      </c>
      <c r="P43" s="350">
        <f t="shared" si="5"/>
        <v>1279.3042423333331</v>
      </c>
      <c r="Q43" s="350">
        <f t="shared" si="5"/>
        <v>1101.8323323333332</v>
      </c>
      <c r="R43" s="350">
        <f t="shared" si="5"/>
        <v>1175.7973333333332</v>
      </c>
      <c r="S43" s="350">
        <f t="shared" si="5"/>
        <v>14.697466666666665</v>
      </c>
      <c r="T43" s="350">
        <f t="shared" si="5"/>
        <v>2.0209016666666666</v>
      </c>
      <c r="U43" s="350">
        <f t="shared" si="5"/>
        <v>96.268406666666664</v>
      </c>
      <c r="V43" s="350">
        <f t="shared" si="5"/>
        <v>74.111975666666666</v>
      </c>
      <c r="W43" s="350">
        <f t="shared" si="5"/>
        <v>10.177995666666668</v>
      </c>
      <c r="X43" s="350">
        <f t="shared" si="5"/>
        <v>40.307802333333335</v>
      </c>
      <c r="Y43" s="350">
        <f t="shared" si="5"/>
        <v>4.5194709999999993</v>
      </c>
      <c r="Z43" s="350">
        <f t="shared" si="5"/>
        <v>216.08950366666667</v>
      </c>
      <c r="AA43" s="411">
        <f t="shared" si="5"/>
        <v>2837.0519906666668</v>
      </c>
      <c r="AB43" s="191"/>
      <c r="AC43" s="351" t="s">
        <v>177</v>
      </c>
      <c r="AD43" s="352">
        <f t="shared" si="1"/>
        <v>0.45092731699735783</v>
      </c>
      <c r="AE43" s="352">
        <f t="shared" si="1"/>
        <v>0.38837227373983313</v>
      </c>
      <c r="AF43" s="352">
        <f t="shared" si="1"/>
        <v>0.41444335077449096</v>
      </c>
      <c r="AG43" s="352">
        <f t="shared" si="1"/>
        <v>5.1805418846811368E-3</v>
      </c>
      <c r="AH43" s="352">
        <f t="shared" si="1"/>
        <v>7.1232450914365635E-4</v>
      </c>
      <c r="AI43" s="352">
        <f t="shared" si="1"/>
        <v>3.3932549344661452E-2</v>
      </c>
      <c r="AJ43" s="352">
        <f t="shared" si="1"/>
        <v>2.6122882453504633E-2</v>
      </c>
      <c r="AK43" s="352">
        <f t="shared" si="1"/>
        <v>3.587525255141688E-3</v>
      </c>
      <c r="AL43" s="352">
        <f t="shared" si="4"/>
        <v>1.420763611873802E-2</v>
      </c>
      <c r="AM43" s="352">
        <f t="shared" si="4"/>
        <v>1.5930166295394495E-3</v>
      </c>
      <c r="AN43" s="352">
        <f t="shared" si="4"/>
        <v>7.6166917059524428E-2</v>
      </c>
      <c r="AO43" s="999">
        <f t="shared" si="4"/>
        <v>1</v>
      </c>
    </row>
    <row r="44" spans="1:41" ht="14.4" x14ac:dyDescent="0.3">
      <c r="A44" s="347" t="s">
        <v>178</v>
      </c>
      <c r="B44" s="404">
        <v>40.798000000000002</v>
      </c>
      <c r="C44" s="404">
        <v>28.577999999999999</v>
      </c>
      <c r="D44" s="404">
        <v>54.5</v>
      </c>
      <c r="E44" s="404">
        <v>0.184</v>
      </c>
      <c r="F44" s="404">
        <v>1.4999999999999999E-2</v>
      </c>
      <c r="G44" s="404">
        <v>4.07</v>
      </c>
      <c r="H44" s="404">
        <v>2.2469999999999999</v>
      </c>
      <c r="I44" s="404">
        <v>0.26300000000000001</v>
      </c>
      <c r="J44" s="404">
        <v>1.94</v>
      </c>
      <c r="K44" s="404">
        <v>0.05</v>
      </c>
      <c r="L44" s="404">
        <v>6.0789999999999997</v>
      </c>
      <c r="M44" s="408">
        <v>91.44</v>
      </c>
      <c r="O44" s="349" t="s">
        <v>178</v>
      </c>
      <c r="P44" s="350">
        <f t="shared" si="5"/>
        <v>1499.0681126666668</v>
      </c>
      <c r="Q44" s="350">
        <f t="shared" si="5"/>
        <v>1050.060506</v>
      </c>
      <c r="R44" s="350">
        <f t="shared" si="5"/>
        <v>2002.5298333333333</v>
      </c>
      <c r="S44" s="350">
        <f t="shared" si="5"/>
        <v>6.7608346666666659</v>
      </c>
      <c r="T44" s="350">
        <f t="shared" si="5"/>
        <v>0.55115499999999995</v>
      </c>
      <c r="U44" s="350">
        <f t="shared" si="5"/>
        <v>149.54672333333335</v>
      </c>
      <c r="V44" s="350">
        <f t="shared" si="5"/>
        <v>82.563018999999983</v>
      </c>
      <c r="W44" s="350">
        <f t="shared" si="5"/>
        <v>9.6635843333333344</v>
      </c>
      <c r="X44" s="350">
        <f t="shared" si="5"/>
        <v>71.282713333333319</v>
      </c>
      <c r="Y44" s="350">
        <f t="shared" si="5"/>
        <v>1.8371833333333332</v>
      </c>
      <c r="Z44" s="350">
        <f t="shared" si="5"/>
        <v>223.36474966666665</v>
      </c>
      <c r="AA44" s="411">
        <f t="shared" si="5"/>
        <v>3359.8408800000002</v>
      </c>
      <c r="AB44" s="191"/>
      <c r="AC44" s="351" t="s">
        <v>178</v>
      </c>
      <c r="AD44" s="352">
        <f t="shared" si="1"/>
        <v>0.44617235345581802</v>
      </c>
      <c r="AE44" s="352">
        <f t="shared" si="1"/>
        <v>0.31253280839895015</v>
      </c>
      <c r="AF44" s="352">
        <f t="shared" si="1"/>
        <v>0.59601924759405067</v>
      </c>
      <c r="AG44" s="352">
        <f t="shared" si="1"/>
        <v>2.0122484689413822E-3</v>
      </c>
      <c r="AH44" s="352">
        <f t="shared" si="1"/>
        <v>1.6404199475065614E-4</v>
      </c>
      <c r="AI44" s="352">
        <f t="shared" si="1"/>
        <v>4.451006124234471E-2</v>
      </c>
      <c r="AJ44" s="352">
        <f t="shared" si="1"/>
        <v>2.4573490813648288E-2</v>
      </c>
      <c r="AK44" s="352">
        <f t="shared" si="1"/>
        <v>2.8762029746281716E-3</v>
      </c>
      <c r="AL44" s="352">
        <f t="shared" si="4"/>
        <v>2.1216097987751526E-2</v>
      </c>
      <c r="AM44" s="352">
        <f t="shared" si="4"/>
        <v>5.4680664916885381E-4</v>
      </c>
      <c r="AN44" s="352">
        <f t="shared" si="4"/>
        <v>6.6480752405949251E-2</v>
      </c>
      <c r="AO44" s="999">
        <f t="shared" si="4"/>
        <v>1</v>
      </c>
    </row>
    <row r="45" spans="1:41" ht="14.4" x14ac:dyDescent="0.3">
      <c r="A45" s="347" t="s">
        <v>179</v>
      </c>
      <c r="B45" s="404">
        <v>40.959000000000003</v>
      </c>
      <c r="C45" s="404">
        <v>29.951000000000001</v>
      </c>
      <c r="D45" s="404">
        <v>49</v>
      </c>
      <c r="E45" s="404">
        <v>0.19</v>
      </c>
      <c r="F45" s="404">
        <v>1.7999999999999999E-2</v>
      </c>
      <c r="G45" s="404">
        <v>5.226</v>
      </c>
      <c r="H45" s="404">
        <v>2.9430000000000001</v>
      </c>
      <c r="I45" s="404">
        <v>0.98899999999999999</v>
      </c>
      <c r="J45" s="404">
        <v>1.82</v>
      </c>
      <c r="K45" s="404">
        <v>2.4E-2</v>
      </c>
      <c r="L45" s="404">
        <v>6.6909999999999998</v>
      </c>
      <c r="M45" s="408">
        <v>91.701999999999998</v>
      </c>
      <c r="O45" s="349" t="s">
        <v>179</v>
      </c>
      <c r="P45" s="350">
        <f t="shared" si="5"/>
        <v>1504.9838430000002</v>
      </c>
      <c r="Q45" s="350">
        <f t="shared" si="5"/>
        <v>1100.5095603333332</v>
      </c>
      <c r="R45" s="350">
        <f t="shared" si="5"/>
        <v>1800.4396666666664</v>
      </c>
      <c r="S45" s="350">
        <f t="shared" si="5"/>
        <v>6.9812966666666663</v>
      </c>
      <c r="T45" s="350">
        <f t="shared" si="5"/>
        <v>0.66138599999999992</v>
      </c>
      <c r="U45" s="350">
        <f t="shared" si="5"/>
        <v>192.022402</v>
      </c>
      <c r="V45" s="350">
        <f t="shared" si="5"/>
        <v>108.13661099999999</v>
      </c>
      <c r="W45" s="350">
        <f t="shared" si="5"/>
        <v>36.339486333333326</v>
      </c>
      <c r="X45" s="350">
        <f t="shared" si="5"/>
        <v>66.873473333333337</v>
      </c>
      <c r="Y45" s="350">
        <f t="shared" si="5"/>
        <v>0.88184799999999997</v>
      </c>
      <c r="Z45" s="350">
        <f t="shared" si="5"/>
        <v>245.85187366666665</v>
      </c>
      <c r="AA45" s="411">
        <f t="shared" si="5"/>
        <v>3369.4677206666665</v>
      </c>
      <c r="AB45" s="191"/>
      <c r="AC45" s="351" t="s">
        <v>179</v>
      </c>
      <c r="AD45" s="352">
        <f t="shared" si="1"/>
        <v>0.44665329000458015</v>
      </c>
      <c r="AE45" s="352">
        <f t="shared" si="1"/>
        <v>0.32661228762731453</v>
      </c>
      <c r="AF45" s="352">
        <f t="shared" si="1"/>
        <v>0.53433949095984812</v>
      </c>
      <c r="AG45" s="352">
        <f t="shared" si="1"/>
        <v>2.071928638415738E-3</v>
      </c>
      <c r="AH45" s="352">
        <f t="shared" si="1"/>
        <v>1.9628797627096464E-4</v>
      </c>
      <c r="AI45" s="352">
        <f t="shared" si="1"/>
        <v>5.6988942444003404E-2</v>
      </c>
      <c r="AJ45" s="352">
        <f t="shared" si="1"/>
        <v>3.209308412030272E-2</v>
      </c>
      <c r="AK45" s="352">
        <f t="shared" si="1"/>
        <v>1.0784933807332444E-2</v>
      </c>
      <c r="AL45" s="352">
        <f t="shared" si="4"/>
        <v>1.9846895378508648E-2</v>
      </c>
      <c r="AM45" s="352">
        <f t="shared" si="4"/>
        <v>2.6171730169461955E-4</v>
      </c>
      <c r="AN45" s="352">
        <f t="shared" si="4"/>
        <v>7.2964602734945802E-2</v>
      </c>
      <c r="AO45" s="999">
        <f t="shared" si="4"/>
        <v>1</v>
      </c>
    </row>
    <row r="46" spans="1:41" ht="14.4" x14ac:dyDescent="0.3">
      <c r="A46" s="347" t="s">
        <v>180</v>
      </c>
      <c r="B46" s="404">
        <v>37.186</v>
      </c>
      <c r="C46" s="404">
        <v>36.256999999999998</v>
      </c>
      <c r="D46" s="404">
        <v>40.1</v>
      </c>
      <c r="E46" s="404">
        <v>0.27500000000000002</v>
      </c>
      <c r="F46" s="404">
        <v>3.9E-2</v>
      </c>
      <c r="G46" s="404">
        <v>3.5739999999999998</v>
      </c>
      <c r="H46" s="404">
        <v>2.9329999999999998</v>
      </c>
      <c r="I46" s="404">
        <v>1.3380000000000001</v>
      </c>
      <c r="J46" s="404">
        <v>2.6070000000000002</v>
      </c>
      <c r="K46" s="404">
        <v>0.32200000000000001</v>
      </c>
      <c r="L46" s="404">
        <v>7.609</v>
      </c>
      <c r="M46" s="408">
        <v>92.186000000000007</v>
      </c>
      <c r="O46" s="349" t="s">
        <v>180</v>
      </c>
      <c r="P46" s="350">
        <f t="shared" si="5"/>
        <v>1366.3499886666666</v>
      </c>
      <c r="Q46" s="350">
        <f t="shared" si="5"/>
        <v>1332.2151223333333</v>
      </c>
      <c r="R46" s="350">
        <f t="shared" si="5"/>
        <v>1473.4210333333333</v>
      </c>
      <c r="S46" s="350">
        <f t="shared" si="5"/>
        <v>10.104508333333333</v>
      </c>
      <c r="T46" s="350">
        <f t="shared" si="5"/>
        <v>1.4330029999999998</v>
      </c>
      <c r="U46" s="350">
        <f t="shared" si="5"/>
        <v>131.32186466666664</v>
      </c>
      <c r="V46" s="350">
        <f t="shared" si="5"/>
        <v>107.76917433333331</v>
      </c>
      <c r="W46" s="350">
        <f t="shared" si="5"/>
        <v>49.163025999999995</v>
      </c>
      <c r="X46" s="350">
        <f t="shared" si="5"/>
        <v>95.790739000000002</v>
      </c>
      <c r="Y46" s="350">
        <f t="shared" si="5"/>
        <v>11.831460666666667</v>
      </c>
      <c r="Z46" s="350">
        <f t="shared" si="5"/>
        <v>279.58255966666661</v>
      </c>
      <c r="AA46" s="411">
        <f t="shared" si="5"/>
        <v>3387.2516553333335</v>
      </c>
      <c r="AB46" s="191"/>
      <c r="AC46" s="351" t="s">
        <v>180</v>
      </c>
      <c r="AD46" s="352">
        <f t="shared" si="1"/>
        <v>0.40338012279521834</v>
      </c>
      <c r="AE46" s="352">
        <f t="shared" si="1"/>
        <v>0.393302670687523</v>
      </c>
      <c r="AF46" s="352">
        <f t="shared" si="1"/>
        <v>0.43499012865294079</v>
      </c>
      <c r="AG46" s="352">
        <f t="shared" si="1"/>
        <v>2.9830993860239081E-3</v>
      </c>
      <c r="AH46" s="352">
        <f t="shared" si="1"/>
        <v>4.2305773110884508E-4</v>
      </c>
      <c r="AI46" s="352">
        <f t="shared" si="1"/>
        <v>3.8769444384179799E-2</v>
      </c>
      <c r="AJ46" s="352">
        <f t="shared" si="1"/>
        <v>3.1816110906211351E-2</v>
      </c>
      <c r="AK46" s="352">
        <f t="shared" si="1"/>
        <v>1.4514134467272686E-2</v>
      </c>
      <c r="AL46" s="352">
        <f t="shared" si="4"/>
        <v>2.8279782179506649E-2</v>
      </c>
      <c r="AM46" s="352">
        <f t="shared" si="4"/>
        <v>3.4929381901807216E-3</v>
      </c>
      <c r="AN46" s="352">
        <f t="shared" si="4"/>
        <v>8.2539648102748775E-2</v>
      </c>
      <c r="AO46" s="999">
        <f t="shared" si="4"/>
        <v>1</v>
      </c>
    </row>
    <row r="47" spans="1:41" ht="14.4" x14ac:dyDescent="0.3">
      <c r="A47" s="347" t="s">
        <v>339</v>
      </c>
      <c r="B47" s="404">
        <v>36.128999999999998</v>
      </c>
      <c r="C47" s="404">
        <v>41.904000000000003</v>
      </c>
      <c r="D47" s="404">
        <v>49.3</v>
      </c>
      <c r="E47" s="404">
        <v>0.26600000000000001</v>
      </c>
      <c r="F47" s="404">
        <v>0.115</v>
      </c>
      <c r="G47" s="404">
        <v>5.5179999999999998</v>
      </c>
      <c r="H47" s="404">
        <v>3.47</v>
      </c>
      <c r="I47" s="404">
        <v>1.323</v>
      </c>
      <c r="J47" s="404">
        <v>3.532</v>
      </c>
      <c r="K47" s="404">
        <v>0.52300000000000002</v>
      </c>
      <c r="L47" s="404">
        <v>7.694</v>
      </c>
      <c r="M47" s="408">
        <v>100.80200000000001</v>
      </c>
      <c r="O47" s="349" t="s">
        <v>339</v>
      </c>
      <c r="P47" s="350">
        <f t="shared" si="5"/>
        <v>1327.511933</v>
      </c>
      <c r="Q47" s="350">
        <f t="shared" si="5"/>
        <v>1539.7066080000002</v>
      </c>
      <c r="R47" s="350">
        <f t="shared" si="5"/>
        <v>1811.4627666666665</v>
      </c>
      <c r="S47" s="350">
        <f t="shared" si="5"/>
        <v>9.7738153333333333</v>
      </c>
      <c r="T47" s="350">
        <f t="shared" si="5"/>
        <v>4.2255216666666664</v>
      </c>
      <c r="U47" s="350">
        <f t="shared" si="5"/>
        <v>202.75155266666664</v>
      </c>
      <c r="V47" s="350">
        <f t="shared" si="5"/>
        <v>127.50052333333333</v>
      </c>
      <c r="W47" s="350">
        <f t="shared" si="5"/>
        <v>48.611870999999994</v>
      </c>
      <c r="X47" s="350">
        <f t="shared" si="5"/>
        <v>129.77863066666666</v>
      </c>
      <c r="Y47" s="350">
        <f t="shared" si="5"/>
        <v>19.216937666666663</v>
      </c>
      <c r="Z47" s="350">
        <f t="shared" si="5"/>
        <v>282.7057713333333</v>
      </c>
      <c r="AA47" s="411">
        <f t="shared" si="5"/>
        <v>3703.8350873333334</v>
      </c>
      <c r="AB47" s="191"/>
      <c r="AC47" s="351" t="s">
        <v>339</v>
      </c>
      <c r="AD47" s="352">
        <f t="shared" ref="AD47:AK50" si="6">P47/$AA47</f>
        <v>0.35841550762881691</v>
      </c>
      <c r="AE47" s="352">
        <f t="shared" si="6"/>
        <v>0.41570603757861951</v>
      </c>
      <c r="AF47" s="352">
        <f t="shared" si="6"/>
        <v>0.48907759766671294</v>
      </c>
      <c r="AG47" s="352">
        <f t="shared" si="6"/>
        <v>2.6388365310212099E-3</v>
      </c>
      <c r="AH47" s="352">
        <f t="shared" si="6"/>
        <v>1.1408503799527786E-3</v>
      </c>
      <c r="AI47" s="352">
        <f t="shared" si="6"/>
        <v>5.4740977361560278E-2</v>
      </c>
      <c r="AJ47" s="352">
        <f t="shared" si="6"/>
        <v>3.4423920160314279E-2</v>
      </c>
      <c r="AK47" s="352">
        <f t="shared" si="6"/>
        <v>1.3124739588500226E-2</v>
      </c>
      <c r="AL47" s="352">
        <f t="shared" si="4"/>
        <v>3.5038987321680121E-2</v>
      </c>
      <c r="AM47" s="352">
        <f t="shared" si="4"/>
        <v>5.188389119263506E-3</v>
      </c>
      <c r="AN47" s="352">
        <f t="shared" si="4"/>
        <v>7.6327850637884165E-2</v>
      </c>
      <c r="AO47" s="999">
        <f t="shared" si="4"/>
        <v>1</v>
      </c>
    </row>
    <row r="48" spans="1:41" ht="14.4" x14ac:dyDescent="0.3">
      <c r="A48" s="751" t="s">
        <v>369</v>
      </c>
      <c r="B48" s="404">
        <v>44.573999999999998</v>
      </c>
      <c r="C48" s="404">
        <v>46.829000000000001</v>
      </c>
      <c r="D48" s="404">
        <v>53.5</v>
      </c>
      <c r="E48" s="404">
        <v>0.215</v>
      </c>
      <c r="F48" s="404">
        <v>0.183</v>
      </c>
      <c r="G48" s="404">
        <v>4.8</v>
      </c>
      <c r="H48" s="404">
        <v>3.4689999999999999</v>
      </c>
      <c r="I48" s="404">
        <v>1.2609999999999999</v>
      </c>
      <c r="J48" s="404">
        <v>3.1949999999999998</v>
      </c>
      <c r="K48" s="404">
        <v>0.14099999999999999</v>
      </c>
      <c r="L48" s="404">
        <v>7.694</v>
      </c>
      <c r="M48" s="408">
        <v>112.70099999999999</v>
      </c>
      <c r="O48" s="752" t="s">
        <v>369</v>
      </c>
      <c r="P48" s="350">
        <f t="shared" si="5"/>
        <v>1637.8121979999999</v>
      </c>
      <c r="Q48" s="350">
        <f t="shared" si="5"/>
        <v>1720.6691663333334</v>
      </c>
      <c r="R48" s="350">
        <f t="shared" si="5"/>
        <v>1965.7861666666665</v>
      </c>
      <c r="S48" s="350">
        <f t="shared" si="5"/>
        <v>7.8998883333333332</v>
      </c>
      <c r="T48" s="350">
        <f t="shared" si="5"/>
        <v>6.7240909999999996</v>
      </c>
      <c r="U48" s="350">
        <f t="shared" si="5"/>
        <v>176.36959999999999</v>
      </c>
      <c r="V48" s="350">
        <f t="shared" si="5"/>
        <v>127.46377966666665</v>
      </c>
      <c r="W48" s="350">
        <f t="shared" si="5"/>
        <v>46.333763666666663</v>
      </c>
      <c r="X48" s="350">
        <f t="shared" si="5"/>
        <v>117.39601499999999</v>
      </c>
      <c r="Y48" s="350">
        <f t="shared" si="5"/>
        <v>5.1808569999999996</v>
      </c>
      <c r="Z48" s="350">
        <f t="shared" si="5"/>
        <v>282.7057713333333</v>
      </c>
      <c r="AA48" s="411">
        <f t="shared" si="5"/>
        <v>4141.0479769999993</v>
      </c>
      <c r="AB48" s="191"/>
      <c r="AC48" s="753" t="s">
        <v>369</v>
      </c>
      <c r="AD48" s="352">
        <f t="shared" si="6"/>
        <v>0.39550669470545963</v>
      </c>
      <c r="AE48" s="352">
        <f t="shared" si="6"/>
        <v>0.41551539028047674</v>
      </c>
      <c r="AF48" s="352">
        <f t="shared" si="6"/>
        <v>0.47470741164674674</v>
      </c>
      <c r="AG48" s="352">
        <f t="shared" si="6"/>
        <v>1.907702682318702E-3</v>
      </c>
      <c r="AH48" s="352">
        <f t="shared" si="6"/>
        <v>1.6237655389038253E-3</v>
      </c>
      <c r="AI48" s="352">
        <f t="shared" si="6"/>
        <v>4.2590571512231487E-2</v>
      </c>
      <c r="AJ48" s="352">
        <f t="shared" si="6"/>
        <v>3.078056095331896E-2</v>
      </c>
      <c r="AK48" s="352">
        <f t="shared" si="6"/>
        <v>1.1188898057692478E-2</v>
      </c>
      <c r="AL48" s="352">
        <f t="shared" si="4"/>
        <v>2.8349349162829083E-2</v>
      </c>
      <c r="AM48" s="352">
        <f t="shared" si="4"/>
        <v>1.2510980381717999E-3</v>
      </c>
      <c r="AN48" s="352">
        <f t="shared" si="4"/>
        <v>6.8269136919814385E-2</v>
      </c>
      <c r="AO48" s="999">
        <f t="shared" si="4"/>
        <v>1</v>
      </c>
    </row>
    <row r="49" spans="1:41" ht="14.4" x14ac:dyDescent="0.3">
      <c r="A49" s="751" t="s">
        <v>375</v>
      </c>
      <c r="B49" s="404">
        <v>50.168999999999997</v>
      </c>
      <c r="C49" s="404">
        <v>50.612000000000002</v>
      </c>
      <c r="D49" s="404">
        <v>61.4</v>
      </c>
      <c r="E49" s="404">
        <v>0.14299999999999999</v>
      </c>
      <c r="F49" s="404">
        <v>0.23400000000000001</v>
      </c>
      <c r="G49" s="404">
        <v>4.375</v>
      </c>
      <c r="H49" s="404">
        <v>3.8530000000000002</v>
      </c>
      <c r="I49" s="404">
        <v>2.4220000000000002</v>
      </c>
      <c r="J49" s="404">
        <v>2.85</v>
      </c>
      <c r="K49" s="404">
        <v>2.5000000000000001E-2</v>
      </c>
      <c r="L49" s="404">
        <v>7.694</v>
      </c>
      <c r="M49" s="408">
        <v>125.88</v>
      </c>
      <c r="O49" s="752" t="s">
        <v>375</v>
      </c>
      <c r="P49" s="350">
        <f t="shared" si="5"/>
        <v>1843.3930129999999</v>
      </c>
      <c r="Q49" s="350">
        <f t="shared" si="5"/>
        <v>1859.6704573333334</v>
      </c>
      <c r="R49" s="350">
        <f t="shared" si="5"/>
        <v>2256.0611333333331</v>
      </c>
      <c r="S49" s="350">
        <f t="shared" si="5"/>
        <v>5.2543443333333331</v>
      </c>
      <c r="T49" s="350">
        <f t="shared" si="5"/>
        <v>8.5980179999999997</v>
      </c>
      <c r="U49" s="350">
        <f t="shared" si="5"/>
        <v>160.75354166666665</v>
      </c>
      <c r="V49" s="350">
        <f t="shared" si="5"/>
        <v>141.57334766666665</v>
      </c>
      <c r="W49" s="350">
        <f t="shared" si="5"/>
        <v>88.993160666666668</v>
      </c>
      <c r="X49" s="350">
        <f t="shared" si="5"/>
        <v>104.71944999999999</v>
      </c>
      <c r="Y49" s="350">
        <f t="shared" si="5"/>
        <v>0.91859166666666658</v>
      </c>
      <c r="Z49" s="350">
        <f t="shared" si="5"/>
        <v>282.7057713333333</v>
      </c>
      <c r="AA49" s="411">
        <f t="shared" si="5"/>
        <v>4625.2927599999994</v>
      </c>
      <c r="AB49" s="191"/>
      <c r="AC49" s="753" t="s">
        <v>375</v>
      </c>
      <c r="AD49" s="352">
        <f t="shared" si="6"/>
        <v>0.3985462345090563</v>
      </c>
      <c r="AE49" s="352">
        <f t="shared" si="6"/>
        <v>0.40206545916746111</v>
      </c>
      <c r="AF49" s="352">
        <f t="shared" si="6"/>
        <v>0.48776612646965367</v>
      </c>
      <c r="AG49" s="352">
        <f t="shared" si="6"/>
        <v>1.1360025421035909E-3</v>
      </c>
      <c r="AH49" s="352">
        <f t="shared" si="6"/>
        <v>1.8589132507149668E-3</v>
      </c>
      <c r="AI49" s="352">
        <f t="shared" si="6"/>
        <v>3.4755322529393076E-2</v>
      </c>
      <c r="AJ49" s="352">
        <f t="shared" si="6"/>
        <v>3.0608516047028918E-2</v>
      </c>
      <c r="AK49" s="352">
        <f t="shared" si="6"/>
        <v>1.9240546552272007E-2</v>
      </c>
      <c r="AL49" s="352">
        <f t="shared" si="4"/>
        <v>2.2640610104861774E-2</v>
      </c>
      <c r="AM49" s="352">
        <f t="shared" si="4"/>
        <v>1.9860184302510328E-4</v>
      </c>
      <c r="AN49" s="352">
        <f t="shared" si="4"/>
        <v>6.1121703209405784E-2</v>
      </c>
      <c r="AO49" s="999">
        <f t="shared" si="4"/>
        <v>1</v>
      </c>
    </row>
    <row r="50" spans="1:41" ht="14.4" x14ac:dyDescent="0.3">
      <c r="A50" s="751" t="s">
        <v>380</v>
      </c>
      <c r="B50" s="404">
        <v>45.994</v>
      </c>
      <c r="C50" s="404">
        <v>58</v>
      </c>
      <c r="D50" s="404">
        <v>58.5</v>
      </c>
      <c r="E50" s="404">
        <v>0.2</v>
      </c>
      <c r="F50" s="404">
        <v>0.2</v>
      </c>
      <c r="G50" s="404">
        <v>4.5999999999999996</v>
      </c>
      <c r="H50" s="404">
        <v>4.2</v>
      </c>
      <c r="I50" s="404">
        <v>2.2000000000000002</v>
      </c>
      <c r="J50" s="404">
        <v>2.85</v>
      </c>
      <c r="K50" s="404">
        <v>0.15</v>
      </c>
      <c r="L50" s="404">
        <v>7.694</v>
      </c>
      <c r="M50" s="408">
        <v>130.89500000000001</v>
      </c>
      <c r="O50" s="752" t="s">
        <v>380</v>
      </c>
      <c r="P50" s="350">
        <f t="shared" si="5"/>
        <v>1689.9882046666667</v>
      </c>
      <c r="Q50" s="350">
        <f t="shared" si="5"/>
        <v>2131.1326666666664</v>
      </c>
      <c r="R50" s="350">
        <f t="shared" si="5"/>
        <v>2149.5045</v>
      </c>
      <c r="S50" s="350">
        <f t="shared" si="5"/>
        <v>7.3487333333333327</v>
      </c>
      <c r="T50" s="350">
        <f t="shared" si="5"/>
        <v>7.3487333333333327</v>
      </c>
      <c r="U50" s="350">
        <f t="shared" si="5"/>
        <v>169.02086666666665</v>
      </c>
      <c r="V50" s="350">
        <f t="shared" si="5"/>
        <v>154.32340000000002</v>
      </c>
      <c r="W50" s="350">
        <f t="shared" si="5"/>
        <v>80.836066666666667</v>
      </c>
      <c r="X50" s="350">
        <f t="shared" si="5"/>
        <v>104.71944999999999</v>
      </c>
      <c r="Y50" s="350">
        <f t="shared" si="5"/>
        <v>5.5115499999999997</v>
      </c>
      <c r="Z50" s="350">
        <f t="shared" si="5"/>
        <v>282.7057713333333</v>
      </c>
      <c r="AA50" s="411">
        <f t="shared" si="5"/>
        <v>4809.5622483333327</v>
      </c>
      <c r="AB50" s="191"/>
      <c r="AC50" s="753" t="s">
        <v>380</v>
      </c>
      <c r="AD50" s="352">
        <f t="shared" si="6"/>
        <v>0.35138087780281912</v>
      </c>
      <c r="AE50" s="352">
        <f t="shared" si="6"/>
        <v>0.44310325069712364</v>
      </c>
      <c r="AF50" s="352">
        <f t="shared" si="6"/>
        <v>0.44692310630658166</v>
      </c>
      <c r="AG50" s="352">
        <f t="shared" si="6"/>
        <v>1.5279422437831851E-3</v>
      </c>
      <c r="AH50" s="352">
        <f t="shared" si="6"/>
        <v>1.5279422437831851E-3</v>
      </c>
      <c r="AI50" s="352">
        <f t="shared" si="6"/>
        <v>3.5142671607013252E-2</v>
      </c>
      <c r="AJ50" s="352">
        <f t="shared" si="6"/>
        <v>3.2086787119446895E-2</v>
      </c>
      <c r="AK50" s="352">
        <f t="shared" si="6"/>
        <v>1.6807364681615037E-2</v>
      </c>
      <c r="AL50" s="352">
        <f t="shared" si="4"/>
        <v>2.1773176973910388E-2</v>
      </c>
      <c r="AM50" s="352">
        <f t="shared" si="4"/>
        <v>1.1459566828373889E-3</v>
      </c>
      <c r="AN50" s="352">
        <f t="shared" si="4"/>
        <v>5.8779938118339127E-2</v>
      </c>
      <c r="AO50" s="999">
        <f t="shared" si="4"/>
        <v>1</v>
      </c>
    </row>
    <row r="51" spans="1:41" ht="14.4" x14ac:dyDescent="0.3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53"/>
      <c r="O51" s="349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5"/>
      <c r="AC51" s="351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999"/>
    </row>
    <row r="52" spans="1:41" ht="14.4" x14ac:dyDescent="0.3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53"/>
      <c r="O52" s="349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5"/>
      <c r="AC52" s="351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999"/>
    </row>
    <row r="53" spans="1:41" ht="14.4" x14ac:dyDescent="0.3">
      <c r="A53" s="347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53"/>
      <c r="O53" s="349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5"/>
      <c r="AC53" s="351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999"/>
    </row>
    <row r="54" spans="1:41" ht="14.4" x14ac:dyDescent="0.3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53"/>
      <c r="O54" s="349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5"/>
      <c r="AC54" s="351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999"/>
    </row>
    <row r="55" spans="1:41" ht="14.4" x14ac:dyDescent="0.3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53"/>
      <c r="O55" s="349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5"/>
      <c r="AC55" s="351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999"/>
    </row>
    <row r="56" spans="1:41" ht="14.4" x14ac:dyDescent="0.3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53"/>
      <c r="O56" s="349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5"/>
      <c r="AC56" s="351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999"/>
    </row>
    <row r="57" spans="1:41" ht="14.4" x14ac:dyDescent="0.3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53"/>
      <c r="O57" s="349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5"/>
      <c r="AC57" s="351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999"/>
    </row>
    <row r="58" spans="1:41" ht="14.4" x14ac:dyDescent="0.3">
      <c r="A58" s="347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53"/>
      <c r="O58" s="349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5"/>
      <c r="AC58" s="351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999"/>
    </row>
    <row r="59" spans="1:41" ht="14.4" x14ac:dyDescent="0.3">
      <c r="A59" s="347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53"/>
      <c r="O59" s="349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5"/>
      <c r="AC59" s="351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999"/>
    </row>
    <row r="60" spans="1:41" ht="14.4" x14ac:dyDescent="0.3">
      <c r="A60" s="347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53"/>
      <c r="O60" s="349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5"/>
      <c r="AC60" s="351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999"/>
    </row>
  </sheetData>
  <mergeCells count="3">
    <mergeCell ref="A1:I1"/>
    <mergeCell ref="O1:W1"/>
    <mergeCell ref="AC1:A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workbookViewId="0">
      <selection activeCell="D5" sqref="D5:D50"/>
    </sheetView>
  </sheetViews>
  <sheetFormatPr defaultRowHeight="13.2" x14ac:dyDescent="0.25"/>
  <cols>
    <col min="1" max="1" width="13.44140625" style="328" bestFit="1" customWidth="1"/>
    <col min="2" max="18" width="11.6640625" style="329" customWidth="1"/>
    <col min="19" max="19" width="10.6640625" style="329" customWidth="1"/>
    <col min="20" max="20" width="13.44140625" style="328" bestFit="1" customWidth="1"/>
    <col min="21" max="36" width="11.6640625" style="329" customWidth="1"/>
    <col min="37" max="37" width="12.6640625" customWidth="1"/>
    <col min="39" max="39" width="13.44140625" bestFit="1" customWidth="1"/>
    <col min="40" max="55" width="11.6640625" customWidth="1"/>
    <col min="56" max="56" width="12.6640625" style="1001" customWidth="1"/>
  </cols>
  <sheetData>
    <row r="1" spans="1:56" ht="17.399999999999999" x14ac:dyDescent="0.3">
      <c r="A1" s="1080" t="s">
        <v>384</v>
      </c>
      <c r="B1" s="1080"/>
      <c r="C1" s="1080"/>
      <c r="D1" s="1080"/>
      <c r="E1" s="1080"/>
      <c r="F1" s="1080"/>
      <c r="G1" s="1080"/>
      <c r="H1" s="1081"/>
      <c r="I1" s="1081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1080" t="s">
        <v>385</v>
      </c>
      <c r="U1" s="1080"/>
      <c r="V1" s="1080"/>
      <c r="W1" s="1080"/>
      <c r="X1" s="1080"/>
      <c r="Y1" s="1080"/>
      <c r="Z1" s="1080"/>
      <c r="AA1" s="1081"/>
      <c r="AB1" s="1081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1080" t="s">
        <v>386</v>
      </c>
      <c r="AN1" s="1080"/>
      <c r="AO1" s="1080"/>
      <c r="AP1" s="1080"/>
      <c r="AQ1" s="1080"/>
      <c r="AR1" s="1080"/>
      <c r="AS1" s="1080"/>
      <c r="AT1" s="1081"/>
      <c r="AU1" s="1081"/>
      <c r="AV1" s="356"/>
      <c r="AW1" s="356"/>
      <c r="AX1" s="356"/>
      <c r="AY1" s="356"/>
      <c r="AZ1" s="356"/>
      <c r="BA1" s="356"/>
      <c r="BB1" s="356"/>
      <c r="BC1" s="356"/>
      <c r="BD1" s="997"/>
    </row>
    <row r="2" spans="1:56" x14ac:dyDescent="0.25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T2" s="330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98"/>
    </row>
    <row r="3" spans="1:56" s="35" customFormat="1" ht="27" x14ac:dyDescent="0.3">
      <c r="A3" s="1004" t="s">
        <v>203</v>
      </c>
      <c r="B3" s="1002" t="s">
        <v>47</v>
      </c>
      <c r="C3" s="1002" t="s">
        <v>387</v>
      </c>
      <c r="D3" s="1002" t="s">
        <v>388</v>
      </c>
      <c r="E3" s="1002" t="s">
        <v>389</v>
      </c>
      <c r="F3" s="1002" t="s">
        <v>390</v>
      </c>
      <c r="G3" s="1002" t="s">
        <v>391</v>
      </c>
      <c r="H3" s="1002" t="s">
        <v>392</v>
      </c>
      <c r="I3" s="1002" t="s">
        <v>393</v>
      </c>
      <c r="J3" s="1002" t="s">
        <v>394</v>
      </c>
      <c r="K3" s="1002" t="s">
        <v>395</v>
      </c>
      <c r="L3" s="1002" t="s">
        <v>396</v>
      </c>
      <c r="M3" s="1002" t="s">
        <v>397</v>
      </c>
      <c r="N3" s="1002" t="s">
        <v>46</v>
      </c>
      <c r="O3" s="1002" t="s">
        <v>398</v>
      </c>
      <c r="P3" s="1002" t="s">
        <v>399</v>
      </c>
      <c r="Q3" s="1005" t="s">
        <v>48</v>
      </c>
      <c r="R3" s="1006" t="s">
        <v>235</v>
      </c>
      <c r="S3" s="1007"/>
      <c r="T3" s="1008" t="s">
        <v>203</v>
      </c>
      <c r="U3" s="1009" t="str">
        <f>B3</f>
        <v>China</v>
      </c>
      <c r="V3" s="1009" t="str">
        <f t="shared" ref="V3:AI3" si="0">C3</f>
        <v>European Union</v>
      </c>
      <c r="W3" s="1009" t="str">
        <f t="shared" si="0"/>
        <v>Mexico</v>
      </c>
      <c r="X3" s="1009" t="str">
        <f t="shared" si="0"/>
        <v>Japan</v>
      </c>
      <c r="Y3" s="1009" t="str">
        <f t="shared" si="0"/>
        <v>Indonesia</v>
      </c>
      <c r="Z3" s="1009" t="str">
        <f t="shared" si="0"/>
        <v>Taiwan</v>
      </c>
      <c r="AA3" s="1009" t="str">
        <f t="shared" si="0"/>
        <v>Turkey</v>
      </c>
      <c r="AB3" s="1009" t="str">
        <f t="shared" si="0"/>
        <v>Thailand</v>
      </c>
      <c r="AC3" s="1009" t="str">
        <f t="shared" si="0"/>
        <v>Egypt</v>
      </c>
      <c r="AD3" s="1009" t="str">
        <f t="shared" si="0"/>
        <v>Vietnam</v>
      </c>
      <c r="AE3" s="1009" t="str">
        <f t="shared" si="0"/>
        <v>Russia</v>
      </c>
      <c r="AF3" s="1009" t="str">
        <f t="shared" si="0"/>
        <v>South Korea</v>
      </c>
      <c r="AG3" s="1009" t="str">
        <f t="shared" si="0"/>
        <v>United States</v>
      </c>
      <c r="AH3" s="1009" t="str">
        <f t="shared" si="0"/>
        <v>Bangladesh</v>
      </c>
      <c r="AI3" s="1009" t="str">
        <f t="shared" si="0"/>
        <v>Malaysia</v>
      </c>
      <c r="AJ3" s="1009" t="s">
        <v>48</v>
      </c>
      <c r="AK3" s="1010" t="s">
        <v>235</v>
      </c>
      <c r="AL3" s="195"/>
      <c r="AM3" s="1011" t="s">
        <v>203</v>
      </c>
      <c r="AN3" s="1012" t="str">
        <f>B3</f>
        <v>China</v>
      </c>
      <c r="AO3" s="1012" t="str">
        <f t="shared" ref="AO3:BB3" si="1">C3</f>
        <v>European Union</v>
      </c>
      <c r="AP3" s="1012" t="str">
        <f t="shared" si="1"/>
        <v>Mexico</v>
      </c>
      <c r="AQ3" s="1012" t="str">
        <f t="shared" si="1"/>
        <v>Japan</v>
      </c>
      <c r="AR3" s="1012" t="str">
        <f t="shared" si="1"/>
        <v>Indonesia</v>
      </c>
      <c r="AS3" s="1012" t="str">
        <f t="shared" si="1"/>
        <v>Taiwan</v>
      </c>
      <c r="AT3" s="1012" t="str">
        <f t="shared" si="1"/>
        <v>Turkey</v>
      </c>
      <c r="AU3" s="1012" t="str">
        <f t="shared" si="1"/>
        <v>Thailand</v>
      </c>
      <c r="AV3" s="1012" t="str">
        <f t="shared" si="1"/>
        <v>Egypt</v>
      </c>
      <c r="AW3" s="1012" t="str">
        <f t="shared" si="1"/>
        <v>Vietnam</v>
      </c>
      <c r="AX3" s="1012" t="str">
        <f t="shared" si="1"/>
        <v>Russia</v>
      </c>
      <c r="AY3" s="1012" t="str">
        <f t="shared" si="1"/>
        <v>South Korea</v>
      </c>
      <c r="AZ3" s="1012" t="str">
        <f t="shared" si="1"/>
        <v>United States</v>
      </c>
      <c r="BA3" s="1012" t="str">
        <f t="shared" si="1"/>
        <v>Bangladesh</v>
      </c>
      <c r="BB3" s="1012" t="str">
        <f t="shared" si="1"/>
        <v>Malaysia</v>
      </c>
      <c r="BC3" s="1012" t="s">
        <v>48</v>
      </c>
      <c r="BD3" s="1013" t="s">
        <v>235</v>
      </c>
    </row>
    <row r="4" spans="1:56" x14ac:dyDescent="0.25">
      <c r="A4" s="340"/>
      <c r="B4" s="341" t="s">
        <v>206</v>
      </c>
      <c r="C4" s="341" t="s">
        <v>206</v>
      </c>
      <c r="D4" s="341" t="s">
        <v>206</v>
      </c>
      <c r="E4" s="341" t="s">
        <v>206</v>
      </c>
      <c r="F4" s="341" t="s">
        <v>206</v>
      </c>
      <c r="G4" s="341" t="s">
        <v>206</v>
      </c>
      <c r="H4" s="341" t="s">
        <v>206</v>
      </c>
      <c r="I4" s="341" t="s">
        <v>206</v>
      </c>
      <c r="J4" s="341" t="s">
        <v>206</v>
      </c>
      <c r="K4" s="341" t="s">
        <v>206</v>
      </c>
      <c r="L4" s="341" t="s">
        <v>206</v>
      </c>
      <c r="M4" s="341" t="s">
        <v>206</v>
      </c>
      <c r="N4" s="341" t="s">
        <v>206</v>
      </c>
      <c r="O4" s="341" t="s">
        <v>206</v>
      </c>
      <c r="P4" s="341" t="s">
        <v>206</v>
      </c>
      <c r="Q4" s="341" t="s">
        <v>206</v>
      </c>
      <c r="R4" s="342" t="s">
        <v>206</v>
      </c>
      <c r="T4" s="343"/>
      <c r="U4" s="174" t="s">
        <v>236</v>
      </c>
      <c r="V4" s="174" t="s">
        <v>236</v>
      </c>
      <c r="W4" s="174" t="s">
        <v>236</v>
      </c>
      <c r="X4" s="174" t="s">
        <v>236</v>
      </c>
      <c r="Y4" s="174" t="s">
        <v>236</v>
      </c>
      <c r="Z4" s="174" t="s">
        <v>236</v>
      </c>
      <c r="AA4" s="174" t="s">
        <v>236</v>
      </c>
      <c r="AB4" s="174" t="s">
        <v>236</v>
      </c>
      <c r="AC4" s="174" t="s">
        <v>236</v>
      </c>
      <c r="AD4" s="174" t="s">
        <v>236</v>
      </c>
      <c r="AE4" s="174" t="s">
        <v>236</v>
      </c>
      <c r="AF4" s="174" t="s">
        <v>236</v>
      </c>
      <c r="AG4" s="174" t="s">
        <v>236</v>
      </c>
      <c r="AH4" s="174" t="s">
        <v>236</v>
      </c>
      <c r="AI4" s="174" t="s">
        <v>236</v>
      </c>
      <c r="AJ4" s="174" t="s">
        <v>236</v>
      </c>
      <c r="AK4" s="413" t="s">
        <v>236</v>
      </c>
      <c r="AL4" s="191"/>
      <c r="AM4" s="344"/>
      <c r="AN4" s="345" t="s">
        <v>400</v>
      </c>
      <c r="AO4" s="345" t="s">
        <v>400</v>
      </c>
      <c r="AP4" s="345" t="s">
        <v>400</v>
      </c>
      <c r="AQ4" s="345" t="s">
        <v>400</v>
      </c>
      <c r="AR4" s="345" t="s">
        <v>400</v>
      </c>
      <c r="AS4" s="345" t="s">
        <v>400</v>
      </c>
      <c r="AT4" s="345" t="s">
        <v>400</v>
      </c>
      <c r="AU4" s="345" t="s">
        <v>400</v>
      </c>
      <c r="AV4" s="345" t="s">
        <v>400</v>
      </c>
      <c r="AW4" s="345" t="s">
        <v>400</v>
      </c>
      <c r="AX4" s="345" t="s">
        <v>400</v>
      </c>
      <c r="AY4" s="345" t="s">
        <v>400</v>
      </c>
      <c r="AZ4" s="345" t="s">
        <v>400</v>
      </c>
      <c r="BA4" s="345" t="s">
        <v>400</v>
      </c>
      <c r="BB4" s="345" t="s">
        <v>400</v>
      </c>
      <c r="BC4" s="345" t="s">
        <v>400</v>
      </c>
      <c r="BD4" s="346" t="s">
        <v>400</v>
      </c>
    </row>
    <row r="5" spans="1:56" ht="14.4" x14ac:dyDescent="0.3">
      <c r="A5" s="347" t="s">
        <v>238</v>
      </c>
      <c r="B5" s="404">
        <v>0</v>
      </c>
      <c r="C5" s="405">
        <v>0</v>
      </c>
      <c r="D5" s="405">
        <v>6.2E-2</v>
      </c>
      <c r="E5" s="404">
        <v>3.226</v>
      </c>
      <c r="F5" s="404">
        <v>0</v>
      </c>
      <c r="G5" s="404">
        <v>0.52500000000000002</v>
      </c>
      <c r="H5" s="404">
        <v>0</v>
      </c>
      <c r="I5" s="405">
        <v>0</v>
      </c>
      <c r="J5" s="404">
        <v>0</v>
      </c>
      <c r="K5" s="404">
        <v>0</v>
      </c>
      <c r="L5" s="404">
        <v>0</v>
      </c>
      <c r="M5" s="404">
        <v>6.2E-2</v>
      </c>
      <c r="N5" s="404">
        <v>0</v>
      </c>
      <c r="O5" s="404">
        <v>0</v>
      </c>
      <c r="P5" s="404">
        <v>1.9E-2</v>
      </c>
      <c r="Q5" s="404">
        <f>R5-SUM(B5:P5)</f>
        <v>8.7330000000000005</v>
      </c>
      <c r="R5" s="408">
        <v>12.627000000000001</v>
      </c>
      <c r="T5" s="349" t="s">
        <v>238</v>
      </c>
      <c r="U5" s="350">
        <f>B5*2204.62/60</f>
        <v>0</v>
      </c>
      <c r="V5" s="350">
        <f t="shared" ref="V5:AK20" si="2">C5*2204.62/60</f>
        <v>0</v>
      </c>
      <c r="W5" s="350">
        <f t="shared" si="2"/>
        <v>2.2781073333333333</v>
      </c>
      <c r="X5" s="350">
        <f t="shared" si="2"/>
        <v>118.53506866666666</v>
      </c>
      <c r="Y5" s="350">
        <f t="shared" si="2"/>
        <v>0</v>
      </c>
      <c r="Z5" s="350">
        <f t="shared" si="2"/>
        <v>19.290425000000003</v>
      </c>
      <c r="AA5" s="350">
        <f t="shared" si="2"/>
        <v>0</v>
      </c>
      <c r="AB5" s="350">
        <f t="shared" si="2"/>
        <v>0</v>
      </c>
      <c r="AC5" s="350">
        <f t="shared" si="2"/>
        <v>0</v>
      </c>
      <c r="AD5" s="350">
        <f t="shared" si="2"/>
        <v>0</v>
      </c>
      <c r="AE5" s="350">
        <f t="shared" si="2"/>
        <v>0</v>
      </c>
      <c r="AF5" s="350">
        <f t="shared" si="2"/>
        <v>2.2781073333333333</v>
      </c>
      <c r="AG5" s="350">
        <f t="shared" si="2"/>
        <v>0</v>
      </c>
      <c r="AH5" s="350">
        <f t="shared" si="2"/>
        <v>0</v>
      </c>
      <c r="AI5" s="350">
        <f t="shared" si="2"/>
        <v>0.69812966666666665</v>
      </c>
      <c r="AJ5" s="350">
        <f t="shared" si="2"/>
        <v>320.88244099999997</v>
      </c>
      <c r="AK5" s="410">
        <f t="shared" si="2"/>
        <v>463.96227900000002</v>
      </c>
      <c r="AL5" s="191"/>
      <c r="AM5" s="351" t="s">
        <v>238</v>
      </c>
      <c r="AN5" s="352">
        <f>U5/$AK5</f>
        <v>0</v>
      </c>
      <c r="AO5" s="1014">
        <f t="shared" ref="AO5:BD20" si="3">V5/$AK5</f>
        <v>0</v>
      </c>
      <c r="AP5" s="1014">
        <f t="shared" si="3"/>
        <v>4.9101132493862354E-3</v>
      </c>
      <c r="AQ5" s="352">
        <f t="shared" si="3"/>
        <v>0.25548427971806442</v>
      </c>
      <c r="AR5" s="352">
        <f t="shared" si="3"/>
        <v>0</v>
      </c>
      <c r="AS5" s="352">
        <f t="shared" si="3"/>
        <v>4.1577571869802807E-2</v>
      </c>
      <c r="AT5" s="352">
        <f t="shared" si="3"/>
        <v>0</v>
      </c>
      <c r="AU5" s="1014">
        <f t="shared" si="3"/>
        <v>0</v>
      </c>
      <c r="AV5" s="352">
        <f t="shared" si="3"/>
        <v>0</v>
      </c>
      <c r="AW5" s="352">
        <f t="shared" si="3"/>
        <v>0</v>
      </c>
      <c r="AX5" s="352">
        <f t="shared" si="3"/>
        <v>0</v>
      </c>
      <c r="AY5" s="352">
        <f t="shared" si="3"/>
        <v>4.9101132493862354E-3</v>
      </c>
      <c r="AZ5" s="352">
        <f t="shared" si="3"/>
        <v>0</v>
      </c>
      <c r="BA5" s="352">
        <f t="shared" si="3"/>
        <v>0</v>
      </c>
      <c r="BB5" s="352">
        <f t="shared" si="3"/>
        <v>1.5047121248119109E-3</v>
      </c>
      <c r="BC5" s="352">
        <f t="shared" si="3"/>
        <v>0.69161320978854823</v>
      </c>
      <c r="BD5" s="999">
        <f t="shared" si="3"/>
        <v>1</v>
      </c>
    </row>
    <row r="6" spans="1:56" ht="14.4" x14ac:dyDescent="0.3">
      <c r="A6" s="347" t="s">
        <v>239</v>
      </c>
      <c r="B6" s="404">
        <v>2E-3</v>
      </c>
      <c r="C6" s="405">
        <v>0</v>
      </c>
      <c r="D6" s="405">
        <v>1.7999999999999999E-2</v>
      </c>
      <c r="E6" s="404">
        <v>3.3959999999999999</v>
      </c>
      <c r="F6" s="404">
        <v>0</v>
      </c>
      <c r="G6" s="404">
        <v>0.71199999999999997</v>
      </c>
      <c r="H6" s="404">
        <v>0</v>
      </c>
      <c r="I6" s="405">
        <v>0</v>
      </c>
      <c r="J6" s="404">
        <v>0</v>
      </c>
      <c r="K6" s="404">
        <v>0</v>
      </c>
      <c r="L6" s="404">
        <v>0</v>
      </c>
      <c r="M6" s="404">
        <v>3.6999999999999998E-2</v>
      </c>
      <c r="N6" s="404">
        <v>0</v>
      </c>
      <c r="O6" s="404">
        <v>0</v>
      </c>
      <c r="P6" s="404">
        <v>2.1000000000000001E-2</v>
      </c>
      <c r="Q6" s="404">
        <f t="shared" ref="Q6:Q50" si="4">R6-SUM(B6:P6)</f>
        <v>9.7119999999999997</v>
      </c>
      <c r="R6" s="408">
        <v>13.898</v>
      </c>
      <c r="T6" s="349" t="s">
        <v>239</v>
      </c>
      <c r="U6" s="350">
        <f t="shared" ref="U6:U50" si="5">B6*2204.62/60</f>
        <v>7.3487333333333321E-2</v>
      </c>
      <c r="V6" s="350">
        <f t="shared" si="2"/>
        <v>0</v>
      </c>
      <c r="W6" s="350">
        <f t="shared" si="2"/>
        <v>0.66138599999999992</v>
      </c>
      <c r="X6" s="350">
        <f t="shared" si="2"/>
        <v>124.781492</v>
      </c>
      <c r="Y6" s="350">
        <f t="shared" si="2"/>
        <v>0</v>
      </c>
      <c r="Z6" s="350">
        <f t="shared" si="2"/>
        <v>26.161490666666666</v>
      </c>
      <c r="AA6" s="350">
        <f t="shared" si="2"/>
        <v>0</v>
      </c>
      <c r="AB6" s="350">
        <f t="shared" si="2"/>
        <v>0</v>
      </c>
      <c r="AC6" s="350">
        <f t="shared" si="2"/>
        <v>0</v>
      </c>
      <c r="AD6" s="350">
        <f t="shared" si="2"/>
        <v>0</v>
      </c>
      <c r="AE6" s="350">
        <f t="shared" si="2"/>
        <v>0</v>
      </c>
      <c r="AF6" s="350">
        <f t="shared" si="2"/>
        <v>1.3595156666666666</v>
      </c>
      <c r="AG6" s="350">
        <f t="shared" si="2"/>
        <v>0</v>
      </c>
      <c r="AH6" s="350">
        <f t="shared" si="2"/>
        <v>0</v>
      </c>
      <c r="AI6" s="350">
        <f t="shared" si="2"/>
        <v>0.77161700000000011</v>
      </c>
      <c r="AJ6" s="350">
        <f t="shared" si="2"/>
        <v>356.85449066666666</v>
      </c>
      <c r="AK6" s="411">
        <f t="shared" si="2"/>
        <v>510.66347933333327</v>
      </c>
      <c r="AL6" s="191"/>
      <c r="AM6" s="351" t="s">
        <v>239</v>
      </c>
      <c r="AN6" s="352">
        <f t="shared" ref="AN6:AN50" si="6">U6/$AK6</f>
        <v>1.4390559792775939E-4</v>
      </c>
      <c r="AO6" s="1014">
        <f t="shared" si="3"/>
        <v>0</v>
      </c>
      <c r="AP6" s="1014">
        <f t="shared" si="3"/>
        <v>1.2951503813498344E-3</v>
      </c>
      <c r="AQ6" s="352">
        <f t="shared" si="3"/>
        <v>0.24435170528133549</v>
      </c>
      <c r="AR6" s="352">
        <f t="shared" si="3"/>
        <v>0</v>
      </c>
      <c r="AS6" s="352">
        <f t="shared" si="3"/>
        <v>5.1230392862282349E-2</v>
      </c>
      <c r="AT6" s="352">
        <f t="shared" si="3"/>
        <v>0</v>
      </c>
      <c r="AU6" s="1014">
        <f t="shared" si="3"/>
        <v>0</v>
      </c>
      <c r="AV6" s="352">
        <f t="shared" si="3"/>
        <v>0</v>
      </c>
      <c r="AW6" s="352">
        <f t="shared" si="3"/>
        <v>0</v>
      </c>
      <c r="AX6" s="352">
        <f t="shared" si="3"/>
        <v>0</v>
      </c>
      <c r="AY6" s="352">
        <f t="shared" si="3"/>
        <v>2.6622535616635488E-3</v>
      </c>
      <c r="AZ6" s="352">
        <f t="shared" si="3"/>
        <v>0</v>
      </c>
      <c r="BA6" s="352">
        <f t="shared" si="3"/>
        <v>0</v>
      </c>
      <c r="BB6" s="352">
        <f t="shared" si="3"/>
        <v>1.511008778241474E-3</v>
      </c>
      <c r="BC6" s="352">
        <f t="shared" si="3"/>
        <v>0.69880558353719968</v>
      </c>
      <c r="BD6" s="999">
        <f t="shared" si="3"/>
        <v>1</v>
      </c>
    </row>
    <row r="7" spans="1:56" ht="14.4" x14ac:dyDescent="0.3">
      <c r="A7" s="347" t="s">
        <v>240</v>
      </c>
      <c r="B7" s="404">
        <v>0.255</v>
      </c>
      <c r="C7" s="405">
        <v>0</v>
      </c>
      <c r="D7" s="405">
        <v>0.05</v>
      </c>
      <c r="E7" s="404">
        <v>3.6349999999999998</v>
      </c>
      <c r="F7" s="404">
        <v>0</v>
      </c>
      <c r="G7" s="404">
        <v>0.626</v>
      </c>
      <c r="H7" s="404">
        <v>0</v>
      </c>
      <c r="I7" s="405">
        <v>0</v>
      </c>
      <c r="J7" s="404">
        <v>0</v>
      </c>
      <c r="K7" s="404">
        <v>0</v>
      </c>
      <c r="L7" s="404">
        <v>0</v>
      </c>
      <c r="M7" s="404">
        <v>7.0999999999999994E-2</v>
      </c>
      <c r="N7" s="404">
        <v>0</v>
      </c>
      <c r="O7" s="404">
        <v>0</v>
      </c>
      <c r="P7" s="404">
        <v>2.1000000000000001E-2</v>
      </c>
      <c r="Q7" s="404">
        <f t="shared" si="4"/>
        <v>10.174000000000001</v>
      </c>
      <c r="R7" s="408">
        <v>14.832000000000001</v>
      </c>
      <c r="T7" s="349" t="s">
        <v>240</v>
      </c>
      <c r="U7" s="350">
        <f t="shared" si="5"/>
        <v>9.3696349999999988</v>
      </c>
      <c r="V7" s="350">
        <f t="shared" si="2"/>
        <v>0</v>
      </c>
      <c r="W7" s="350">
        <f t="shared" si="2"/>
        <v>1.8371833333333332</v>
      </c>
      <c r="X7" s="350">
        <f t="shared" si="2"/>
        <v>133.56322833333331</v>
      </c>
      <c r="Y7" s="350">
        <f t="shared" si="2"/>
        <v>0</v>
      </c>
      <c r="Z7" s="350">
        <f t="shared" si="2"/>
        <v>23.001535333333333</v>
      </c>
      <c r="AA7" s="350">
        <f t="shared" si="2"/>
        <v>0</v>
      </c>
      <c r="AB7" s="350">
        <f t="shared" si="2"/>
        <v>0</v>
      </c>
      <c r="AC7" s="350">
        <f t="shared" si="2"/>
        <v>0</v>
      </c>
      <c r="AD7" s="350">
        <f t="shared" si="2"/>
        <v>0</v>
      </c>
      <c r="AE7" s="350">
        <f t="shared" si="2"/>
        <v>0</v>
      </c>
      <c r="AF7" s="350">
        <f t="shared" si="2"/>
        <v>2.6088003333333329</v>
      </c>
      <c r="AG7" s="350">
        <f t="shared" si="2"/>
        <v>0</v>
      </c>
      <c r="AH7" s="350">
        <f t="shared" si="2"/>
        <v>0</v>
      </c>
      <c r="AI7" s="350">
        <f t="shared" si="2"/>
        <v>0.77161700000000011</v>
      </c>
      <c r="AJ7" s="350">
        <f t="shared" si="2"/>
        <v>373.83006466666671</v>
      </c>
      <c r="AK7" s="411">
        <f t="shared" si="2"/>
        <v>544.98206400000004</v>
      </c>
      <c r="AL7" s="191"/>
      <c r="AM7" s="351" t="s">
        <v>240</v>
      </c>
      <c r="AN7" s="352">
        <f t="shared" si="6"/>
        <v>1.7192556634304204E-2</v>
      </c>
      <c r="AO7" s="1014">
        <f t="shared" si="3"/>
        <v>0</v>
      </c>
      <c r="AP7" s="1014">
        <f t="shared" si="3"/>
        <v>3.3710895361380791E-3</v>
      </c>
      <c r="AQ7" s="352">
        <f t="shared" si="3"/>
        <v>0.24507820927723836</v>
      </c>
      <c r="AR7" s="352">
        <f t="shared" si="3"/>
        <v>0</v>
      </c>
      <c r="AS7" s="352">
        <f t="shared" si="3"/>
        <v>4.2206040992448755E-2</v>
      </c>
      <c r="AT7" s="352">
        <f t="shared" si="3"/>
        <v>0</v>
      </c>
      <c r="AU7" s="1014">
        <f t="shared" si="3"/>
        <v>0</v>
      </c>
      <c r="AV7" s="352">
        <f t="shared" si="3"/>
        <v>0</v>
      </c>
      <c r="AW7" s="352">
        <f t="shared" si="3"/>
        <v>0</v>
      </c>
      <c r="AX7" s="352">
        <f t="shared" si="3"/>
        <v>0</v>
      </c>
      <c r="AY7" s="352">
        <f t="shared" si="3"/>
        <v>4.7869471413160723E-3</v>
      </c>
      <c r="AZ7" s="352">
        <f t="shared" si="3"/>
        <v>0</v>
      </c>
      <c r="BA7" s="352">
        <f t="shared" si="3"/>
        <v>0</v>
      </c>
      <c r="BB7" s="352">
        <f t="shared" si="3"/>
        <v>1.4158576051779936E-3</v>
      </c>
      <c r="BC7" s="352">
        <f t="shared" si="3"/>
        <v>0.68594929881337652</v>
      </c>
      <c r="BD7" s="999">
        <f t="shared" si="3"/>
        <v>1</v>
      </c>
    </row>
    <row r="8" spans="1:56" ht="14.4" x14ac:dyDescent="0.3">
      <c r="A8" s="347" t="s">
        <v>241</v>
      </c>
      <c r="B8" s="404">
        <v>0.61899999999999999</v>
      </c>
      <c r="C8" s="405">
        <v>0</v>
      </c>
      <c r="D8" s="405">
        <v>0.27100000000000002</v>
      </c>
      <c r="E8" s="404">
        <v>3.2440000000000002</v>
      </c>
      <c r="F8" s="404">
        <v>0</v>
      </c>
      <c r="G8" s="404">
        <v>0.52900000000000003</v>
      </c>
      <c r="H8" s="404">
        <v>0</v>
      </c>
      <c r="I8" s="405">
        <v>0</v>
      </c>
      <c r="J8" s="404">
        <v>0</v>
      </c>
      <c r="K8" s="404">
        <v>0</v>
      </c>
      <c r="L8" s="404">
        <v>0</v>
      </c>
      <c r="M8" s="404">
        <v>0.05</v>
      </c>
      <c r="N8" s="404">
        <v>0</v>
      </c>
      <c r="O8" s="404">
        <v>0</v>
      </c>
      <c r="P8" s="404">
        <v>1.2999999999999999E-2</v>
      </c>
      <c r="Q8" s="404">
        <f t="shared" si="4"/>
        <v>12.483000000000001</v>
      </c>
      <c r="R8" s="408">
        <v>17.209</v>
      </c>
      <c r="T8" s="349" t="s">
        <v>241</v>
      </c>
      <c r="U8" s="350">
        <f t="shared" si="5"/>
        <v>22.744329666666665</v>
      </c>
      <c r="V8" s="350">
        <f t="shared" si="2"/>
        <v>0</v>
      </c>
      <c r="W8" s="350">
        <f t="shared" si="2"/>
        <v>9.9575336666666683</v>
      </c>
      <c r="X8" s="350">
        <f t="shared" si="2"/>
        <v>119.19645466666667</v>
      </c>
      <c r="Y8" s="350">
        <f t="shared" si="2"/>
        <v>0</v>
      </c>
      <c r="Z8" s="350">
        <f t="shared" si="2"/>
        <v>19.437399666666668</v>
      </c>
      <c r="AA8" s="350">
        <f t="shared" si="2"/>
        <v>0</v>
      </c>
      <c r="AB8" s="350">
        <f t="shared" si="2"/>
        <v>0</v>
      </c>
      <c r="AC8" s="350">
        <f t="shared" si="2"/>
        <v>0</v>
      </c>
      <c r="AD8" s="350">
        <f t="shared" si="2"/>
        <v>0</v>
      </c>
      <c r="AE8" s="350">
        <f t="shared" si="2"/>
        <v>0</v>
      </c>
      <c r="AF8" s="350">
        <f t="shared" si="2"/>
        <v>1.8371833333333332</v>
      </c>
      <c r="AG8" s="350">
        <f t="shared" si="2"/>
        <v>0</v>
      </c>
      <c r="AH8" s="350">
        <f t="shared" si="2"/>
        <v>0</v>
      </c>
      <c r="AI8" s="350">
        <f t="shared" si="2"/>
        <v>0.47766766666666666</v>
      </c>
      <c r="AJ8" s="350">
        <f t="shared" si="2"/>
        <v>458.67119100000002</v>
      </c>
      <c r="AK8" s="411">
        <f t="shared" si="2"/>
        <v>632.32175966666671</v>
      </c>
      <c r="AL8" s="191"/>
      <c r="AM8" s="351" t="s">
        <v>241</v>
      </c>
      <c r="AN8" s="352">
        <f t="shared" si="6"/>
        <v>3.5969550816433257E-2</v>
      </c>
      <c r="AO8" s="1014">
        <f t="shared" si="3"/>
        <v>0</v>
      </c>
      <c r="AP8" s="1014">
        <f t="shared" si="3"/>
        <v>1.5747573943866583E-2</v>
      </c>
      <c r="AQ8" s="352">
        <f t="shared" si="3"/>
        <v>0.1885060142948457</v>
      </c>
      <c r="AR8" s="352">
        <f t="shared" si="3"/>
        <v>0</v>
      </c>
      <c r="AS8" s="352">
        <f t="shared" si="3"/>
        <v>3.0739729211459121E-2</v>
      </c>
      <c r="AT8" s="352">
        <f t="shared" si="3"/>
        <v>0</v>
      </c>
      <c r="AU8" s="1014">
        <f t="shared" si="3"/>
        <v>0</v>
      </c>
      <c r="AV8" s="352">
        <f t="shared" si="3"/>
        <v>0</v>
      </c>
      <c r="AW8" s="352">
        <f t="shared" si="3"/>
        <v>0</v>
      </c>
      <c r="AX8" s="352">
        <f t="shared" si="3"/>
        <v>0</v>
      </c>
      <c r="AY8" s="352">
        <f t="shared" si="3"/>
        <v>2.9054564472078561E-3</v>
      </c>
      <c r="AZ8" s="352">
        <f t="shared" si="3"/>
        <v>0</v>
      </c>
      <c r="BA8" s="352">
        <f t="shared" si="3"/>
        <v>0</v>
      </c>
      <c r="BB8" s="352">
        <f t="shared" si="3"/>
        <v>7.5541867627404262E-4</v>
      </c>
      <c r="BC8" s="352">
        <f t="shared" si="3"/>
        <v>0.72537625660991345</v>
      </c>
      <c r="BD8" s="999">
        <f t="shared" si="3"/>
        <v>1</v>
      </c>
    </row>
    <row r="9" spans="1:56" ht="14.4" x14ac:dyDescent="0.3">
      <c r="A9" s="347" t="s">
        <v>242</v>
      </c>
      <c r="B9" s="404">
        <v>3.5999999999999997E-2</v>
      </c>
      <c r="C9" s="405">
        <v>0</v>
      </c>
      <c r="D9" s="405">
        <v>0.11799999999999999</v>
      </c>
      <c r="E9" s="404">
        <v>3.3340000000000001</v>
      </c>
      <c r="F9" s="404">
        <v>1.7999999999999999E-2</v>
      </c>
      <c r="G9" s="404">
        <v>0.82699999999999996</v>
      </c>
      <c r="H9" s="404">
        <v>0</v>
      </c>
      <c r="I9" s="405">
        <v>0</v>
      </c>
      <c r="J9" s="404">
        <v>0</v>
      </c>
      <c r="K9" s="404">
        <v>2E-3</v>
      </c>
      <c r="L9" s="404">
        <v>0</v>
      </c>
      <c r="M9" s="404">
        <v>5.7000000000000002E-2</v>
      </c>
      <c r="N9" s="404">
        <v>0</v>
      </c>
      <c r="O9" s="404">
        <v>0</v>
      </c>
      <c r="P9" s="404">
        <v>1.4999999999999999E-2</v>
      </c>
      <c r="Q9" s="404">
        <f t="shared" si="4"/>
        <v>11.888999999999999</v>
      </c>
      <c r="R9" s="408">
        <v>16.295999999999999</v>
      </c>
      <c r="T9" s="349" t="s">
        <v>242</v>
      </c>
      <c r="U9" s="350">
        <f t="shared" si="5"/>
        <v>1.3227719999999998</v>
      </c>
      <c r="V9" s="350">
        <f t="shared" si="2"/>
        <v>0</v>
      </c>
      <c r="W9" s="350">
        <f t="shared" si="2"/>
        <v>4.3357526666666661</v>
      </c>
      <c r="X9" s="350">
        <f t="shared" si="2"/>
        <v>122.50338466666668</v>
      </c>
      <c r="Y9" s="350">
        <f t="shared" si="2"/>
        <v>0.66138599999999992</v>
      </c>
      <c r="Z9" s="350">
        <f t="shared" si="2"/>
        <v>30.387012333333328</v>
      </c>
      <c r="AA9" s="350">
        <f t="shared" si="2"/>
        <v>0</v>
      </c>
      <c r="AB9" s="350">
        <f t="shared" si="2"/>
        <v>0</v>
      </c>
      <c r="AC9" s="350">
        <f t="shared" si="2"/>
        <v>0</v>
      </c>
      <c r="AD9" s="350">
        <f t="shared" si="2"/>
        <v>7.3487333333333321E-2</v>
      </c>
      <c r="AE9" s="350">
        <f t="shared" si="2"/>
        <v>0</v>
      </c>
      <c r="AF9" s="350">
        <f t="shared" si="2"/>
        <v>2.0943890000000001</v>
      </c>
      <c r="AG9" s="350">
        <f t="shared" si="2"/>
        <v>0</v>
      </c>
      <c r="AH9" s="350">
        <f t="shared" si="2"/>
        <v>0</v>
      </c>
      <c r="AI9" s="350">
        <f t="shared" si="2"/>
        <v>0.55115499999999995</v>
      </c>
      <c r="AJ9" s="350">
        <f t="shared" si="2"/>
        <v>436.84545299999996</v>
      </c>
      <c r="AK9" s="411">
        <f t="shared" si="2"/>
        <v>598.77479199999993</v>
      </c>
      <c r="AL9" s="191"/>
      <c r="AM9" s="351" t="s">
        <v>242</v>
      </c>
      <c r="AN9" s="352">
        <f t="shared" si="6"/>
        <v>2.2091310751104565E-3</v>
      </c>
      <c r="AO9" s="1014">
        <f t="shared" si="3"/>
        <v>0</v>
      </c>
      <c r="AP9" s="1014">
        <f t="shared" si="3"/>
        <v>7.2410407461953857E-3</v>
      </c>
      <c r="AQ9" s="352">
        <f t="shared" si="3"/>
        <v>0.20459008345606289</v>
      </c>
      <c r="AR9" s="352">
        <f t="shared" si="3"/>
        <v>1.1045655375552283E-3</v>
      </c>
      <c r="AS9" s="352">
        <f t="shared" si="3"/>
        <v>5.0748649975454092E-2</v>
      </c>
      <c r="AT9" s="352">
        <f t="shared" si="3"/>
        <v>0</v>
      </c>
      <c r="AU9" s="1014">
        <f t="shared" si="3"/>
        <v>0</v>
      </c>
      <c r="AV9" s="352">
        <f t="shared" si="3"/>
        <v>0</v>
      </c>
      <c r="AW9" s="352">
        <f t="shared" si="3"/>
        <v>1.2272950417280314E-4</v>
      </c>
      <c r="AX9" s="352">
        <f t="shared" si="3"/>
        <v>0</v>
      </c>
      <c r="AY9" s="352">
        <f t="shared" si="3"/>
        <v>3.4977908689248901E-3</v>
      </c>
      <c r="AZ9" s="352">
        <f t="shared" si="3"/>
        <v>0</v>
      </c>
      <c r="BA9" s="352">
        <f t="shared" si="3"/>
        <v>0</v>
      </c>
      <c r="BB9" s="352">
        <f t="shared" si="3"/>
        <v>9.2047128129602355E-4</v>
      </c>
      <c r="BC9" s="352">
        <f t="shared" si="3"/>
        <v>0.72956553755522835</v>
      </c>
      <c r="BD9" s="999">
        <f t="shared" si="3"/>
        <v>1</v>
      </c>
    </row>
    <row r="10" spans="1:56" ht="14.4" x14ac:dyDescent="0.3">
      <c r="A10" s="347" t="s">
        <v>144</v>
      </c>
      <c r="B10" s="404">
        <v>2.5000000000000001E-2</v>
      </c>
      <c r="C10" s="405">
        <v>0</v>
      </c>
      <c r="D10" s="405">
        <v>0.13500000000000001</v>
      </c>
      <c r="E10" s="404">
        <v>3.5539999999999998</v>
      </c>
      <c r="F10" s="404">
        <v>0.17199999999999999</v>
      </c>
      <c r="G10" s="404">
        <v>0.8</v>
      </c>
      <c r="H10" s="404">
        <v>0</v>
      </c>
      <c r="I10" s="405">
        <v>0</v>
      </c>
      <c r="J10" s="404">
        <v>3.5000000000000003E-2</v>
      </c>
      <c r="K10" s="404">
        <v>2E-3</v>
      </c>
      <c r="L10" s="404">
        <v>0</v>
      </c>
      <c r="M10" s="404">
        <v>0.14799999999999999</v>
      </c>
      <c r="N10" s="404">
        <v>0</v>
      </c>
      <c r="O10" s="404">
        <v>0</v>
      </c>
      <c r="P10" s="404">
        <v>1.9E-2</v>
      </c>
      <c r="Q10" s="404">
        <f t="shared" si="4"/>
        <v>14.936</v>
      </c>
      <c r="R10" s="408">
        <v>19.826000000000001</v>
      </c>
      <c r="T10" s="349" t="s">
        <v>144</v>
      </c>
      <c r="U10" s="350">
        <f t="shared" si="5"/>
        <v>0.91859166666666658</v>
      </c>
      <c r="V10" s="350">
        <f t="shared" si="2"/>
        <v>0</v>
      </c>
      <c r="W10" s="350">
        <f t="shared" si="2"/>
        <v>4.9603950000000001</v>
      </c>
      <c r="X10" s="350">
        <f t="shared" si="2"/>
        <v>130.58699133333332</v>
      </c>
      <c r="Y10" s="350">
        <f t="shared" si="2"/>
        <v>6.319910666666666</v>
      </c>
      <c r="Z10" s="350">
        <f t="shared" si="2"/>
        <v>29.394933333333331</v>
      </c>
      <c r="AA10" s="350">
        <f t="shared" si="2"/>
        <v>0</v>
      </c>
      <c r="AB10" s="350">
        <f t="shared" si="2"/>
        <v>0</v>
      </c>
      <c r="AC10" s="350">
        <f t="shared" si="2"/>
        <v>1.2860283333333336</v>
      </c>
      <c r="AD10" s="350">
        <f t="shared" si="2"/>
        <v>7.3487333333333321E-2</v>
      </c>
      <c r="AE10" s="350">
        <f t="shared" si="2"/>
        <v>0</v>
      </c>
      <c r="AF10" s="350">
        <f t="shared" si="2"/>
        <v>5.4380626666666663</v>
      </c>
      <c r="AG10" s="350">
        <f t="shared" si="2"/>
        <v>0</v>
      </c>
      <c r="AH10" s="350">
        <f t="shared" si="2"/>
        <v>0</v>
      </c>
      <c r="AI10" s="350">
        <f t="shared" si="2"/>
        <v>0.69812966666666665</v>
      </c>
      <c r="AJ10" s="350">
        <f t="shared" si="2"/>
        <v>548.80340533333333</v>
      </c>
      <c r="AK10" s="411">
        <f t="shared" si="2"/>
        <v>728.47993533333329</v>
      </c>
      <c r="AL10" s="191"/>
      <c r="AM10" s="351" t="s">
        <v>144</v>
      </c>
      <c r="AN10" s="352">
        <f t="shared" si="6"/>
        <v>1.2609704428528194E-3</v>
      </c>
      <c r="AO10" s="1014">
        <f t="shared" si="3"/>
        <v>0</v>
      </c>
      <c r="AP10" s="1014">
        <f t="shared" si="3"/>
        <v>6.8092403914052262E-3</v>
      </c>
      <c r="AQ10" s="352">
        <f t="shared" si="3"/>
        <v>0.17925955815595682</v>
      </c>
      <c r="AR10" s="352">
        <f t="shared" si="3"/>
        <v>8.6754766468273986E-3</v>
      </c>
      <c r="AS10" s="352">
        <f t="shared" si="3"/>
        <v>4.0351054171290222E-2</v>
      </c>
      <c r="AT10" s="352">
        <f t="shared" si="3"/>
        <v>0</v>
      </c>
      <c r="AU10" s="1014">
        <f t="shared" si="3"/>
        <v>0</v>
      </c>
      <c r="AV10" s="352">
        <f t="shared" si="3"/>
        <v>1.7653586199939477E-3</v>
      </c>
      <c r="AW10" s="352">
        <f t="shared" si="3"/>
        <v>1.0087763542822556E-4</v>
      </c>
      <c r="AX10" s="352">
        <f t="shared" si="3"/>
        <v>0</v>
      </c>
      <c r="AY10" s="352">
        <f t="shared" si="3"/>
        <v>7.4649450216886914E-3</v>
      </c>
      <c r="AZ10" s="352">
        <f t="shared" si="3"/>
        <v>0</v>
      </c>
      <c r="BA10" s="352">
        <f t="shared" si="3"/>
        <v>0</v>
      </c>
      <c r="BB10" s="352">
        <f t="shared" si="3"/>
        <v>9.5833753656814286E-4</v>
      </c>
      <c r="BC10" s="352">
        <f t="shared" si="3"/>
        <v>0.7533541813779886</v>
      </c>
      <c r="BD10" s="999">
        <f t="shared" si="3"/>
        <v>1</v>
      </c>
    </row>
    <row r="11" spans="1:56" ht="14.4" x14ac:dyDescent="0.3">
      <c r="A11" s="347" t="s">
        <v>145</v>
      </c>
      <c r="B11" s="404">
        <v>0.253</v>
      </c>
      <c r="C11" s="405">
        <v>0</v>
      </c>
      <c r="D11" s="405">
        <v>0.498</v>
      </c>
      <c r="E11" s="404">
        <v>3.6019999999999999</v>
      </c>
      <c r="F11" s="404">
        <v>8.8999999999999996E-2</v>
      </c>
      <c r="G11" s="404">
        <v>0.66300000000000003</v>
      </c>
      <c r="H11" s="404">
        <v>0</v>
      </c>
      <c r="I11" s="405">
        <v>4.0000000000000001E-3</v>
      </c>
      <c r="J11" s="404">
        <v>2.1000000000000001E-2</v>
      </c>
      <c r="K11" s="404">
        <v>2E-3</v>
      </c>
      <c r="L11" s="404">
        <v>0</v>
      </c>
      <c r="M11" s="404">
        <v>0.13300000000000001</v>
      </c>
      <c r="N11" s="404">
        <v>0</v>
      </c>
      <c r="O11" s="404">
        <v>0</v>
      </c>
      <c r="P11" s="404">
        <v>2.1000000000000001E-2</v>
      </c>
      <c r="Q11" s="404">
        <f t="shared" si="4"/>
        <v>14.383000000000001</v>
      </c>
      <c r="R11" s="408">
        <v>19.669</v>
      </c>
      <c r="T11" s="349" t="s">
        <v>145</v>
      </c>
      <c r="U11" s="350">
        <f t="shared" si="5"/>
        <v>9.2961476666666663</v>
      </c>
      <c r="V11" s="350">
        <f t="shared" si="2"/>
        <v>0</v>
      </c>
      <c r="W11" s="350">
        <f t="shared" si="2"/>
        <v>18.298345999999999</v>
      </c>
      <c r="X11" s="350">
        <f t="shared" si="2"/>
        <v>132.35068733333333</v>
      </c>
      <c r="Y11" s="350">
        <f t="shared" si="2"/>
        <v>3.2701863333333332</v>
      </c>
      <c r="Z11" s="350">
        <f t="shared" si="2"/>
        <v>24.361051</v>
      </c>
      <c r="AA11" s="350">
        <f t="shared" si="2"/>
        <v>0</v>
      </c>
      <c r="AB11" s="350">
        <f t="shared" si="2"/>
        <v>0.14697466666666664</v>
      </c>
      <c r="AC11" s="350">
        <f t="shared" si="2"/>
        <v>0.77161700000000011</v>
      </c>
      <c r="AD11" s="350">
        <f t="shared" si="2"/>
        <v>7.3487333333333321E-2</v>
      </c>
      <c r="AE11" s="350">
        <f t="shared" si="2"/>
        <v>0</v>
      </c>
      <c r="AF11" s="350">
        <f t="shared" si="2"/>
        <v>4.8869076666666666</v>
      </c>
      <c r="AG11" s="350">
        <f t="shared" si="2"/>
        <v>0</v>
      </c>
      <c r="AH11" s="350">
        <f t="shared" si="2"/>
        <v>0</v>
      </c>
      <c r="AI11" s="350">
        <f t="shared" si="2"/>
        <v>0.77161700000000011</v>
      </c>
      <c r="AJ11" s="350">
        <f t="shared" si="2"/>
        <v>528.48415766666665</v>
      </c>
      <c r="AK11" s="411">
        <f t="shared" si="2"/>
        <v>722.71117966666668</v>
      </c>
      <c r="AL11" s="191"/>
      <c r="AM11" s="351" t="s">
        <v>145</v>
      </c>
      <c r="AN11" s="352">
        <f t="shared" si="6"/>
        <v>1.286288067517413E-2</v>
      </c>
      <c r="AO11" s="1014">
        <f t="shared" si="3"/>
        <v>0</v>
      </c>
      <c r="AP11" s="1014">
        <f t="shared" si="3"/>
        <v>2.5319029945599671E-2</v>
      </c>
      <c r="AQ11" s="352">
        <f t="shared" si="3"/>
        <v>0.18313081498805225</v>
      </c>
      <c r="AR11" s="352">
        <f t="shared" si="3"/>
        <v>4.5248868778280538E-3</v>
      </c>
      <c r="AS11" s="352">
        <f t="shared" si="3"/>
        <v>3.3707865168539325E-2</v>
      </c>
      <c r="AT11" s="352">
        <f t="shared" si="3"/>
        <v>0</v>
      </c>
      <c r="AU11" s="1014">
        <f t="shared" si="3"/>
        <v>2.0336570237429455E-4</v>
      </c>
      <c r="AV11" s="352">
        <f t="shared" si="3"/>
        <v>1.0676699374650466E-3</v>
      </c>
      <c r="AW11" s="352">
        <f t="shared" si="3"/>
        <v>1.0168285118714728E-4</v>
      </c>
      <c r="AX11" s="352">
        <f t="shared" si="3"/>
        <v>0</v>
      </c>
      <c r="AY11" s="352">
        <f t="shared" si="3"/>
        <v>6.7619096039452948E-3</v>
      </c>
      <c r="AZ11" s="352">
        <f t="shared" si="3"/>
        <v>0</v>
      </c>
      <c r="BA11" s="352">
        <f t="shared" si="3"/>
        <v>0</v>
      </c>
      <c r="BB11" s="352">
        <f t="shared" si="3"/>
        <v>1.0676699374650466E-3</v>
      </c>
      <c r="BC11" s="352">
        <f t="shared" si="3"/>
        <v>0.73125222431236969</v>
      </c>
      <c r="BD11" s="999">
        <f t="shared" si="3"/>
        <v>1</v>
      </c>
    </row>
    <row r="12" spans="1:56" ht="14.4" x14ac:dyDescent="0.3">
      <c r="A12" s="347" t="s">
        <v>146</v>
      </c>
      <c r="B12" s="404">
        <v>0.188</v>
      </c>
      <c r="C12" s="405">
        <v>0</v>
      </c>
      <c r="D12" s="405">
        <v>0.55100000000000005</v>
      </c>
      <c r="E12" s="404">
        <v>4.26</v>
      </c>
      <c r="F12" s="404">
        <v>0.13</v>
      </c>
      <c r="G12" s="404">
        <v>0.95899999999999996</v>
      </c>
      <c r="H12" s="404">
        <v>0</v>
      </c>
      <c r="I12" s="405">
        <v>1.0999999999999999E-2</v>
      </c>
      <c r="J12" s="404">
        <v>4.1000000000000002E-2</v>
      </c>
      <c r="K12" s="404">
        <v>0</v>
      </c>
      <c r="L12" s="404">
        <v>0</v>
      </c>
      <c r="M12" s="404">
        <v>0.23899999999999999</v>
      </c>
      <c r="N12" s="404">
        <v>0</v>
      </c>
      <c r="O12" s="404">
        <v>0</v>
      </c>
      <c r="P12" s="404">
        <v>2.5000000000000001E-2</v>
      </c>
      <c r="Q12" s="404">
        <f t="shared" si="4"/>
        <v>22.934000000000001</v>
      </c>
      <c r="R12" s="408">
        <v>29.338000000000001</v>
      </c>
      <c r="T12" s="349" t="s">
        <v>146</v>
      </c>
      <c r="U12" s="350">
        <f t="shared" si="5"/>
        <v>6.9078093333333328</v>
      </c>
      <c r="V12" s="350">
        <f t="shared" si="2"/>
        <v>0</v>
      </c>
      <c r="W12" s="350">
        <f t="shared" si="2"/>
        <v>20.245760333333337</v>
      </c>
      <c r="X12" s="350">
        <f t="shared" si="2"/>
        <v>156.52802</v>
      </c>
      <c r="Y12" s="350">
        <f t="shared" si="2"/>
        <v>4.776676666666666</v>
      </c>
      <c r="Z12" s="350">
        <f t="shared" si="2"/>
        <v>35.237176333333331</v>
      </c>
      <c r="AA12" s="350">
        <f t="shared" si="2"/>
        <v>0</v>
      </c>
      <c r="AB12" s="350">
        <f t="shared" si="2"/>
        <v>0.40418033333333331</v>
      </c>
      <c r="AC12" s="350">
        <f t="shared" si="2"/>
        <v>1.5064903333333333</v>
      </c>
      <c r="AD12" s="350">
        <f t="shared" si="2"/>
        <v>0</v>
      </c>
      <c r="AE12" s="350">
        <f t="shared" si="2"/>
        <v>0</v>
      </c>
      <c r="AF12" s="350">
        <f t="shared" si="2"/>
        <v>8.7817363333333329</v>
      </c>
      <c r="AG12" s="350">
        <f t="shared" si="2"/>
        <v>0</v>
      </c>
      <c r="AH12" s="350">
        <f t="shared" si="2"/>
        <v>0</v>
      </c>
      <c r="AI12" s="350">
        <f t="shared" si="2"/>
        <v>0.91859166666666658</v>
      </c>
      <c r="AJ12" s="350">
        <f t="shared" si="2"/>
        <v>842.67925133333335</v>
      </c>
      <c r="AK12" s="411">
        <f t="shared" si="2"/>
        <v>1077.9856926666666</v>
      </c>
      <c r="AL12" s="191"/>
      <c r="AM12" s="351" t="s">
        <v>146</v>
      </c>
      <c r="AN12" s="352">
        <f t="shared" si="6"/>
        <v>6.4080714431794935E-3</v>
      </c>
      <c r="AO12" s="352">
        <f t="shared" si="3"/>
        <v>0</v>
      </c>
      <c r="AP12" s="352">
        <f t="shared" si="3"/>
        <v>1.8781103006339905E-2</v>
      </c>
      <c r="AQ12" s="352">
        <f t="shared" si="3"/>
        <v>0.14520417206353534</v>
      </c>
      <c r="AR12" s="352">
        <f t="shared" si="3"/>
        <v>4.4311132319858199E-3</v>
      </c>
      <c r="AS12" s="352">
        <f t="shared" si="3"/>
        <v>3.2687981457495394E-2</v>
      </c>
      <c r="AT12" s="352">
        <f t="shared" si="3"/>
        <v>0</v>
      </c>
      <c r="AU12" s="1014">
        <f t="shared" si="3"/>
        <v>3.7494035039880018E-4</v>
      </c>
      <c r="AV12" s="352">
        <f t="shared" si="3"/>
        <v>1.3975049423955279E-3</v>
      </c>
      <c r="AW12" s="352">
        <f t="shared" si="3"/>
        <v>0</v>
      </c>
      <c r="AX12" s="352">
        <f t="shared" si="3"/>
        <v>0</v>
      </c>
      <c r="AY12" s="352">
        <f t="shared" si="3"/>
        <v>8.1464312495739318E-3</v>
      </c>
      <c r="AZ12" s="352">
        <f t="shared" si="3"/>
        <v>0</v>
      </c>
      <c r="BA12" s="352">
        <f t="shared" si="3"/>
        <v>0</v>
      </c>
      <c r="BB12" s="352">
        <f t="shared" si="3"/>
        <v>8.5213715999727312E-4</v>
      </c>
      <c r="BC12" s="352">
        <f t="shared" si="3"/>
        <v>0.78171654509509858</v>
      </c>
      <c r="BD12" s="999">
        <f t="shared" si="3"/>
        <v>1</v>
      </c>
    </row>
    <row r="13" spans="1:56" ht="14.4" x14ac:dyDescent="0.3">
      <c r="A13" s="347" t="s">
        <v>147</v>
      </c>
      <c r="B13" s="404">
        <v>0.26100000000000001</v>
      </c>
      <c r="C13" s="405">
        <v>0</v>
      </c>
      <c r="D13" s="405">
        <v>0.58899999999999997</v>
      </c>
      <c r="E13" s="404">
        <v>4.1319999999999997</v>
      </c>
      <c r="F13" s="404">
        <v>0.17699999999999999</v>
      </c>
      <c r="G13" s="404">
        <v>1.111</v>
      </c>
      <c r="H13" s="404">
        <v>0</v>
      </c>
      <c r="I13" s="405">
        <v>0</v>
      </c>
      <c r="J13" s="404">
        <v>3.7999999999999999E-2</v>
      </c>
      <c r="K13" s="404">
        <v>0</v>
      </c>
      <c r="L13" s="404">
        <v>0</v>
      </c>
      <c r="M13" s="404">
        <v>0.42799999999999999</v>
      </c>
      <c r="N13" s="404">
        <v>0</v>
      </c>
      <c r="O13" s="404">
        <v>0</v>
      </c>
      <c r="P13" s="404">
        <v>2.5000000000000001E-2</v>
      </c>
      <c r="Q13" s="404">
        <f t="shared" si="4"/>
        <v>18.943999999999999</v>
      </c>
      <c r="R13" s="408">
        <v>25.704999999999998</v>
      </c>
      <c r="T13" s="349" t="s">
        <v>147</v>
      </c>
      <c r="U13" s="350">
        <f t="shared" si="5"/>
        <v>9.5900969999999983</v>
      </c>
      <c r="V13" s="350">
        <f t="shared" si="2"/>
        <v>0</v>
      </c>
      <c r="W13" s="350">
        <f t="shared" si="2"/>
        <v>21.642019666666666</v>
      </c>
      <c r="X13" s="350">
        <f t="shared" si="2"/>
        <v>151.82483066666663</v>
      </c>
      <c r="Y13" s="350">
        <f t="shared" si="2"/>
        <v>6.5036289999999992</v>
      </c>
      <c r="Z13" s="350">
        <f t="shared" si="2"/>
        <v>40.822213666666663</v>
      </c>
      <c r="AA13" s="350">
        <f t="shared" si="2"/>
        <v>0</v>
      </c>
      <c r="AB13" s="350">
        <f t="shared" si="2"/>
        <v>0</v>
      </c>
      <c r="AC13" s="350">
        <f t="shared" si="2"/>
        <v>1.3962593333333333</v>
      </c>
      <c r="AD13" s="350">
        <f t="shared" si="2"/>
        <v>0</v>
      </c>
      <c r="AE13" s="350">
        <f t="shared" si="2"/>
        <v>0</v>
      </c>
      <c r="AF13" s="350">
        <f t="shared" si="2"/>
        <v>15.726289333333332</v>
      </c>
      <c r="AG13" s="350">
        <f t="shared" si="2"/>
        <v>0</v>
      </c>
      <c r="AH13" s="350">
        <f t="shared" si="2"/>
        <v>0</v>
      </c>
      <c r="AI13" s="350">
        <f t="shared" si="2"/>
        <v>0.91859166666666658</v>
      </c>
      <c r="AJ13" s="350">
        <f t="shared" si="2"/>
        <v>696.07202133333328</v>
      </c>
      <c r="AK13" s="411">
        <f t="shared" si="2"/>
        <v>944.49595166666654</v>
      </c>
      <c r="AL13" s="191"/>
      <c r="AM13" s="351" t="s">
        <v>147</v>
      </c>
      <c r="AN13" s="352">
        <f t="shared" si="6"/>
        <v>1.0153666601828438E-2</v>
      </c>
      <c r="AO13" s="352">
        <f t="shared" si="3"/>
        <v>0</v>
      </c>
      <c r="AP13" s="352">
        <f t="shared" si="3"/>
        <v>2.2913829994164563E-2</v>
      </c>
      <c r="AQ13" s="352">
        <f t="shared" si="3"/>
        <v>0.16074693639369769</v>
      </c>
      <c r="AR13" s="352">
        <f t="shared" si="3"/>
        <v>6.8858198794008946E-3</v>
      </c>
      <c r="AS13" s="352">
        <f t="shared" si="3"/>
        <v>4.322116319782144E-2</v>
      </c>
      <c r="AT13" s="352">
        <f t="shared" si="3"/>
        <v>0</v>
      </c>
      <c r="AU13" s="1014">
        <f t="shared" si="3"/>
        <v>0</v>
      </c>
      <c r="AV13" s="352">
        <f t="shared" si="3"/>
        <v>1.4783116125267459E-3</v>
      </c>
      <c r="AW13" s="352">
        <f t="shared" si="3"/>
        <v>0</v>
      </c>
      <c r="AX13" s="352">
        <f t="shared" si="3"/>
        <v>0</v>
      </c>
      <c r="AY13" s="352">
        <f t="shared" si="3"/>
        <v>1.6650457109511768E-2</v>
      </c>
      <c r="AZ13" s="352">
        <f t="shared" si="3"/>
        <v>0</v>
      </c>
      <c r="BA13" s="352">
        <f t="shared" si="3"/>
        <v>0</v>
      </c>
      <c r="BB13" s="352">
        <f t="shared" si="3"/>
        <v>9.7257342929391174E-4</v>
      </c>
      <c r="BC13" s="352">
        <f t="shared" si="3"/>
        <v>0.73697724178175461</v>
      </c>
      <c r="BD13" s="999">
        <f t="shared" si="3"/>
        <v>1</v>
      </c>
    </row>
    <row r="14" spans="1:56" ht="14.4" x14ac:dyDescent="0.3">
      <c r="A14" s="347" t="s">
        <v>148</v>
      </c>
      <c r="B14" s="404">
        <v>0.81</v>
      </c>
      <c r="C14" s="405">
        <v>0</v>
      </c>
      <c r="D14" s="405">
        <v>0.71099999999999997</v>
      </c>
      <c r="E14" s="404">
        <v>4.165</v>
      </c>
      <c r="F14" s="404">
        <v>0.10100000000000001</v>
      </c>
      <c r="G14" s="404">
        <v>0.94799999999999995</v>
      </c>
      <c r="H14" s="404">
        <v>0</v>
      </c>
      <c r="I14" s="405">
        <v>0.01</v>
      </c>
      <c r="J14" s="404">
        <v>1.7999999999999999E-2</v>
      </c>
      <c r="K14" s="404">
        <v>0</v>
      </c>
      <c r="L14" s="404">
        <v>0</v>
      </c>
      <c r="M14" s="404">
        <v>0.41699999999999998</v>
      </c>
      <c r="N14" s="404">
        <v>0</v>
      </c>
      <c r="O14" s="404">
        <v>0</v>
      </c>
      <c r="P14" s="404">
        <v>8.6999999999999994E-2</v>
      </c>
      <c r="Q14" s="404">
        <f t="shared" si="4"/>
        <v>20.82</v>
      </c>
      <c r="R14" s="408">
        <v>28.087</v>
      </c>
      <c r="T14" s="349" t="s">
        <v>148</v>
      </c>
      <c r="U14" s="350">
        <f t="shared" si="5"/>
        <v>29.762370000000001</v>
      </c>
      <c r="V14" s="350">
        <f t="shared" si="2"/>
        <v>0</v>
      </c>
      <c r="W14" s="350">
        <f t="shared" si="2"/>
        <v>26.124746999999999</v>
      </c>
      <c r="X14" s="350">
        <f t="shared" si="2"/>
        <v>153.03737166666667</v>
      </c>
      <c r="Y14" s="350">
        <f t="shared" si="2"/>
        <v>3.7111103333333331</v>
      </c>
      <c r="Z14" s="350">
        <f t="shared" si="2"/>
        <v>34.832995999999994</v>
      </c>
      <c r="AA14" s="350">
        <f t="shared" si="2"/>
        <v>0</v>
      </c>
      <c r="AB14" s="350">
        <f t="shared" si="2"/>
        <v>0.36743666666666663</v>
      </c>
      <c r="AC14" s="350">
        <f t="shared" si="2"/>
        <v>0.66138599999999992</v>
      </c>
      <c r="AD14" s="350">
        <f t="shared" si="2"/>
        <v>0</v>
      </c>
      <c r="AE14" s="350">
        <f t="shared" si="2"/>
        <v>0</v>
      </c>
      <c r="AF14" s="350">
        <f t="shared" si="2"/>
        <v>15.322108999999999</v>
      </c>
      <c r="AG14" s="350">
        <f t="shared" si="2"/>
        <v>0</v>
      </c>
      <c r="AH14" s="350">
        <f t="shared" si="2"/>
        <v>0</v>
      </c>
      <c r="AI14" s="350">
        <f t="shared" si="2"/>
        <v>3.1966989999999997</v>
      </c>
      <c r="AJ14" s="350">
        <f t="shared" si="2"/>
        <v>765.00314000000003</v>
      </c>
      <c r="AK14" s="411">
        <f t="shared" si="2"/>
        <v>1032.0193656666665</v>
      </c>
      <c r="AL14" s="191"/>
      <c r="AM14" s="351" t="s">
        <v>148</v>
      </c>
      <c r="AN14" s="352">
        <f t="shared" si="6"/>
        <v>2.8838964645565568E-2</v>
      </c>
      <c r="AO14" s="352">
        <f t="shared" si="3"/>
        <v>0</v>
      </c>
      <c r="AP14" s="352">
        <f t="shared" si="3"/>
        <v>2.5314202299996442E-2</v>
      </c>
      <c r="AQ14" s="352">
        <f t="shared" si="3"/>
        <v>0.14828924413429703</v>
      </c>
      <c r="AR14" s="352">
        <f t="shared" si="3"/>
        <v>3.5959696656816323E-3</v>
      </c>
      <c r="AS14" s="352">
        <f t="shared" si="3"/>
        <v>3.3752269733328587E-2</v>
      </c>
      <c r="AT14" s="352">
        <f t="shared" si="3"/>
        <v>0</v>
      </c>
      <c r="AU14" s="1014">
        <f t="shared" si="3"/>
        <v>3.5603660056253786E-4</v>
      </c>
      <c r="AV14" s="352">
        <f t="shared" si="3"/>
        <v>6.4086588101256814E-4</v>
      </c>
      <c r="AW14" s="352">
        <f t="shared" si="3"/>
        <v>0</v>
      </c>
      <c r="AX14" s="352">
        <f t="shared" si="3"/>
        <v>0</v>
      </c>
      <c r="AY14" s="352">
        <f t="shared" si="3"/>
        <v>1.4846726243457828E-2</v>
      </c>
      <c r="AZ14" s="352">
        <f t="shared" si="3"/>
        <v>0</v>
      </c>
      <c r="BA14" s="352">
        <f t="shared" si="3"/>
        <v>0</v>
      </c>
      <c r="BB14" s="352">
        <f t="shared" si="3"/>
        <v>3.0975184248940792E-3</v>
      </c>
      <c r="BC14" s="352">
        <f t="shared" si="3"/>
        <v>0.74126820237120383</v>
      </c>
      <c r="BD14" s="999">
        <f t="shared" si="3"/>
        <v>1</v>
      </c>
    </row>
    <row r="15" spans="1:56" ht="14.4" x14ac:dyDescent="0.3">
      <c r="A15" s="347" t="s">
        <v>149</v>
      </c>
      <c r="B15" s="404">
        <v>0.54</v>
      </c>
      <c r="C15" s="405">
        <v>0</v>
      </c>
      <c r="D15" s="405">
        <v>1.37</v>
      </c>
      <c r="E15" s="404">
        <v>4.2130000000000001</v>
      </c>
      <c r="F15" s="404">
        <v>0.36099999999999999</v>
      </c>
      <c r="G15" s="404">
        <v>1.075</v>
      </c>
      <c r="H15" s="404">
        <v>4.0000000000000001E-3</v>
      </c>
      <c r="I15" s="405">
        <v>6.0000000000000001E-3</v>
      </c>
      <c r="J15" s="404">
        <v>1.7999999999999999E-2</v>
      </c>
      <c r="K15" s="404">
        <v>0</v>
      </c>
      <c r="L15" s="404">
        <v>0</v>
      </c>
      <c r="M15" s="404">
        <v>0.52900000000000003</v>
      </c>
      <c r="N15" s="404">
        <v>0</v>
      </c>
      <c r="O15" s="404">
        <v>0</v>
      </c>
      <c r="P15" s="404">
        <v>0.19</v>
      </c>
      <c r="Q15" s="404">
        <f t="shared" si="4"/>
        <v>17.911000000000001</v>
      </c>
      <c r="R15" s="408">
        <v>26.216999999999999</v>
      </c>
      <c r="T15" s="349" t="s">
        <v>149</v>
      </c>
      <c r="U15" s="350">
        <f t="shared" si="5"/>
        <v>19.84158</v>
      </c>
      <c r="V15" s="350">
        <f t="shared" si="2"/>
        <v>0</v>
      </c>
      <c r="W15" s="350">
        <f t="shared" si="2"/>
        <v>50.338823333333337</v>
      </c>
      <c r="X15" s="350">
        <f t="shared" si="2"/>
        <v>154.80106766666668</v>
      </c>
      <c r="Y15" s="350">
        <f t="shared" si="2"/>
        <v>13.264463666666666</v>
      </c>
      <c r="Z15" s="350">
        <f t="shared" si="2"/>
        <v>39.499441666666669</v>
      </c>
      <c r="AA15" s="350">
        <f t="shared" si="2"/>
        <v>0.14697466666666664</v>
      </c>
      <c r="AB15" s="350">
        <f t="shared" si="2"/>
        <v>0.22046199999999999</v>
      </c>
      <c r="AC15" s="350">
        <f t="shared" si="2"/>
        <v>0.66138599999999992</v>
      </c>
      <c r="AD15" s="350">
        <f t="shared" si="2"/>
        <v>0</v>
      </c>
      <c r="AE15" s="350">
        <f t="shared" si="2"/>
        <v>0</v>
      </c>
      <c r="AF15" s="350">
        <f t="shared" si="2"/>
        <v>19.437399666666668</v>
      </c>
      <c r="AG15" s="350">
        <f t="shared" si="2"/>
        <v>0</v>
      </c>
      <c r="AH15" s="350">
        <f t="shared" si="2"/>
        <v>0</v>
      </c>
      <c r="AI15" s="350">
        <f t="shared" si="2"/>
        <v>6.9812966666666663</v>
      </c>
      <c r="AJ15" s="350">
        <f t="shared" si="2"/>
        <v>658.11581366666667</v>
      </c>
      <c r="AK15" s="411">
        <f t="shared" si="2"/>
        <v>963.30870899999979</v>
      </c>
      <c r="AL15" s="191"/>
      <c r="AM15" s="351" t="s">
        <v>149</v>
      </c>
      <c r="AN15" s="352">
        <f t="shared" si="6"/>
        <v>2.0597322348094752E-2</v>
      </c>
      <c r="AO15" s="352">
        <f t="shared" si="3"/>
        <v>0</v>
      </c>
      <c r="AP15" s="352">
        <f t="shared" si="3"/>
        <v>5.2256169660907063E-2</v>
      </c>
      <c r="AQ15" s="352">
        <f t="shared" si="3"/>
        <v>0.16069725750467259</v>
      </c>
      <c r="AR15" s="352">
        <f t="shared" si="3"/>
        <v>1.3769691421596677E-2</v>
      </c>
      <c r="AS15" s="352">
        <f t="shared" si="3"/>
        <v>4.1003928748521962E-2</v>
      </c>
      <c r="AT15" s="352">
        <f t="shared" si="3"/>
        <v>1.5257275813403517E-4</v>
      </c>
      <c r="AU15" s="1014">
        <f t="shared" si="3"/>
        <v>2.288591372010528E-4</v>
      </c>
      <c r="AV15" s="352">
        <f t="shared" si="3"/>
        <v>6.865774116031583E-4</v>
      </c>
      <c r="AW15" s="352">
        <f t="shared" si="3"/>
        <v>0</v>
      </c>
      <c r="AX15" s="352">
        <f t="shared" si="3"/>
        <v>0</v>
      </c>
      <c r="AY15" s="352">
        <f t="shared" si="3"/>
        <v>2.0177747263226155E-2</v>
      </c>
      <c r="AZ15" s="352">
        <f t="shared" si="3"/>
        <v>0</v>
      </c>
      <c r="BA15" s="352">
        <f t="shared" si="3"/>
        <v>0</v>
      </c>
      <c r="BB15" s="352">
        <f t="shared" si="3"/>
        <v>7.2472060113666715E-3</v>
      </c>
      <c r="BC15" s="352">
        <f t="shared" si="3"/>
        <v>0.68318266773467617</v>
      </c>
      <c r="BD15" s="999">
        <f t="shared" si="3"/>
        <v>1</v>
      </c>
    </row>
    <row r="16" spans="1:56" ht="14.4" x14ac:dyDescent="0.3">
      <c r="A16" s="347" t="s">
        <v>150</v>
      </c>
      <c r="B16" s="404">
        <v>0.53</v>
      </c>
      <c r="C16" s="405">
        <v>0</v>
      </c>
      <c r="D16" s="405">
        <v>0.56599999999999995</v>
      </c>
      <c r="E16" s="404">
        <v>4.4859999999999998</v>
      </c>
      <c r="F16" s="404">
        <v>0.36099999999999999</v>
      </c>
      <c r="G16" s="404">
        <v>1.17</v>
      </c>
      <c r="H16" s="404">
        <v>0</v>
      </c>
      <c r="I16" s="405">
        <v>3.0000000000000001E-3</v>
      </c>
      <c r="J16" s="404">
        <v>5.2999999999999999E-2</v>
      </c>
      <c r="K16" s="404">
        <v>3.0000000000000001E-3</v>
      </c>
      <c r="L16" s="404">
        <v>0</v>
      </c>
      <c r="M16" s="404">
        <v>0.54100000000000004</v>
      </c>
      <c r="N16" s="404">
        <v>0</v>
      </c>
      <c r="O16" s="404">
        <v>0</v>
      </c>
      <c r="P16" s="404">
        <v>0.17899999999999999</v>
      </c>
      <c r="Q16" s="404">
        <f t="shared" si="4"/>
        <v>21.215</v>
      </c>
      <c r="R16" s="408">
        <v>29.106999999999999</v>
      </c>
      <c r="T16" s="349" t="s">
        <v>150</v>
      </c>
      <c r="U16" s="350">
        <f t="shared" si="5"/>
        <v>19.474143333333334</v>
      </c>
      <c r="V16" s="350">
        <f t="shared" si="2"/>
        <v>0</v>
      </c>
      <c r="W16" s="350">
        <f t="shared" si="2"/>
        <v>20.796915333333331</v>
      </c>
      <c r="X16" s="350">
        <f t="shared" si="2"/>
        <v>164.83208866666664</v>
      </c>
      <c r="Y16" s="350">
        <f t="shared" si="2"/>
        <v>13.264463666666666</v>
      </c>
      <c r="Z16" s="350">
        <f t="shared" si="2"/>
        <v>42.990089999999995</v>
      </c>
      <c r="AA16" s="350">
        <f t="shared" si="2"/>
        <v>0</v>
      </c>
      <c r="AB16" s="350">
        <f t="shared" si="2"/>
        <v>0.110231</v>
      </c>
      <c r="AC16" s="350">
        <f t="shared" si="2"/>
        <v>1.9474143333333334</v>
      </c>
      <c r="AD16" s="350">
        <f t="shared" si="2"/>
        <v>0.110231</v>
      </c>
      <c r="AE16" s="350">
        <f t="shared" si="2"/>
        <v>0</v>
      </c>
      <c r="AF16" s="350">
        <f t="shared" si="2"/>
        <v>19.878323666666667</v>
      </c>
      <c r="AG16" s="350">
        <f t="shared" si="2"/>
        <v>0</v>
      </c>
      <c r="AH16" s="350">
        <f t="shared" si="2"/>
        <v>0</v>
      </c>
      <c r="AI16" s="350">
        <f t="shared" si="2"/>
        <v>6.5771163333333327</v>
      </c>
      <c r="AJ16" s="350">
        <f t="shared" si="2"/>
        <v>779.51688833333333</v>
      </c>
      <c r="AK16" s="411">
        <f t="shared" si="2"/>
        <v>1069.4979056666666</v>
      </c>
      <c r="AL16" s="191"/>
      <c r="AM16" s="351" t="s">
        <v>150</v>
      </c>
      <c r="AN16" s="352">
        <f t="shared" si="6"/>
        <v>1.8208678324801594E-2</v>
      </c>
      <c r="AO16" s="352">
        <f t="shared" si="3"/>
        <v>0</v>
      </c>
      <c r="AP16" s="352">
        <f t="shared" si="3"/>
        <v>1.9445494211014533E-2</v>
      </c>
      <c r="AQ16" s="352">
        <f t="shared" si="3"/>
        <v>0.1541210018208678</v>
      </c>
      <c r="AR16" s="352">
        <f t="shared" si="3"/>
        <v>1.2402514858968632E-2</v>
      </c>
      <c r="AS16" s="352">
        <f t="shared" si="3"/>
        <v>4.0196516301920497E-2</v>
      </c>
      <c r="AT16" s="352">
        <f t="shared" si="3"/>
        <v>0</v>
      </c>
      <c r="AU16" s="1014">
        <f t="shared" si="3"/>
        <v>1.0306799051774487E-4</v>
      </c>
      <c r="AV16" s="352">
        <f t="shared" si="3"/>
        <v>1.8208678324801596E-3</v>
      </c>
      <c r="AW16" s="352">
        <f t="shared" si="3"/>
        <v>1.0306799051774487E-4</v>
      </c>
      <c r="AX16" s="352">
        <f t="shared" si="3"/>
        <v>0</v>
      </c>
      <c r="AY16" s="352">
        <f t="shared" si="3"/>
        <v>1.8586594290033325E-2</v>
      </c>
      <c r="AZ16" s="352">
        <f t="shared" si="3"/>
        <v>0</v>
      </c>
      <c r="BA16" s="352">
        <f t="shared" si="3"/>
        <v>0</v>
      </c>
      <c r="BB16" s="352">
        <f t="shared" si="3"/>
        <v>6.149723434225444E-3</v>
      </c>
      <c r="BC16" s="352">
        <f t="shared" si="3"/>
        <v>0.72886247294465256</v>
      </c>
      <c r="BD16" s="999">
        <f t="shared" si="3"/>
        <v>1</v>
      </c>
    </row>
    <row r="17" spans="1:56" ht="14.4" x14ac:dyDescent="0.3">
      <c r="A17" s="347" t="s">
        <v>151</v>
      </c>
      <c r="B17" s="404">
        <v>0.03</v>
      </c>
      <c r="C17" s="405">
        <v>0</v>
      </c>
      <c r="D17" s="405">
        <v>1.07</v>
      </c>
      <c r="E17" s="404">
        <v>4.8710000000000004</v>
      </c>
      <c r="F17" s="404">
        <v>0.48499999999999999</v>
      </c>
      <c r="G17" s="404">
        <v>1.272</v>
      </c>
      <c r="H17" s="404">
        <v>2E-3</v>
      </c>
      <c r="I17" s="405">
        <v>0</v>
      </c>
      <c r="J17" s="404">
        <v>0.06</v>
      </c>
      <c r="K17" s="404">
        <v>0</v>
      </c>
      <c r="L17" s="404">
        <v>0</v>
      </c>
      <c r="M17" s="404">
        <v>0.69499999999999995</v>
      </c>
      <c r="N17" s="404">
        <v>0</v>
      </c>
      <c r="O17" s="404">
        <v>0</v>
      </c>
      <c r="P17" s="404">
        <v>0.192</v>
      </c>
      <c r="Q17" s="404">
        <f t="shared" si="4"/>
        <v>19.689</v>
      </c>
      <c r="R17" s="408">
        <v>28.366</v>
      </c>
      <c r="T17" s="349" t="s">
        <v>151</v>
      </c>
      <c r="U17" s="350">
        <f t="shared" si="5"/>
        <v>1.1023099999999999</v>
      </c>
      <c r="V17" s="350">
        <f t="shared" si="2"/>
        <v>0</v>
      </c>
      <c r="W17" s="350">
        <f t="shared" si="2"/>
        <v>39.315723333333338</v>
      </c>
      <c r="X17" s="350">
        <f t="shared" si="2"/>
        <v>178.97840033333335</v>
      </c>
      <c r="Y17" s="350">
        <f t="shared" si="2"/>
        <v>17.82067833333333</v>
      </c>
      <c r="Z17" s="350">
        <f t="shared" si="2"/>
        <v>46.737943999999999</v>
      </c>
      <c r="AA17" s="350">
        <f t="shared" si="2"/>
        <v>7.3487333333333321E-2</v>
      </c>
      <c r="AB17" s="350">
        <f t="shared" si="2"/>
        <v>0</v>
      </c>
      <c r="AC17" s="350">
        <f t="shared" si="2"/>
        <v>2.2046199999999998</v>
      </c>
      <c r="AD17" s="350">
        <f t="shared" si="2"/>
        <v>0</v>
      </c>
      <c r="AE17" s="350">
        <f t="shared" si="2"/>
        <v>0</v>
      </c>
      <c r="AF17" s="350">
        <f t="shared" si="2"/>
        <v>25.536848333333332</v>
      </c>
      <c r="AG17" s="350">
        <f t="shared" si="2"/>
        <v>0</v>
      </c>
      <c r="AH17" s="350">
        <f t="shared" si="2"/>
        <v>0</v>
      </c>
      <c r="AI17" s="350">
        <f t="shared" si="2"/>
        <v>7.0547839999999997</v>
      </c>
      <c r="AJ17" s="350">
        <f t="shared" si="2"/>
        <v>723.44605299999989</v>
      </c>
      <c r="AK17" s="411">
        <f t="shared" si="2"/>
        <v>1042.2708486666666</v>
      </c>
      <c r="AL17" s="191"/>
      <c r="AM17" s="351" t="s">
        <v>151</v>
      </c>
      <c r="AN17" s="352">
        <f t="shared" si="6"/>
        <v>1.0576041740111401E-3</v>
      </c>
      <c r="AO17" s="352">
        <f t="shared" si="3"/>
        <v>0</v>
      </c>
      <c r="AP17" s="352">
        <f t="shared" si="3"/>
        <v>3.7721215539730672E-2</v>
      </c>
      <c r="AQ17" s="352">
        <f t="shared" si="3"/>
        <v>0.17171966438694214</v>
      </c>
      <c r="AR17" s="352">
        <f t="shared" si="3"/>
        <v>1.7097934146513429E-2</v>
      </c>
      <c r="AS17" s="352">
        <f t="shared" si="3"/>
        <v>4.4842416978072341E-2</v>
      </c>
      <c r="AT17" s="352">
        <f t="shared" si="3"/>
        <v>7.0506944934076006E-5</v>
      </c>
      <c r="AU17" s="1014">
        <f t="shared" si="3"/>
        <v>0</v>
      </c>
      <c r="AV17" s="352">
        <f t="shared" si="3"/>
        <v>2.1152083480222802E-3</v>
      </c>
      <c r="AW17" s="352">
        <f t="shared" si="3"/>
        <v>0</v>
      </c>
      <c r="AX17" s="352">
        <f t="shared" si="3"/>
        <v>0</v>
      </c>
      <c r="AY17" s="352">
        <f t="shared" si="3"/>
        <v>2.4501163364591412E-2</v>
      </c>
      <c r="AZ17" s="352">
        <f t="shared" si="3"/>
        <v>0</v>
      </c>
      <c r="BA17" s="352">
        <f t="shared" si="3"/>
        <v>0</v>
      </c>
      <c r="BB17" s="352">
        <f t="shared" si="3"/>
        <v>6.768666713671297E-3</v>
      </c>
      <c r="BC17" s="352">
        <f t="shared" si="3"/>
        <v>0.69410561940351123</v>
      </c>
      <c r="BD17" s="999">
        <f t="shared" si="3"/>
        <v>1</v>
      </c>
    </row>
    <row r="18" spans="1:56" ht="14.4" x14ac:dyDescent="0.3">
      <c r="A18" s="347" t="s">
        <v>152</v>
      </c>
      <c r="B18" s="404">
        <v>0</v>
      </c>
      <c r="C18" s="405">
        <v>0</v>
      </c>
      <c r="D18" s="405">
        <v>1.8049999999999999</v>
      </c>
      <c r="E18" s="404">
        <v>4.7279999999999998</v>
      </c>
      <c r="F18" s="404">
        <v>0.32300000000000001</v>
      </c>
      <c r="G18" s="404">
        <v>1.36</v>
      </c>
      <c r="H18" s="404">
        <v>3.0000000000000001E-3</v>
      </c>
      <c r="I18" s="405">
        <v>0</v>
      </c>
      <c r="J18" s="404">
        <v>0.06</v>
      </c>
      <c r="K18" s="404">
        <v>0</v>
      </c>
      <c r="L18" s="404">
        <v>0</v>
      </c>
      <c r="M18" s="404">
        <v>0.71199999999999997</v>
      </c>
      <c r="N18" s="404">
        <v>0</v>
      </c>
      <c r="O18" s="404">
        <v>0</v>
      </c>
      <c r="P18" s="404">
        <v>0.14099999999999999</v>
      </c>
      <c r="Q18" s="404">
        <f t="shared" si="4"/>
        <v>16.353000000000002</v>
      </c>
      <c r="R18" s="408">
        <v>25.484999999999999</v>
      </c>
      <c r="T18" s="349" t="s">
        <v>152</v>
      </c>
      <c r="U18" s="350">
        <f t="shared" si="5"/>
        <v>0</v>
      </c>
      <c r="V18" s="350">
        <f t="shared" si="2"/>
        <v>0</v>
      </c>
      <c r="W18" s="350">
        <f t="shared" si="2"/>
        <v>66.322318333333328</v>
      </c>
      <c r="X18" s="350">
        <f t="shared" si="2"/>
        <v>173.72405599999999</v>
      </c>
      <c r="Y18" s="350">
        <f t="shared" si="2"/>
        <v>11.868204333333333</v>
      </c>
      <c r="Z18" s="350">
        <f t="shared" si="2"/>
        <v>49.971386666666668</v>
      </c>
      <c r="AA18" s="350">
        <f t="shared" si="2"/>
        <v>0.110231</v>
      </c>
      <c r="AB18" s="350">
        <f t="shared" si="2"/>
        <v>0</v>
      </c>
      <c r="AC18" s="350">
        <f t="shared" si="2"/>
        <v>2.2046199999999998</v>
      </c>
      <c r="AD18" s="350">
        <f t="shared" si="2"/>
        <v>0</v>
      </c>
      <c r="AE18" s="350">
        <f t="shared" si="2"/>
        <v>0</v>
      </c>
      <c r="AF18" s="350">
        <f t="shared" si="2"/>
        <v>26.161490666666666</v>
      </c>
      <c r="AG18" s="350">
        <f t="shared" si="2"/>
        <v>0</v>
      </c>
      <c r="AH18" s="350">
        <f t="shared" si="2"/>
        <v>0</v>
      </c>
      <c r="AI18" s="350">
        <f t="shared" si="2"/>
        <v>5.1808569999999996</v>
      </c>
      <c r="AJ18" s="350">
        <f t="shared" si="2"/>
        <v>600.86918100000003</v>
      </c>
      <c r="AK18" s="411">
        <f t="shared" si="2"/>
        <v>936.41234499999996</v>
      </c>
      <c r="AL18" s="191"/>
      <c r="AM18" s="351" t="s">
        <v>152</v>
      </c>
      <c r="AN18" s="352">
        <f t="shared" si="6"/>
        <v>0</v>
      </c>
      <c r="AO18" s="352">
        <f t="shared" si="3"/>
        <v>0</v>
      </c>
      <c r="AP18" s="352">
        <f t="shared" si="3"/>
        <v>7.0825976064351578E-2</v>
      </c>
      <c r="AQ18" s="352">
        <f t="shared" si="3"/>
        <v>0.18552089464390817</v>
      </c>
      <c r="AR18" s="352">
        <f t="shared" si="3"/>
        <v>1.2674122032568177E-2</v>
      </c>
      <c r="AS18" s="352">
        <f t="shared" si="3"/>
        <v>5.336472434765549E-2</v>
      </c>
      <c r="AT18" s="352">
        <f t="shared" si="3"/>
        <v>1.1771630370806356E-4</v>
      </c>
      <c r="AU18" s="1014">
        <f t="shared" si="3"/>
        <v>0</v>
      </c>
      <c r="AV18" s="352">
        <f t="shared" si="3"/>
        <v>2.3543260741612712E-3</v>
      </c>
      <c r="AW18" s="352">
        <f t="shared" si="3"/>
        <v>0</v>
      </c>
      <c r="AX18" s="352">
        <f t="shared" si="3"/>
        <v>0</v>
      </c>
      <c r="AY18" s="352">
        <f t="shared" si="3"/>
        <v>2.7938002746713753E-2</v>
      </c>
      <c r="AZ18" s="352">
        <f t="shared" si="3"/>
        <v>0</v>
      </c>
      <c r="BA18" s="352">
        <f t="shared" si="3"/>
        <v>0</v>
      </c>
      <c r="BB18" s="352">
        <f t="shared" si="3"/>
        <v>5.5326662742789879E-3</v>
      </c>
      <c r="BC18" s="352">
        <f t="shared" si="3"/>
        <v>0.64167157151265453</v>
      </c>
      <c r="BD18" s="999">
        <f t="shared" si="3"/>
        <v>1</v>
      </c>
    </row>
    <row r="19" spans="1:56" ht="14.4" x14ac:dyDescent="0.3">
      <c r="A19" s="347" t="s">
        <v>153</v>
      </c>
      <c r="B19" s="404">
        <v>0</v>
      </c>
      <c r="C19" s="405">
        <v>0</v>
      </c>
      <c r="D19" s="405">
        <v>1.472</v>
      </c>
      <c r="E19" s="404">
        <v>4.6109999999999998</v>
      </c>
      <c r="F19" s="404">
        <v>0.315</v>
      </c>
      <c r="G19" s="404">
        <v>1.4670000000000001</v>
      </c>
      <c r="H19" s="404">
        <v>8.2000000000000003E-2</v>
      </c>
      <c r="I19" s="405">
        <v>0</v>
      </c>
      <c r="J19" s="404">
        <v>2.8000000000000001E-2</v>
      </c>
      <c r="K19" s="404">
        <v>0</v>
      </c>
      <c r="L19" s="404">
        <v>0</v>
      </c>
      <c r="M19" s="404">
        <v>0.80900000000000005</v>
      </c>
      <c r="N19" s="404">
        <v>0</v>
      </c>
      <c r="O19" s="404">
        <v>0</v>
      </c>
      <c r="P19" s="404">
        <v>0.17299999999999999</v>
      </c>
      <c r="Q19" s="404">
        <f t="shared" si="4"/>
        <v>16.462000000000003</v>
      </c>
      <c r="R19" s="408">
        <v>25.419</v>
      </c>
      <c r="T19" s="349" t="s">
        <v>153</v>
      </c>
      <c r="U19" s="350">
        <f t="shared" si="5"/>
        <v>0</v>
      </c>
      <c r="V19" s="350">
        <f t="shared" si="2"/>
        <v>0</v>
      </c>
      <c r="W19" s="350">
        <f t="shared" si="2"/>
        <v>54.086677333333327</v>
      </c>
      <c r="X19" s="350">
        <f t="shared" si="2"/>
        <v>169.42504700000001</v>
      </c>
      <c r="Y19" s="350">
        <f t="shared" si="2"/>
        <v>11.574254999999999</v>
      </c>
      <c r="Z19" s="350">
        <f t="shared" si="2"/>
        <v>53.902959000000003</v>
      </c>
      <c r="AA19" s="350">
        <f t="shared" si="2"/>
        <v>3.0129806666666665</v>
      </c>
      <c r="AB19" s="350">
        <f t="shared" si="2"/>
        <v>0</v>
      </c>
      <c r="AC19" s="350">
        <f t="shared" si="2"/>
        <v>1.0288226666666667</v>
      </c>
      <c r="AD19" s="350">
        <f t="shared" si="2"/>
        <v>0</v>
      </c>
      <c r="AE19" s="350">
        <f t="shared" si="2"/>
        <v>0</v>
      </c>
      <c r="AF19" s="350">
        <f t="shared" si="2"/>
        <v>29.725626333333331</v>
      </c>
      <c r="AG19" s="350">
        <f t="shared" si="2"/>
        <v>0</v>
      </c>
      <c r="AH19" s="350">
        <f t="shared" si="2"/>
        <v>0</v>
      </c>
      <c r="AI19" s="350">
        <f t="shared" si="2"/>
        <v>6.3566543333333332</v>
      </c>
      <c r="AJ19" s="350">
        <f t="shared" si="2"/>
        <v>604.87424066666676</v>
      </c>
      <c r="AK19" s="411">
        <f t="shared" si="2"/>
        <v>933.98726299999987</v>
      </c>
      <c r="AL19" s="191"/>
      <c r="AM19" s="351" t="s">
        <v>153</v>
      </c>
      <c r="AN19" s="352">
        <f t="shared" si="6"/>
        <v>0</v>
      </c>
      <c r="AO19" s="352">
        <f t="shared" si="3"/>
        <v>0</v>
      </c>
      <c r="AP19" s="352">
        <f t="shared" si="3"/>
        <v>5.7909437822101575E-2</v>
      </c>
      <c r="AQ19" s="352">
        <f t="shared" si="3"/>
        <v>0.18139974035170545</v>
      </c>
      <c r="AR19" s="352">
        <f t="shared" si="3"/>
        <v>1.2392304968724184E-2</v>
      </c>
      <c r="AS19" s="352">
        <f t="shared" si="3"/>
        <v>5.7712734568629777E-2</v>
      </c>
      <c r="AT19" s="352">
        <f t="shared" si="3"/>
        <v>3.225933356937724E-3</v>
      </c>
      <c r="AU19" s="1014">
        <f t="shared" si="3"/>
        <v>0</v>
      </c>
      <c r="AV19" s="352">
        <f t="shared" si="3"/>
        <v>1.1015382194421498E-3</v>
      </c>
      <c r="AW19" s="352">
        <f t="shared" si="3"/>
        <v>0</v>
      </c>
      <c r="AX19" s="352">
        <f t="shared" si="3"/>
        <v>0</v>
      </c>
      <c r="AY19" s="352">
        <f t="shared" si="3"/>
        <v>3.1826586411739251E-2</v>
      </c>
      <c r="AZ19" s="352">
        <f t="shared" si="3"/>
        <v>0</v>
      </c>
      <c r="BA19" s="352">
        <f t="shared" si="3"/>
        <v>0</v>
      </c>
      <c r="BB19" s="352">
        <f t="shared" si="3"/>
        <v>6.8059325701247102E-3</v>
      </c>
      <c r="BC19" s="352">
        <f t="shared" si="3"/>
        <v>0.64762579173059542</v>
      </c>
      <c r="BD19" s="999">
        <f t="shared" si="3"/>
        <v>1</v>
      </c>
    </row>
    <row r="20" spans="1:56" s="9" customFormat="1" ht="14.4" x14ac:dyDescent="0.3">
      <c r="A20" s="340" t="s">
        <v>154</v>
      </c>
      <c r="B20" s="406">
        <v>0.28000000000000003</v>
      </c>
      <c r="C20" s="407">
        <v>0</v>
      </c>
      <c r="D20" s="407">
        <v>0.877</v>
      </c>
      <c r="E20" s="406">
        <v>4.7960000000000003</v>
      </c>
      <c r="F20" s="406">
        <v>0.375</v>
      </c>
      <c r="G20" s="406">
        <v>1.593</v>
      </c>
      <c r="H20" s="406">
        <v>0.03</v>
      </c>
      <c r="I20" s="407">
        <v>0</v>
      </c>
      <c r="J20" s="406">
        <v>5.0999999999999997E-2</v>
      </c>
      <c r="K20" s="406">
        <v>0</v>
      </c>
      <c r="L20" s="406">
        <v>0</v>
      </c>
      <c r="M20" s="406">
        <v>1.0049999999999999</v>
      </c>
      <c r="N20" s="406">
        <v>0</v>
      </c>
      <c r="O20" s="406">
        <v>0</v>
      </c>
      <c r="P20" s="406">
        <v>0.24199999999999999</v>
      </c>
      <c r="Q20" s="1003">
        <f t="shared" si="4"/>
        <v>18.075999999999997</v>
      </c>
      <c r="R20" s="409">
        <v>27.324999999999999</v>
      </c>
      <c r="S20" s="331"/>
      <c r="T20" s="343" t="s">
        <v>154</v>
      </c>
      <c r="U20" s="1016">
        <f t="shared" si="5"/>
        <v>10.288226666666668</v>
      </c>
      <c r="V20" s="1016">
        <f t="shared" si="2"/>
        <v>0</v>
      </c>
      <c r="W20" s="1016">
        <f t="shared" si="2"/>
        <v>32.224195666666667</v>
      </c>
      <c r="X20" s="1016">
        <f t="shared" si="2"/>
        <v>176.22262533333333</v>
      </c>
      <c r="Y20" s="1016">
        <f t="shared" si="2"/>
        <v>13.778874999999999</v>
      </c>
      <c r="Z20" s="1016">
        <f t="shared" si="2"/>
        <v>58.532660999999997</v>
      </c>
      <c r="AA20" s="1016">
        <f t="shared" si="2"/>
        <v>1.1023099999999999</v>
      </c>
      <c r="AB20" s="1016">
        <f t="shared" si="2"/>
        <v>0</v>
      </c>
      <c r="AC20" s="1016">
        <f t="shared" si="2"/>
        <v>1.8739269999999997</v>
      </c>
      <c r="AD20" s="1016">
        <f t="shared" si="2"/>
        <v>0</v>
      </c>
      <c r="AE20" s="1016">
        <f t="shared" si="2"/>
        <v>0</v>
      </c>
      <c r="AF20" s="1016">
        <f t="shared" si="2"/>
        <v>36.927384999999994</v>
      </c>
      <c r="AG20" s="1016">
        <f t="shared" si="2"/>
        <v>0</v>
      </c>
      <c r="AH20" s="1016">
        <f t="shared" si="2"/>
        <v>0</v>
      </c>
      <c r="AI20" s="1016">
        <f t="shared" si="2"/>
        <v>8.8919673333333318</v>
      </c>
      <c r="AJ20" s="1016">
        <f t="shared" si="2"/>
        <v>664.17851866666649</v>
      </c>
      <c r="AK20" s="1017">
        <f t="shared" ref="AK20:AK50" si="7">R20*2204.62/60</f>
        <v>1004.0206916666666</v>
      </c>
      <c r="AL20" s="415"/>
      <c r="AM20" s="344" t="s">
        <v>154</v>
      </c>
      <c r="AN20" s="360">
        <f t="shared" si="6"/>
        <v>1.0247026532479418E-2</v>
      </c>
      <c r="AO20" s="360">
        <f t="shared" si="3"/>
        <v>0</v>
      </c>
      <c r="AP20" s="360">
        <f t="shared" si="3"/>
        <v>3.2095150960658736E-2</v>
      </c>
      <c r="AQ20" s="360">
        <f t="shared" si="3"/>
        <v>0.17551692589204027</v>
      </c>
      <c r="AR20" s="360">
        <f t="shared" si="3"/>
        <v>1.372369624885636E-2</v>
      </c>
      <c r="AS20" s="360">
        <f t="shared" si="3"/>
        <v>5.8298261665141814E-2</v>
      </c>
      <c r="AT20" s="360">
        <f t="shared" si="3"/>
        <v>1.0978956999085087E-3</v>
      </c>
      <c r="AU20" s="1015">
        <f t="shared" si="3"/>
        <v>0</v>
      </c>
      <c r="AV20" s="360">
        <f t="shared" si="3"/>
        <v>1.8664226898444645E-3</v>
      </c>
      <c r="AW20" s="360">
        <f t="shared" si="3"/>
        <v>0</v>
      </c>
      <c r="AX20" s="360">
        <f t="shared" si="3"/>
        <v>0</v>
      </c>
      <c r="AY20" s="360">
        <f t="shared" si="3"/>
        <v>3.6779505946935034E-2</v>
      </c>
      <c r="AZ20" s="360">
        <f t="shared" si="3"/>
        <v>0</v>
      </c>
      <c r="BA20" s="360">
        <f t="shared" si="3"/>
        <v>0</v>
      </c>
      <c r="BB20" s="360">
        <f t="shared" si="3"/>
        <v>8.8563586459286352E-3</v>
      </c>
      <c r="BC20" s="360">
        <f t="shared" si="3"/>
        <v>0.66151875571820662</v>
      </c>
      <c r="BD20" s="1000">
        <f t="shared" ref="BD20:BD50" si="8">AK20/$AK20</f>
        <v>1</v>
      </c>
    </row>
    <row r="21" spans="1:56" ht="14.4" x14ac:dyDescent="0.3">
      <c r="A21" s="347" t="s">
        <v>155</v>
      </c>
      <c r="B21" s="404">
        <v>0.19</v>
      </c>
      <c r="C21" s="404">
        <v>0</v>
      </c>
      <c r="D21" s="404">
        <v>1.0920000000000001</v>
      </c>
      <c r="E21" s="404">
        <v>4.8659999999999997</v>
      </c>
      <c r="F21" s="404">
        <v>0.32400000000000001</v>
      </c>
      <c r="G21" s="404">
        <v>2.0129999999999999</v>
      </c>
      <c r="H21" s="404">
        <v>0</v>
      </c>
      <c r="I21" s="405">
        <v>0</v>
      </c>
      <c r="J21" s="404">
        <v>0.115</v>
      </c>
      <c r="K21" s="404">
        <v>0</v>
      </c>
      <c r="L21" s="404">
        <v>0</v>
      </c>
      <c r="M21" s="404">
        <v>1.014</v>
      </c>
      <c r="N21" s="404">
        <v>0</v>
      </c>
      <c r="O21" s="404">
        <v>0</v>
      </c>
      <c r="P21" s="404">
        <v>0.25700000000000001</v>
      </c>
      <c r="Q21" s="404">
        <f t="shared" si="4"/>
        <v>19.200000000000003</v>
      </c>
      <c r="R21" s="408">
        <v>29.071000000000002</v>
      </c>
      <c r="T21" s="349" t="s">
        <v>155</v>
      </c>
      <c r="U21" s="350">
        <f t="shared" si="5"/>
        <v>6.9812966666666663</v>
      </c>
      <c r="V21" s="350">
        <f t="shared" ref="V21:V50" si="9">C21*2204.62/60</f>
        <v>0</v>
      </c>
      <c r="W21" s="350">
        <f t="shared" ref="W21:W50" si="10">D21*2204.62/60</f>
        <v>40.124084000000003</v>
      </c>
      <c r="X21" s="350">
        <f t="shared" ref="X21:X50" si="11">E21*2204.62/60</f>
        <v>178.79468199999999</v>
      </c>
      <c r="Y21" s="350">
        <f t="shared" ref="Y21:Y50" si="12">F21*2204.62/60</f>
        <v>11.904947999999999</v>
      </c>
      <c r="Z21" s="350">
        <f t="shared" ref="Z21:Z50" si="13">G21*2204.62/60</f>
        <v>73.965001000000001</v>
      </c>
      <c r="AA21" s="350">
        <f t="shared" ref="AA21:AA50" si="14">H21*2204.62/60</f>
        <v>0</v>
      </c>
      <c r="AB21" s="350">
        <f t="shared" ref="AB21:AB50" si="15">I21*2204.62/60</f>
        <v>0</v>
      </c>
      <c r="AC21" s="350">
        <f t="shared" ref="AC21:AC50" si="16">J21*2204.62/60</f>
        <v>4.2255216666666664</v>
      </c>
      <c r="AD21" s="350">
        <f t="shared" ref="AD21:AD50" si="17">K21*2204.62/60</f>
        <v>0</v>
      </c>
      <c r="AE21" s="350">
        <f t="shared" ref="AE21:AE50" si="18">L21*2204.62/60</f>
        <v>0</v>
      </c>
      <c r="AF21" s="350">
        <f t="shared" ref="AF21:AF50" si="19">M21*2204.62/60</f>
        <v>37.258077999999998</v>
      </c>
      <c r="AG21" s="350">
        <f t="shared" ref="AG21:AG50" si="20">N21*2204.62/60</f>
        <v>0</v>
      </c>
      <c r="AH21" s="350">
        <f t="shared" ref="AH21:AH50" si="21">O21*2204.62/60</f>
        <v>0</v>
      </c>
      <c r="AI21" s="350">
        <f t="shared" ref="AI21:AI50" si="22">P21*2204.62/60</f>
        <v>9.4431223333333332</v>
      </c>
      <c r="AJ21" s="350">
        <f t="shared" ref="AJ21:AJ50" si="23">Q21*2204.62/60</f>
        <v>705.47840000000008</v>
      </c>
      <c r="AK21" s="411">
        <f t="shared" si="7"/>
        <v>1068.1751336666666</v>
      </c>
      <c r="AL21" s="191"/>
      <c r="AM21" s="351" t="s">
        <v>155</v>
      </c>
      <c r="AN21" s="352">
        <f t="shared" si="6"/>
        <v>6.5357228853496607E-3</v>
      </c>
      <c r="AO21" s="352">
        <f t="shared" ref="AO21:AO50" si="24">V21/$AK21</f>
        <v>0</v>
      </c>
      <c r="AP21" s="352">
        <f t="shared" ref="AP21:AP50" si="25">W21/$AK21</f>
        <v>3.7563207320009638E-2</v>
      </c>
      <c r="AQ21" s="352">
        <f t="shared" ref="AQ21:AQ50" si="26">X21/$AK21</f>
        <v>0.167383302947955</v>
      </c>
      <c r="AR21" s="352">
        <f t="shared" ref="AR21:AR50" si="27">Y21/$AK21</f>
        <v>1.1145127446596265E-2</v>
      </c>
      <c r="AS21" s="352">
        <f t="shared" ref="AS21:AS50" si="28">Z21/$AK21</f>
        <v>6.9244264043204565E-2</v>
      </c>
      <c r="AT21" s="352">
        <f t="shared" ref="AT21:AT50" si="29">AA21/$AK21</f>
        <v>0</v>
      </c>
      <c r="AU21" s="1014">
        <f t="shared" ref="AU21:AU50" si="30">AB21/$AK21</f>
        <v>0</v>
      </c>
      <c r="AV21" s="352">
        <f t="shared" ref="AV21:AV50" si="31">AC21/$AK21</f>
        <v>3.9558322727116365E-3</v>
      </c>
      <c r="AW21" s="352">
        <f t="shared" ref="AW21:AW50" si="32">AD21/$AK21</f>
        <v>0</v>
      </c>
      <c r="AX21" s="352">
        <f t="shared" ref="AX21:AX50" si="33">AE21/$AK21</f>
        <v>0</v>
      </c>
      <c r="AY21" s="352">
        <f t="shared" ref="AY21:AY50" si="34">AF21/$AK21</f>
        <v>3.4880121082866089E-2</v>
      </c>
      <c r="AZ21" s="352">
        <f t="shared" ref="AZ21:AZ50" si="35">AG21/$AK21</f>
        <v>0</v>
      </c>
      <c r="BA21" s="352">
        <f t="shared" ref="BA21:BA50" si="36">AH21/$AK21</f>
        <v>0</v>
      </c>
      <c r="BB21" s="352">
        <f t="shared" ref="BB21:BB50" si="37">AI21/$AK21</f>
        <v>8.8404251659729635E-3</v>
      </c>
      <c r="BC21" s="352">
        <f t="shared" ref="BC21:BC50" si="38">AJ21/$AK21</f>
        <v>0.66045199683533429</v>
      </c>
      <c r="BD21" s="999">
        <f t="shared" si="8"/>
        <v>1</v>
      </c>
    </row>
    <row r="22" spans="1:56" ht="14.4" x14ac:dyDescent="0.3">
      <c r="A22" s="347" t="s">
        <v>156</v>
      </c>
      <c r="B22" s="404">
        <v>0.20799999999999999</v>
      </c>
      <c r="C22" s="404">
        <v>0</v>
      </c>
      <c r="D22" s="404">
        <v>0.95599999999999996</v>
      </c>
      <c r="E22" s="404">
        <v>4.8470000000000004</v>
      </c>
      <c r="F22" s="404">
        <v>0.628</v>
      </c>
      <c r="G22" s="404">
        <v>2.1190000000000002</v>
      </c>
      <c r="H22" s="404">
        <v>0</v>
      </c>
      <c r="I22" s="404">
        <v>3.1E-2</v>
      </c>
      <c r="J22" s="404">
        <v>6.5000000000000002E-2</v>
      </c>
      <c r="K22" s="404">
        <v>0</v>
      </c>
      <c r="L22" s="404">
        <v>0.42499999999999999</v>
      </c>
      <c r="M22" s="404">
        <v>1.0960000000000001</v>
      </c>
      <c r="N22" s="404">
        <v>3.4000000000000002E-2</v>
      </c>
      <c r="O22" s="404">
        <v>0</v>
      </c>
      <c r="P22" s="404">
        <v>0.373</v>
      </c>
      <c r="Q22" s="404">
        <f t="shared" si="4"/>
        <v>17.360999999999997</v>
      </c>
      <c r="R22" s="408">
        <v>28.143000000000001</v>
      </c>
      <c r="T22" s="349" t="s">
        <v>156</v>
      </c>
      <c r="U22" s="350">
        <f t="shared" si="5"/>
        <v>7.6426826666666665</v>
      </c>
      <c r="V22" s="350">
        <f t="shared" si="9"/>
        <v>0</v>
      </c>
      <c r="W22" s="350">
        <f t="shared" si="10"/>
        <v>35.126945333333332</v>
      </c>
      <c r="X22" s="350">
        <f t="shared" si="11"/>
        <v>178.09655233333334</v>
      </c>
      <c r="Y22" s="350">
        <f t="shared" si="12"/>
        <v>23.075022666666666</v>
      </c>
      <c r="Z22" s="350">
        <f t="shared" si="13"/>
        <v>77.85982966666667</v>
      </c>
      <c r="AA22" s="350">
        <f t="shared" si="14"/>
        <v>0</v>
      </c>
      <c r="AB22" s="350">
        <f t="shared" si="15"/>
        <v>1.1390536666666666</v>
      </c>
      <c r="AC22" s="350">
        <f t="shared" si="16"/>
        <v>2.388338333333333</v>
      </c>
      <c r="AD22" s="350">
        <f t="shared" si="17"/>
        <v>0</v>
      </c>
      <c r="AE22" s="350">
        <f t="shared" si="18"/>
        <v>15.616058333333333</v>
      </c>
      <c r="AF22" s="350">
        <f t="shared" si="19"/>
        <v>40.271058666666669</v>
      </c>
      <c r="AG22" s="350">
        <f t="shared" si="20"/>
        <v>1.2492846666666668</v>
      </c>
      <c r="AH22" s="350">
        <f t="shared" si="21"/>
        <v>0</v>
      </c>
      <c r="AI22" s="350">
        <f t="shared" si="22"/>
        <v>13.705387666666667</v>
      </c>
      <c r="AJ22" s="350">
        <f t="shared" si="23"/>
        <v>637.90679699999987</v>
      </c>
      <c r="AK22" s="411">
        <f t="shared" si="7"/>
        <v>1034.0770110000001</v>
      </c>
      <c r="AL22" s="191"/>
      <c r="AM22" s="351" t="s">
        <v>156</v>
      </c>
      <c r="AN22" s="352">
        <f t="shared" si="6"/>
        <v>7.3908254272820944E-3</v>
      </c>
      <c r="AO22" s="352">
        <f t="shared" si="24"/>
        <v>0</v>
      </c>
      <c r="AP22" s="352">
        <f t="shared" si="25"/>
        <v>3.3969370713854238E-2</v>
      </c>
      <c r="AQ22" s="352">
        <f t="shared" si="26"/>
        <v>0.17222755214440535</v>
      </c>
      <c r="AR22" s="352">
        <f t="shared" si="27"/>
        <v>2.2314607540063244E-2</v>
      </c>
      <c r="AS22" s="352">
        <f t="shared" si="28"/>
        <v>7.5294034040436345E-2</v>
      </c>
      <c r="AT22" s="352">
        <f t="shared" si="29"/>
        <v>0</v>
      </c>
      <c r="AU22" s="352">
        <f t="shared" si="30"/>
        <v>1.101517251181466E-3</v>
      </c>
      <c r="AV22" s="352">
        <f t="shared" si="31"/>
        <v>2.3096329460256543E-3</v>
      </c>
      <c r="AW22" s="352">
        <f t="shared" si="32"/>
        <v>0</v>
      </c>
      <c r="AX22" s="352">
        <f t="shared" si="33"/>
        <v>1.5101446185552356E-2</v>
      </c>
      <c r="AY22" s="352">
        <f t="shared" si="34"/>
        <v>3.8943964751447964E-2</v>
      </c>
      <c r="AZ22" s="352">
        <f t="shared" si="35"/>
        <v>1.2081156948441888E-3</v>
      </c>
      <c r="BA22" s="352">
        <f t="shared" si="36"/>
        <v>0</v>
      </c>
      <c r="BB22" s="352">
        <f t="shared" si="37"/>
        <v>1.3253739828731834E-2</v>
      </c>
      <c r="BC22" s="352">
        <f t="shared" si="38"/>
        <v>0.6168851934761751</v>
      </c>
      <c r="BD22" s="999">
        <f t="shared" si="8"/>
        <v>1</v>
      </c>
    </row>
    <row r="23" spans="1:56" ht="14.4" x14ac:dyDescent="0.3">
      <c r="A23" s="347" t="s">
        <v>157</v>
      </c>
      <c r="B23" s="404">
        <v>3.3000000000000002E-2</v>
      </c>
      <c r="C23" s="404">
        <v>0</v>
      </c>
      <c r="D23" s="404">
        <v>1.22</v>
      </c>
      <c r="E23" s="404">
        <v>4.2859999999999996</v>
      </c>
      <c r="F23" s="404">
        <v>0.36899999999999999</v>
      </c>
      <c r="G23" s="404">
        <v>2.25</v>
      </c>
      <c r="H23" s="404">
        <v>0.02</v>
      </c>
      <c r="I23" s="404">
        <v>0</v>
      </c>
      <c r="J23" s="404">
        <v>7.5999999999999998E-2</v>
      </c>
      <c r="K23" s="404">
        <v>0</v>
      </c>
      <c r="L23" s="404">
        <v>0.2</v>
      </c>
      <c r="M23" s="404">
        <v>1.0089999999999999</v>
      </c>
      <c r="N23" s="404">
        <v>9.8000000000000004E-2</v>
      </c>
      <c r="O23" s="404">
        <v>0</v>
      </c>
      <c r="P23" s="404">
        <v>0.32200000000000001</v>
      </c>
      <c r="Q23" s="404">
        <f t="shared" si="4"/>
        <v>14.018000000000001</v>
      </c>
      <c r="R23" s="408">
        <v>23.901</v>
      </c>
      <c r="T23" s="349" t="s">
        <v>157</v>
      </c>
      <c r="U23" s="350">
        <f t="shared" si="5"/>
        <v>1.2125410000000001</v>
      </c>
      <c r="V23" s="350">
        <f t="shared" si="9"/>
        <v>0</v>
      </c>
      <c r="W23" s="350">
        <f t="shared" si="10"/>
        <v>44.827273333333331</v>
      </c>
      <c r="X23" s="350">
        <f t="shared" si="11"/>
        <v>157.48335533333332</v>
      </c>
      <c r="Y23" s="350">
        <f t="shared" si="12"/>
        <v>13.558413</v>
      </c>
      <c r="Z23" s="350">
        <f t="shared" si="13"/>
        <v>82.673249999999996</v>
      </c>
      <c r="AA23" s="350">
        <f t="shared" si="14"/>
        <v>0.73487333333333327</v>
      </c>
      <c r="AB23" s="350">
        <f t="shared" si="15"/>
        <v>0</v>
      </c>
      <c r="AC23" s="350">
        <f t="shared" si="16"/>
        <v>2.7925186666666666</v>
      </c>
      <c r="AD23" s="350">
        <f t="shared" si="17"/>
        <v>0</v>
      </c>
      <c r="AE23" s="350">
        <f t="shared" si="18"/>
        <v>7.3487333333333327</v>
      </c>
      <c r="AF23" s="350">
        <f t="shared" si="19"/>
        <v>37.074359666666659</v>
      </c>
      <c r="AG23" s="350">
        <f t="shared" si="20"/>
        <v>3.6008793333333333</v>
      </c>
      <c r="AH23" s="350">
        <f t="shared" si="21"/>
        <v>0</v>
      </c>
      <c r="AI23" s="350">
        <f t="shared" si="22"/>
        <v>11.831460666666667</v>
      </c>
      <c r="AJ23" s="350">
        <f t="shared" si="23"/>
        <v>515.07271933333334</v>
      </c>
      <c r="AK23" s="411">
        <f t="shared" si="7"/>
        <v>878.21037699999988</v>
      </c>
      <c r="AL23" s="191"/>
      <c r="AM23" s="351" t="s">
        <v>157</v>
      </c>
      <c r="AN23" s="352">
        <f t="shared" si="6"/>
        <v>1.3806953683946281E-3</v>
      </c>
      <c r="AO23" s="352">
        <f t="shared" si="24"/>
        <v>0</v>
      </c>
      <c r="AP23" s="352">
        <f t="shared" si="25"/>
        <v>5.104388937701352E-2</v>
      </c>
      <c r="AQ23" s="352">
        <f t="shared" si="26"/>
        <v>0.17932304087695078</v>
      </c>
      <c r="AR23" s="352">
        <f t="shared" si="27"/>
        <v>1.5438684573867205E-2</v>
      </c>
      <c r="AS23" s="352">
        <f t="shared" si="28"/>
        <v>9.4138320572361003E-2</v>
      </c>
      <c r="AT23" s="352">
        <f t="shared" si="29"/>
        <v>8.3678507175431998E-4</v>
      </c>
      <c r="AU23" s="352">
        <f t="shared" si="30"/>
        <v>0</v>
      </c>
      <c r="AV23" s="352">
        <f t="shared" si="31"/>
        <v>3.1797832726664162E-3</v>
      </c>
      <c r="AW23" s="352">
        <f t="shared" si="32"/>
        <v>0</v>
      </c>
      <c r="AX23" s="352">
        <f t="shared" si="33"/>
        <v>8.3678507175431998E-3</v>
      </c>
      <c r="AY23" s="352">
        <f t="shared" si="34"/>
        <v>4.2215806870005437E-2</v>
      </c>
      <c r="AZ23" s="352">
        <f t="shared" si="35"/>
        <v>4.1002468515961678E-3</v>
      </c>
      <c r="BA23" s="352">
        <f t="shared" si="36"/>
        <v>0</v>
      </c>
      <c r="BB23" s="352">
        <f t="shared" si="37"/>
        <v>1.3472239655244552E-2</v>
      </c>
      <c r="BC23" s="352">
        <f t="shared" si="38"/>
        <v>0.58650265679260294</v>
      </c>
      <c r="BD23" s="999">
        <f t="shared" si="8"/>
        <v>1</v>
      </c>
    </row>
    <row r="24" spans="1:56" ht="14.4" x14ac:dyDescent="0.3">
      <c r="A24" s="347" t="s">
        <v>158</v>
      </c>
      <c r="B24" s="404">
        <v>1E-3</v>
      </c>
      <c r="C24" s="404">
        <v>0</v>
      </c>
      <c r="D24" s="404">
        <v>0.94499999999999995</v>
      </c>
      <c r="E24" s="404">
        <v>4.6669999999999998</v>
      </c>
      <c r="F24" s="404">
        <v>0.52500000000000002</v>
      </c>
      <c r="G24" s="404">
        <v>2.3199999999999998</v>
      </c>
      <c r="H24" s="404">
        <v>0</v>
      </c>
      <c r="I24" s="404">
        <v>0</v>
      </c>
      <c r="J24" s="404">
        <v>6.7000000000000004E-2</v>
      </c>
      <c r="K24" s="404">
        <v>0</v>
      </c>
      <c r="L24" s="404">
        <v>0.2</v>
      </c>
      <c r="M24" s="404">
        <v>1.075</v>
      </c>
      <c r="N24" s="404">
        <v>6.8000000000000005E-2</v>
      </c>
      <c r="O24" s="404">
        <v>0</v>
      </c>
      <c r="P24" s="404">
        <v>0.43099999999999999</v>
      </c>
      <c r="Q24" s="404">
        <f t="shared" si="4"/>
        <v>16.263000000000005</v>
      </c>
      <c r="R24" s="408">
        <v>26.562000000000001</v>
      </c>
      <c r="T24" s="349" t="s">
        <v>158</v>
      </c>
      <c r="U24" s="350">
        <f t="shared" si="5"/>
        <v>3.6743666666666661E-2</v>
      </c>
      <c r="V24" s="350">
        <f t="shared" si="9"/>
        <v>0</v>
      </c>
      <c r="W24" s="350">
        <f t="shared" si="10"/>
        <v>34.722764999999995</v>
      </c>
      <c r="X24" s="350">
        <f t="shared" si="11"/>
        <v>171.48269233333332</v>
      </c>
      <c r="Y24" s="350">
        <f t="shared" si="12"/>
        <v>19.290425000000003</v>
      </c>
      <c r="Z24" s="350">
        <f t="shared" si="13"/>
        <v>85.245306666666664</v>
      </c>
      <c r="AA24" s="350">
        <f t="shared" si="14"/>
        <v>0</v>
      </c>
      <c r="AB24" s="350">
        <f t="shared" si="15"/>
        <v>0</v>
      </c>
      <c r="AC24" s="350">
        <f t="shared" si="16"/>
        <v>2.4618256666666669</v>
      </c>
      <c r="AD24" s="350">
        <f t="shared" si="17"/>
        <v>0</v>
      </c>
      <c r="AE24" s="350">
        <f t="shared" si="18"/>
        <v>7.3487333333333327</v>
      </c>
      <c r="AF24" s="350">
        <f t="shared" si="19"/>
        <v>39.499441666666669</v>
      </c>
      <c r="AG24" s="350">
        <f t="shared" si="20"/>
        <v>2.4985693333333336</v>
      </c>
      <c r="AH24" s="350">
        <f t="shared" si="21"/>
        <v>0</v>
      </c>
      <c r="AI24" s="350">
        <f t="shared" si="22"/>
        <v>15.836520333333333</v>
      </c>
      <c r="AJ24" s="350">
        <f t="shared" si="23"/>
        <v>597.56225100000006</v>
      </c>
      <c r="AK24" s="411">
        <f t="shared" si="7"/>
        <v>975.985274</v>
      </c>
      <c r="AL24" s="191"/>
      <c r="AM24" s="351" t="s">
        <v>158</v>
      </c>
      <c r="AN24" s="352">
        <f t="shared" si="6"/>
        <v>3.7647767487387995E-5</v>
      </c>
      <c r="AO24" s="352">
        <f t="shared" si="24"/>
        <v>0</v>
      </c>
      <c r="AP24" s="352">
        <f t="shared" si="25"/>
        <v>3.5577140275581655E-2</v>
      </c>
      <c r="AQ24" s="352">
        <f t="shared" si="26"/>
        <v>0.17570213086363978</v>
      </c>
      <c r="AR24" s="352">
        <f t="shared" si="27"/>
        <v>1.9765077930878703E-2</v>
      </c>
      <c r="AS24" s="352">
        <f t="shared" si="28"/>
        <v>8.7342820570740151E-2</v>
      </c>
      <c r="AT24" s="352">
        <f t="shared" si="29"/>
        <v>0</v>
      </c>
      <c r="AU24" s="352">
        <f t="shared" si="30"/>
        <v>0</v>
      </c>
      <c r="AV24" s="352">
        <f t="shared" si="31"/>
        <v>2.5224004216549962E-3</v>
      </c>
      <c r="AW24" s="352">
        <f t="shared" si="32"/>
        <v>0</v>
      </c>
      <c r="AX24" s="352">
        <f t="shared" si="33"/>
        <v>7.5295534974775986E-3</v>
      </c>
      <c r="AY24" s="352">
        <f t="shared" si="34"/>
        <v>4.0471350048942104E-2</v>
      </c>
      <c r="AZ24" s="352">
        <f t="shared" si="35"/>
        <v>2.5600481891423841E-3</v>
      </c>
      <c r="BA24" s="352">
        <f t="shared" si="36"/>
        <v>0</v>
      </c>
      <c r="BB24" s="352">
        <f t="shared" si="37"/>
        <v>1.6226187787064226E-2</v>
      </c>
      <c r="BC24" s="352">
        <f t="shared" si="38"/>
        <v>0.61226564264739103</v>
      </c>
      <c r="BD24" s="999">
        <f t="shared" si="8"/>
        <v>1</v>
      </c>
    </row>
    <row r="25" spans="1:56" ht="14.4" x14ac:dyDescent="0.3">
      <c r="A25" s="347" t="s">
        <v>159</v>
      </c>
      <c r="B25" s="404">
        <v>1E-3</v>
      </c>
      <c r="C25" s="404">
        <v>0</v>
      </c>
      <c r="D25" s="404">
        <v>1.3759999999999999</v>
      </c>
      <c r="E25" s="404">
        <v>4.375</v>
      </c>
      <c r="F25" s="404">
        <v>0.52400000000000002</v>
      </c>
      <c r="G25" s="404">
        <v>2.2080000000000002</v>
      </c>
      <c r="H25" s="404">
        <v>2E-3</v>
      </c>
      <c r="I25" s="404">
        <v>0</v>
      </c>
      <c r="J25" s="404">
        <v>2.8000000000000001E-2</v>
      </c>
      <c r="K25" s="404">
        <v>0</v>
      </c>
      <c r="L25" s="404">
        <v>0.18</v>
      </c>
      <c r="M25" s="404">
        <v>0.92900000000000005</v>
      </c>
      <c r="N25" s="404">
        <v>9.5000000000000001E-2</v>
      </c>
      <c r="O25" s="404">
        <v>0</v>
      </c>
      <c r="P25" s="404">
        <v>0.56799999999999995</v>
      </c>
      <c r="Q25" s="404">
        <f t="shared" si="4"/>
        <v>15.259999999999998</v>
      </c>
      <c r="R25" s="408">
        <v>25.545999999999999</v>
      </c>
      <c r="T25" s="349" t="s">
        <v>159</v>
      </c>
      <c r="U25" s="350">
        <f t="shared" si="5"/>
        <v>3.6743666666666661E-2</v>
      </c>
      <c r="V25" s="350">
        <f t="shared" si="9"/>
        <v>0</v>
      </c>
      <c r="W25" s="350">
        <f t="shared" si="10"/>
        <v>50.559285333333328</v>
      </c>
      <c r="X25" s="350">
        <f t="shared" si="11"/>
        <v>160.75354166666665</v>
      </c>
      <c r="Y25" s="350">
        <f t="shared" si="12"/>
        <v>19.253681333333336</v>
      </c>
      <c r="Z25" s="350">
        <f t="shared" si="13"/>
        <v>81.130016000000012</v>
      </c>
      <c r="AA25" s="350">
        <f t="shared" si="14"/>
        <v>7.3487333333333321E-2</v>
      </c>
      <c r="AB25" s="350">
        <f t="shared" si="15"/>
        <v>0</v>
      </c>
      <c r="AC25" s="350">
        <f t="shared" si="16"/>
        <v>1.0288226666666667</v>
      </c>
      <c r="AD25" s="350">
        <f t="shared" si="17"/>
        <v>0</v>
      </c>
      <c r="AE25" s="350">
        <f t="shared" si="18"/>
        <v>6.6138599999999999</v>
      </c>
      <c r="AF25" s="350">
        <f t="shared" si="19"/>
        <v>34.134866333333335</v>
      </c>
      <c r="AG25" s="350">
        <f t="shared" si="20"/>
        <v>3.4906483333333331</v>
      </c>
      <c r="AH25" s="350">
        <f t="shared" si="21"/>
        <v>0</v>
      </c>
      <c r="AI25" s="350">
        <f t="shared" si="22"/>
        <v>20.870402666666664</v>
      </c>
      <c r="AJ25" s="350">
        <f t="shared" si="23"/>
        <v>560.70835333333321</v>
      </c>
      <c r="AK25" s="411">
        <f t="shared" si="7"/>
        <v>938.6537086666666</v>
      </c>
      <c r="AL25" s="191"/>
      <c r="AM25" s="351" t="s">
        <v>159</v>
      </c>
      <c r="AN25" s="352">
        <f t="shared" si="6"/>
        <v>3.9145071635481088E-5</v>
      </c>
      <c r="AO25" s="352">
        <f t="shared" si="24"/>
        <v>0</v>
      </c>
      <c r="AP25" s="352">
        <f t="shared" si="25"/>
        <v>5.3863618570421982E-2</v>
      </c>
      <c r="AQ25" s="352">
        <f t="shared" si="26"/>
        <v>0.17125968840522979</v>
      </c>
      <c r="AR25" s="352">
        <f t="shared" si="27"/>
        <v>2.0512017536992097E-2</v>
      </c>
      <c r="AS25" s="352">
        <f t="shared" si="28"/>
        <v>8.6432318171142275E-2</v>
      </c>
      <c r="AT25" s="352">
        <f t="shared" si="29"/>
        <v>7.8290143270962176E-5</v>
      </c>
      <c r="AU25" s="352">
        <f t="shared" si="30"/>
        <v>0</v>
      </c>
      <c r="AV25" s="352">
        <f t="shared" si="31"/>
        <v>1.0960620057934706E-3</v>
      </c>
      <c r="AW25" s="352">
        <f t="shared" si="32"/>
        <v>0</v>
      </c>
      <c r="AX25" s="352">
        <f t="shared" si="33"/>
        <v>7.0461128943865971E-3</v>
      </c>
      <c r="AY25" s="352">
        <f t="shared" si="34"/>
        <v>3.6365771549361936E-2</v>
      </c>
      <c r="AZ25" s="352">
        <f t="shared" si="35"/>
        <v>3.7187818053707037E-3</v>
      </c>
      <c r="BA25" s="352">
        <f t="shared" si="36"/>
        <v>0</v>
      </c>
      <c r="BB25" s="352">
        <f t="shared" si="37"/>
        <v>2.223440068895326E-2</v>
      </c>
      <c r="BC25" s="352">
        <f t="shared" si="38"/>
        <v>0.59735379315744142</v>
      </c>
      <c r="BD25" s="999">
        <f t="shared" si="8"/>
        <v>1</v>
      </c>
    </row>
    <row r="26" spans="1:56" ht="14.4" x14ac:dyDescent="0.3">
      <c r="A26" s="347" t="s">
        <v>160</v>
      </c>
      <c r="B26" s="404">
        <v>0.13600000000000001</v>
      </c>
      <c r="C26" s="404">
        <v>13.481</v>
      </c>
      <c r="D26" s="404">
        <v>2.1</v>
      </c>
      <c r="E26" s="404">
        <v>4.6719999999999997</v>
      </c>
      <c r="F26" s="404">
        <v>0.49199999999999999</v>
      </c>
      <c r="G26" s="404">
        <v>2.4529999999999998</v>
      </c>
      <c r="H26" s="404">
        <v>1.7000000000000001E-2</v>
      </c>
      <c r="I26" s="404">
        <v>5.7000000000000002E-2</v>
      </c>
      <c r="J26" s="404">
        <v>0</v>
      </c>
      <c r="K26" s="404">
        <v>0</v>
      </c>
      <c r="L26" s="404">
        <v>7.4999999999999997E-2</v>
      </c>
      <c r="M26" s="404">
        <v>1.33</v>
      </c>
      <c r="N26" s="404">
        <v>9.4E-2</v>
      </c>
      <c r="O26" s="404">
        <v>0</v>
      </c>
      <c r="P26" s="404">
        <v>0.497</v>
      </c>
      <c r="Q26" s="404">
        <f t="shared" si="4"/>
        <v>2.8160000000000025</v>
      </c>
      <c r="R26" s="408">
        <v>28.22</v>
      </c>
      <c r="T26" s="349" t="s">
        <v>160</v>
      </c>
      <c r="U26" s="350">
        <f t="shared" si="5"/>
        <v>4.9971386666666673</v>
      </c>
      <c r="V26" s="350">
        <f t="shared" si="9"/>
        <v>495.34137033333332</v>
      </c>
      <c r="W26" s="350">
        <f t="shared" si="10"/>
        <v>77.16170000000001</v>
      </c>
      <c r="X26" s="350">
        <f t="shared" si="11"/>
        <v>171.66641066666665</v>
      </c>
      <c r="Y26" s="350">
        <f t="shared" si="12"/>
        <v>18.077883999999997</v>
      </c>
      <c r="Z26" s="350">
        <f t="shared" si="13"/>
        <v>90.132214333333323</v>
      </c>
      <c r="AA26" s="350">
        <f t="shared" si="14"/>
        <v>0.62464233333333341</v>
      </c>
      <c r="AB26" s="350">
        <f t="shared" si="15"/>
        <v>2.0943890000000001</v>
      </c>
      <c r="AC26" s="350">
        <f t="shared" si="16"/>
        <v>0</v>
      </c>
      <c r="AD26" s="350">
        <f t="shared" si="17"/>
        <v>0</v>
      </c>
      <c r="AE26" s="350">
        <f t="shared" si="18"/>
        <v>2.7557749999999999</v>
      </c>
      <c r="AF26" s="350">
        <f t="shared" si="19"/>
        <v>48.869076666666665</v>
      </c>
      <c r="AG26" s="350">
        <f t="shared" si="20"/>
        <v>3.4539046666666664</v>
      </c>
      <c r="AH26" s="350">
        <f t="shared" si="21"/>
        <v>0</v>
      </c>
      <c r="AI26" s="350">
        <f t="shared" si="22"/>
        <v>18.261602333333332</v>
      </c>
      <c r="AJ26" s="350">
        <f t="shared" si="23"/>
        <v>103.47016533333341</v>
      </c>
      <c r="AK26" s="411">
        <f t="shared" si="7"/>
        <v>1036.9062733333333</v>
      </c>
      <c r="AL26" s="191"/>
      <c r="AM26" s="351" t="s">
        <v>160</v>
      </c>
      <c r="AN26" s="352">
        <f t="shared" si="6"/>
        <v>4.8192771084337362E-3</v>
      </c>
      <c r="AO26" s="352">
        <f t="shared" si="24"/>
        <v>0.47771084337349401</v>
      </c>
      <c r="AP26" s="352">
        <f t="shared" si="25"/>
        <v>7.4415308291991514E-2</v>
      </c>
      <c r="AQ26" s="352">
        <f t="shared" si="26"/>
        <v>0.16555634301913535</v>
      </c>
      <c r="AR26" s="352">
        <f t="shared" si="27"/>
        <v>1.7434443656980863E-2</v>
      </c>
      <c r="AS26" s="352">
        <f t="shared" si="28"/>
        <v>8.6924167257264345E-2</v>
      </c>
      <c r="AT26" s="352">
        <f t="shared" si="29"/>
        <v>6.0240963855421703E-4</v>
      </c>
      <c r="AU26" s="352">
        <f t="shared" si="30"/>
        <v>2.0198440822111977E-3</v>
      </c>
      <c r="AV26" s="352">
        <f t="shared" si="31"/>
        <v>0</v>
      </c>
      <c r="AW26" s="352">
        <f t="shared" si="32"/>
        <v>0</v>
      </c>
      <c r="AX26" s="352">
        <f t="shared" si="33"/>
        <v>2.6576895818568392E-3</v>
      </c>
      <c r="AY26" s="352">
        <f t="shared" si="34"/>
        <v>4.7129695251594612E-2</v>
      </c>
      <c r="AZ26" s="352">
        <f t="shared" si="35"/>
        <v>3.3309709425939048E-3</v>
      </c>
      <c r="BA26" s="352">
        <f t="shared" si="36"/>
        <v>0</v>
      </c>
      <c r="BB26" s="352">
        <f t="shared" si="37"/>
        <v>1.7611622962437987E-2</v>
      </c>
      <c r="BC26" s="352">
        <f t="shared" si="38"/>
        <v>9.9787384833451537E-2</v>
      </c>
      <c r="BD26" s="999">
        <f t="shared" si="8"/>
        <v>1</v>
      </c>
    </row>
    <row r="27" spans="1:56" ht="14.4" x14ac:dyDescent="0.3">
      <c r="A27" s="347" t="s">
        <v>161</v>
      </c>
      <c r="B27" s="404">
        <v>0.15</v>
      </c>
      <c r="C27" s="404">
        <v>14.917</v>
      </c>
      <c r="D27" s="404">
        <v>2.1360000000000001</v>
      </c>
      <c r="E27" s="404">
        <v>4.8659999999999997</v>
      </c>
      <c r="F27" s="404">
        <v>0.52700000000000002</v>
      </c>
      <c r="G27" s="404">
        <v>2.5059999999999998</v>
      </c>
      <c r="H27" s="404">
        <v>6.4000000000000001E-2</v>
      </c>
      <c r="I27" s="404">
        <v>0.123</v>
      </c>
      <c r="J27" s="404">
        <v>0.06</v>
      </c>
      <c r="K27" s="404">
        <v>0</v>
      </c>
      <c r="L27" s="404">
        <v>0.16700000000000001</v>
      </c>
      <c r="M27" s="404">
        <v>1.131</v>
      </c>
      <c r="N27" s="404">
        <v>5.6000000000000001E-2</v>
      </c>
      <c r="O27" s="404">
        <v>0</v>
      </c>
      <c r="P27" s="404">
        <v>0.52600000000000002</v>
      </c>
      <c r="Q27" s="404">
        <f t="shared" si="4"/>
        <v>2.8179999999999978</v>
      </c>
      <c r="R27" s="408">
        <v>30.047000000000001</v>
      </c>
      <c r="T27" s="349" t="s">
        <v>161</v>
      </c>
      <c r="U27" s="350">
        <f t="shared" si="5"/>
        <v>5.5115499999999997</v>
      </c>
      <c r="V27" s="350">
        <f t="shared" si="9"/>
        <v>548.10527566666667</v>
      </c>
      <c r="W27" s="350">
        <f t="shared" si="10"/>
        <v>78.484472000000011</v>
      </c>
      <c r="X27" s="350">
        <f t="shared" si="11"/>
        <v>178.79468199999999</v>
      </c>
      <c r="Y27" s="350">
        <f t="shared" si="12"/>
        <v>19.363912333333335</v>
      </c>
      <c r="Z27" s="350">
        <f t="shared" si="13"/>
        <v>92.07962866666665</v>
      </c>
      <c r="AA27" s="350">
        <f t="shared" si="14"/>
        <v>2.3515946666666663</v>
      </c>
      <c r="AB27" s="350">
        <f t="shared" si="15"/>
        <v>4.5194709999999993</v>
      </c>
      <c r="AC27" s="350">
        <f t="shared" si="16"/>
        <v>2.2046199999999998</v>
      </c>
      <c r="AD27" s="350">
        <f t="shared" si="17"/>
        <v>0</v>
      </c>
      <c r="AE27" s="350">
        <f t="shared" si="18"/>
        <v>6.1361923333333328</v>
      </c>
      <c r="AF27" s="350">
        <f t="shared" si="19"/>
        <v>41.557087000000003</v>
      </c>
      <c r="AG27" s="350">
        <f t="shared" si="20"/>
        <v>2.0576453333333333</v>
      </c>
      <c r="AH27" s="350">
        <f t="shared" si="21"/>
        <v>0</v>
      </c>
      <c r="AI27" s="350">
        <f t="shared" si="22"/>
        <v>19.327168666666669</v>
      </c>
      <c r="AJ27" s="350">
        <f t="shared" si="23"/>
        <v>103.54365266666657</v>
      </c>
      <c r="AK27" s="411">
        <f t="shared" si="7"/>
        <v>1104.0369523333331</v>
      </c>
      <c r="AL27" s="191"/>
      <c r="AM27" s="351" t="s">
        <v>161</v>
      </c>
      <c r="AN27" s="352">
        <f t="shared" si="6"/>
        <v>4.9921789196924827E-3</v>
      </c>
      <c r="AO27" s="352">
        <f t="shared" si="24"/>
        <v>0.49645555296701843</v>
      </c>
      <c r="AP27" s="352">
        <f t="shared" si="25"/>
        <v>7.108862781642096E-2</v>
      </c>
      <c r="AQ27" s="352">
        <f t="shared" si="26"/>
        <v>0.16194628415482412</v>
      </c>
      <c r="AR27" s="352">
        <f t="shared" si="27"/>
        <v>1.7539188604519591E-2</v>
      </c>
      <c r="AS27" s="352">
        <f t="shared" si="28"/>
        <v>8.340266915166239E-2</v>
      </c>
      <c r="AT27" s="352">
        <f t="shared" si="29"/>
        <v>2.129996339068792E-3</v>
      </c>
      <c r="AU27" s="352">
        <f t="shared" si="30"/>
        <v>4.0935867141478352E-3</v>
      </c>
      <c r="AV27" s="352">
        <f t="shared" si="31"/>
        <v>1.9968715678769927E-3</v>
      </c>
      <c r="AW27" s="352">
        <f t="shared" si="32"/>
        <v>0</v>
      </c>
      <c r="AX27" s="352">
        <f t="shared" si="33"/>
        <v>5.5579591972576298E-3</v>
      </c>
      <c r="AY27" s="352">
        <f t="shared" si="34"/>
        <v>3.7641029054481322E-2</v>
      </c>
      <c r="AZ27" s="352">
        <f t="shared" si="35"/>
        <v>1.8637467966851934E-3</v>
      </c>
      <c r="BA27" s="352">
        <f t="shared" si="36"/>
        <v>0</v>
      </c>
      <c r="BB27" s="352">
        <f t="shared" si="37"/>
        <v>1.7505907411721641E-2</v>
      </c>
      <c r="BC27" s="352">
        <f t="shared" si="38"/>
        <v>9.3786401304622694E-2</v>
      </c>
      <c r="BD27" s="999">
        <f t="shared" si="8"/>
        <v>1</v>
      </c>
    </row>
    <row r="28" spans="1:56" ht="14.4" x14ac:dyDescent="0.3">
      <c r="A28" s="347" t="s">
        <v>162</v>
      </c>
      <c r="B28" s="404">
        <v>0.125</v>
      </c>
      <c r="C28" s="404">
        <v>12.983000000000001</v>
      </c>
      <c r="D28" s="404">
        <v>2.2000000000000002</v>
      </c>
      <c r="E28" s="404">
        <v>4.8550000000000004</v>
      </c>
      <c r="F28" s="404">
        <v>0.70899999999999996</v>
      </c>
      <c r="G28" s="404">
        <v>2.5</v>
      </c>
      <c r="H28" s="404">
        <v>6.3E-2</v>
      </c>
      <c r="I28" s="404">
        <v>0.124</v>
      </c>
      <c r="J28" s="404">
        <v>7.0000000000000007E-2</v>
      </c>
      <c r="K28" s="404">
        <v>0</v>
      </c>
      <c r="L28" s="404">
        <v>6.8000000000000005E-2</v>
      </c>
      <c r="M28" s="404">
        <v>1.1599999999999999</v>
      </c>
      <c r="N28" s="404">
        <v>0.17499999999999999</v>
      </c>
      <c r="O28" s="404">
        <v>0</v>
      </c>
      <c r="P28" s="404">
        <v>0.502</v>
      </c>
      <c r="Q28" s="404">
        <f t="shared" si="4"/>
        <v>2.6440000000000019</v>
      </c>
      <c r="R28" s="408">
        <v>28.178000000000001</v>
      </c>
      <c r="T28" s="349" t="s">
        <v>162</v>
      </c>
      <c r="U28" s="350">
        <f t="shared" si="5"/>
        <v>4.5929583333333328</v>
      </c>
      <c r="V28" s="350">
        <f t="shared" si="9"/>
        <v>477.04302433333334</v>
      </c>
      <c r="W28" s="350">
        <f t="shared" si="10"/>
        <v>80.836066666666667</v>
      </c>
      <c r="X28" s="350">
        <f t="shared" si="11"/>
        <v>178.39050166666667</v>
      </c>
      <c r="Y28" s="350">
        <f t="shared" si="12"/>
        <v>26.051259666666667</v>
      </c>
      <c r="Z28" s="350">
        <f t="shared" si="13"/>
        <v>91.859166666666653</v>
      </c>
      <c r="AA28" s="350">
        <f t="shared" si="14"/>
        <v>2.3148509999999995</v>
      </c>
      <c r="AB28" s="350">
        <f t="shared" si="15"/>
        <v>4.5562146666666665</v>
      </c>
      <c r="AC28" s="350">
        <f t="shared" si="16"/>
        <v>2.5720566666666671</v>
      </c>
      <c r="AD28" s="350">
        <f t="shared" si="17"/>
        <v>0</v>
      </c>
      <c r="AE28" s="350">
        <f t="shared" si="18"/>
        <v>2.4985693333333336</v>
      </c>
      <c r="AF28" s="350">
        <f t="shared" si="19"/>
        <v>42.622653333333332</v>
      </c>
      <c r="AG28" s="350">
        <f t="shared" si="20"/>
        <v>6.4301416666666666</v>
      </c>
      <c r="AH28" s="350">
        <f t="shared" si="21"/>
        <v>0</v>
      </c>
      <c r="AI28" s="350">
        <f t="shared" si="22"/>
        <v>18.445320666666664</v>
      </c>
      <c r="AJ28" s="350">
        <f t="shared" si="23"/>
        <v>97.15025466666674</v>
      </c>
      <c r="AK28" s="411">
        <f t="shared" si="7"/>
        <v>1035.3630393333333</v>
      </c>
      <c r="AL28" s="191"/>
      <c r="AM28" s="351" t="s">
        <v>162</v>
      </c>
      <c r="AN28" s="352">
        <f t="shared" si="6"/>
        <v>4.4360848889204336E-3</v>
      </c>
      <c r="AO28" s="352">
        <f t="shared" si="24"/>
        <v>0.460749520902832</v>
      </c>
      <c r="AP28" s="352">
        <f t="shared" si="25"/>
        <v>7.8075094044999654E-2</v>
      </c>
      <c r="AQ28" s="352">
        <f t="shared" si="26"/>
        <v>0.17229753708566967</v>
      </c>
      <c r="AR28" s="352">
        <f t="shared" si="27"/>
        <v>2.5161473489956704E-2</v>
      </c>
      <c r="AS28" s="352">
        <f t="shared" si="28"/>
        <v>8.8721697778408673E-2</v>
      </c>
      <c r="AT28" s="352">
        <f t="shared" si="29"/>
        <v>2.2357867840158987E-3</v>
      </c>
      <c r="AU28" s="352">
        <f t="shared" si="30"/>
        <v>4.4005962098090708E-3</v>
      </c>
      <c r="AV28" s="352">
        <f t="shared" si="31"/>
        <v>2.4842075377954436E-3</v>
      </c>
      <c r="AW28" s="352">
        <f t="shared" si="32"/>
        <v>0</v>
      </c>
      <c r="AX28" s="352">
        <f t="shared" si="33"/>
        <v>2.4132301795727167E-3</v>
      </c>
      <c r="AY28" s="352">
        <f t="shared" si="34"/>
        <v>4.1166867769181631E-2</v>
      </c>
      <c r="AZ28" s="352">
        <f t="shared" si="35"/>
        <v>6.2105188444886083E-3</v>
      </c>
      <c r="BA28" s="352">
        <f t="shared" si="36"/>
        <v>0</v>
      </c>
      <c r="BB28" s="352">
        <f t="shared" si="37"/>
        <v>1.7815316913904464E-2</v>
      </c>
      <c r="BC28" s="352">
        <f t="shared" si="38"/>
        <v>9.3832067570445099E-2</v>
      </c>
      <c r="BD28" s="999">
        <f t="shared" si="8"/>
        <v>1</v>
      </c>
    </row>
    <row r="29" spans="1:56" ht="14.4" x14ac:dyDescent="0.3">
      <c r="A29" s="347" t="s">
        <v>163</v>
      </c>
      <c r="B29" s="404">
        <v>0.155</v>
      </c>
      <c r="C29" s="404">
        <v>16.228999999999999</v>
      </c>
      <c r="D29" s="404">
        <v>1.867</v>
      </c>
      <c r="E29" s="404">
        <v>4.8369999999999997</v>
      </c>
      <c r="F29" s="404">
        <v>0.61899999999999999</v>
      </c>
      <c r="G29" s="404">
        <v>2.5979999999999999</v>
      </c>
      <c r="H29" s="404">
        <v>0.17</v>
      </c>
      <c r="I29" s="404">
        <v>0.115</v>
      </c>
      <c r="J29" s="404">
        <v>9.5000000000000001E-2</v>
      </c>
      <c r="K29" s="404">
        <v>2.4E-2</v>
      </c>
      <c r="L29" s="404">
        <v>3.5000000000000003E-2</v>
      </c>
      <c r="M29" s="404">
        <v>1.3839999999999999</v>
      </c>
      <c r="N29" s="404">
        <v>0.14899999999999999</v>
      </c>
      <c r="O29" s="404">
        <v>0</v>
      </c>
      <c r="P29" s="404">
        <v>0.63</v>
      </c>
      <c r="Q29" s="404">
        <f t="shared" si="4"/>
        <v>3.8550000000000004</v>
      </c>
      <c r="R29" s="408">
        <v>32.762</v>
      </c>
      <c r="T29" s="349" t="s">
        <v>163</v>
      </c>
      <c r="U29" s="350">
        <f t="shared" si="5"/>
        <v>5.6952683333333329</v>
      </c>
      <c r="V29" s="350">
        <f t="shared" si="9"/>
        <v>596.31296633333329</v>
      </c>
      <c r="W29" s="350">
        <f t="shared" si="10"/>
        <v>68.600425666666666</v>
      </c>
      <c r="X29" s="350">
        <f t="shared" si="11"/>
        <v>177.72911566666664</v>
      </c>
      <c r="Y29" s="350">
        <f t="shared" si="12"/>
        <v>22.744329666666665</v>
      </c>
      <c r="Z29" s="350">
        <f t="shared" si="13"/>
        <v>95.460045999999991</v>
      </c>
      <c r="AA29" s="350">
        <f t="shared" si="14"/>
        <v>6.2464233333333334</v>
      </c>
      <c r="AB29" s="350">
        <f t="shared" si="15"/>
        <v>4.2255216666666664</v>
      </c>
      <c r="AC29" s="350">
        <f t="shared" si="16"/>
        <v>3.4906483333333331</v>
      </c>
      <c r="AD29" s="350">
        <f t="shared" si="17"/>
        <v>0.88184799999999997</v>
      </c>
      <c r="AE29" s="350">
        <f t="shared" si="18"/>
        <v>1.2860283333333336</v>
      </c>
      <c r="AF29" s="350">
        <f t="shared" si="19"/>
        <v>50.853234666666665</v>
      </c>
      <c r="AG29" s="350">
        <f t="shared" si="20"/>
        <v>5.4748063333333326</v>
      </c>
      <c r="AH29" s="350">
        <f t="shared" si="21"/>
        <v>0</v>
      </c>
      <c r="AI29" s="350">
        <f t="shared" si="22"/>
        <v>23.148509999999998</v>
      </c>
      <c r="AJ29" s="350">
        <f t="shared" si="23"/>
        <v>141.64683500000001</v>
      </c>
      <c r="AK29" s="411">
        <f t="shared" si="7"/>
        <v>1203.7960073333334</v>
      </c>
      <c r="AL29" s="191"/>
      <c r="AM29" s="351" t="s">
        <v>163</v>
      </c>
      <c r="AN29" s="352">
        <f t="shared" si="6"/>
        <v>4.7310908979915755E-3</v>
      </c>
      <c r="AO29" s="352">
        <f t="shared" si="24"/>
        <v>0.49536047860325982</v>
      </c>
      <c r="AP29" s="352">
        <f t="shared" si="25"/>
        <v>5.6986752945485622E-2</v>
      </c>
      <c r="AQ29" s="352">
        <f t="shared" si="26"/>
        <v>0.14764055918442096</v>
      </c>
      <c r="AR29" s="352">
        <f t="shared" si="27"/>
        <v>1.8893840424882485E-2</v>
      </c>
      <c r="AS29" s="352">
        <f t="shared" si="28"/>
        <v>7.9299188083755565E-2</v>
      </c>
      <c r="AT29" s="352">
        <f t="shared" si="29"/>
        <v>5.1889384042488251E-3</v>
      </c>
      <c r="AU29" s="352">
        <f t="shared" si="30"/>
        <v>3.5101642146389105E-3</v>
      </c>
      <c r="AV29" s="352">
        <f t="shared" si="31"/>
        <v>2.8997008729625784E-3</v>
      </c>
      <c r="AW29" s="352">
        <f t="shared" si="32"/>
        <v>7.3255601001159874E-4</v>
      </c>
      <c r="AX29" s="352">
        <f t="shared" si="33"/>
        <v>1.0683108479335817E-3</v>
      </c>
      <c r="AY29" s="352">
        <f t="shared" si="34"/>
        <v>4.2244063244002199E-2</v>
      </c>
      <c r="AZ29" s="352">
        <f t="shared" si="35"/>
        <v>4.5479518954886751E-3</v>
      </c>
      <c r="BA29" s="352">
        <f t="shared" si="36"/>
        <v>0</v>
      </c>
      <c r="BB29" s="352">
        <f t="shared" si="37"/>
        <v>1.9229595262804468E-2</v>
      </c>
      <c r="BC29" s="352">
        <f t="shared" si="38"/>
        <v>0.11766680910811306</v>
      </c>
      <c r="BD29" s="999">
        <f t="shared" si="8"/>
        <v>1</v>
      </c>
    </row>
    <row r="30" spans="1:56" ht="14.4" x14ac:dyDescent="0.3">
      <c r="A30" s="347" t="s">
        <v>164</v>
      </c>
      <c r="B30" s="404">
        <v>0.79500000000000004</v>
      </c>
      <c r="C30" s="404">
        <v>14.525</v>
      </c>
      <c r="D30" s="404">
        <v>2.4009999999999998</v>
      </c>
      <c r="E30" s="404">
        <v>4.7759999999999998</v>
      </c>
      <c r="F30" s="404">
        <v>0.71799999999999997</v>
      </c>
      <c r="G30" s="404">
        <v>2.6459999999999999</v>
      </c>
      <c r="H30" s="404">
        <v>0.18</v>
      </c>
      <c r="I30" s="404">
        <v>0.42599999999999999</v>
      </c>
      <c r="J30" s="404">
        <v>8.7999999999999995E-2</v>
      </c>
      <c r="K30" s="404">
        <v>0.03</v>
      </c>
      <c r="L30" s="404">
        <v>3.5000000000000003E-2</v>
      </c>
      <c r="M30" s="404">
        <v>1.4219999999999999</v>
      </c>
      <c r="N30" s="404">
        <v>0.121</v>
      </c>
      <c r="O30" s="404">
        <v>0</v>
      </c>
      <c r="P30" s="404">
        <v>0.66</v>
      </c>
      <c r="Q30" s="404">
        <f t="shared" si="4"/>
        <v>3.6390000000000029</v>
      </c>
      <c r="R30" s="408">
        <v>32.462000000000003</v>
      </c>
      <c r="T30" s="349" t="s">
        <v>164</v>
      </c>
      <c r="U30" s="350">
        <f t="shared" si="5"/>
        <v>29.211214999999999</v>
      </c>
      <c r="V30" s="350">
        <f t="shared" si="9"/>
        <v>533.70175833333326</v>
      </c>
      <c r="W30" s="350">
        <f t="shared" si="10"/>
        <v>88.221543666666648</v>
      </c>
      <c r="X30" s="350">
        <f t="shared" si="11"/>
        <v>175.48775199999997</v>
      </c>
      <c r="Y30" s="350">
        <f t="shared" si="12"/>
        <v>26.381952666666667</v>
      </c>
      <c r="Z30" s="350">
        <f t="shared" si="13"/>
        <v>97.223741999999987</v>
      </c>
      <c r="AA30" s="350">
        <f t="shared" si="14"/>
        <v>6.6138599999999999</v>
      </c>
      <c r="AB30" s="350">
        <f t="shared" si="15"/>
        <v>15.652801999999999</v>
      </c>
      <c r="AC30" s="350">
        <f t="shared" si="16"/>
        <v>3.2334426666666665</v>
      </c>
      <c r="AD30" s="350">
        <f t="shared" si="17"/>
        <v>1.1023099999999999</v>
      </c>
      <c r="AE30" s="350">
        <f t="shared" si="18"/>
        <v>1.2860283333333336</v>
      </c>
      <c r="AF30" s="350">
        <f t="shared" si="19"/>
        <v>52.249493999999999</v>
      </c>
      <c r="AG30" s="350">
        <f t="shared" si="20"/>
        <v>4.4459836666666659</v>
      </c>
      <c r="AH30" s="350">
        <f t="shared" si="21"/>
        <v>0</v>
      </c>
      <c r="AI30" s="350">
        <f t="shared" si="22"/>
        <v>24.250819999999997</v>
      </c>
      <c r="AJ30" s="350">
        <f t="shared" si="23"/>
        <v>133.71020300000012</v>
      </c>
      <c r="AK30" s="411">
        <f t="shared" si="7"/>
        <v>1192.7729073333333</v>
      </c>
      <c r="AL30" s="191"/>
      <c r="AM30" s="351" t="s">
        <v>164</v>
      </c>
      <c r="AN30" s="352">
        <f t="shared" si="6"/>
        <v>2.4490173125500586E-2</v>
      </c>
      <c r="AO30" s="352">
        <f t="shared" si="24"/>
        <v>0.44744624484012074</v>
      </c>
      <c r="AP30" s="352">
        <f t="shared" si="25"/>
        <v>7.39634033639332E-2</v>
      </c>
      <c r="AQ30" s="352">
        <f t="shared" si="26"/>
        <v>0.1471258702482903</v>
      </c>
      <c r="AR30" s="352">
        <f t="shared" si="27"/>
        <v>2.2118168935986695E-2</v>
      </c>
      <c r="AS30" s="352">
        <f t="shared" si="28"/>
        <v>8.151068942147742E-2</v>
      </c>
      <c r="AT30" s="352">
        <f t="shared" si="29"/>
        <v>5.5449448586039063E-3</v>
      </c>
      <c r="AU30" s="352">
        <f t="shared" si="30"/>
        <v>1.3123036165362579E-2</v>
      </c>
      <c r="AV30" s="352">
        <f t="shared" si="31"/>
        <v>2.7108619308730208E-3</v>
      </c>
      <c r="AW30" s="352">
        <f t="shared" si="32"/>
        <v>9.2415747643398438E-4</v>
      </c>
      <c r="AX30" s="352">
        <f t="shared" si="33"/>
        <v>1.0781837225063153E-3</v>
      </c>
      <c r="AY30" s="352">
        <f t="shared" si="34"/>
        <v>4.3805064382970861E-2</v>
      </c>
      <c r="AZ30" s="352">
        <f t="shared" si="35"/>
        <v>3.7274351549504031E-3</v>
      </c>
      <c r="BA30" s="352">
        <f t="shared" si="36"/>
        <v>0</v>
      </c>
      <c r="BB30" s="352">
        <f t="shared" si="37"/>
        <v>2.0331464481547656E-2</v>
      </c>
      <c r="BC30" s="352">
        <f t="shared" si="38"/>
        <v>0.11210030189144241</v>
      </c>
      <c r="BD30" s="999">
        <f t="shared" si="8"/>
        <v>1</v>
      </c>
    </row>
    <row r="31" spans="1:56" ht="14.4" x14ac:dyDescent="0.3">
      <c r="A31" s="347" t="s">
        <v>165</v>
      </c>
      <c r="B31" s="404">
        <v>2.274</v>
      </c>
      <c r="C31" s="404">
        <v>14.571999999999999</v>
      </c>
      <c r="D31" s="404">
        <v>2.72</v>
      </c>
      <c r="E31" s="404">
        <v>5.0430000000000001</v>
      </c>
      <c r="F31" s="404">
        <v>0.68400000000000005</v>
      </c>
      <c r="G31" s="404">
        <v>2.6320000000000001</v>
      </c>
      <c r="H31" s="404">
        <v>0.22500000000000001</v>
      </c>
      <c r="I31" s="404">
        <v>0.55000000000000004</v>
      </c>
      <c r="J31" s="404">
        <v>0.115</v>
      </c>
      <c r="K31" s="404">
        <v>0.03</v>
      </c>
      <c r="L31" s="404">
        <v>4.0000000000000001E-3</v>
      </c>
      <c r="M31" s="404">
        <v>1.62</v>
      </c>
      <c r="N31" s="404">
        <v>0.24199999999999999</v>
      </c>
      <c r="O31" s="404">
        <v>0</v>
      </c>
      <c r="P31" s="404">
        <v>0.73</v>
      </c>
      <c r="Q31" s="404">
        <f t="shared" si="4"/>
        <v>4.1899999999999942</v>
      </c>
      <c r="R31" s="408">
        <v>35.631</v>
      </c>
      <c r="T31" s="349" t="s">
        <v>165</v>
      </c>
      <c r="U31" s="350">
        <f t="shared" si="5"/>
        <v>83.555098000000001</v>
      </c>
      <c r="V31" s="350">
        <f t="shared" si="9"/>
        <v>535.42871066666657</v>
      </c>
      <c r="W31" s="350">
        <f t="shared" si="10"/>
        <v>99.942773333333335</v>
      </c>
      <c r="X31" s="350">
        <f t="shared" si="11"/>
        <v>185.29831099999998</v>
      </c>
      <c r="Y31" s="350">
        <f t="shared" si="12"/>
        <v>25.132668000000002</v>
      </c>
      <c r="Z31" s="350">
        <f t="shared" si="13"/>
        <v>96.709330666666659</v>
      </c>
      <c r="AA31" s="350">
        <f t="shared" si="14"/>
        <v>8.2673249999999996</v>
      </c>
      <c r="AB31" s="350">
        <f t="shared" si="15"/>
        <v>20.209016666666667</v>
      </c>
      <c r="AC31" s="350">
        <f t="shared" si="16"/>
        <v>4.2255216666666664</v>
      </c>
      <c r="AD31" s="350">
        <f t="shared" si="17"/>
        <v>1.1023099999999999</v>
      </c>
      <c r="AE31" s="350">
        <f t="shared" si="18"/>
        <v>0.14697466666666664</v>
      </c>
      <c r="AF31" s="350">
        <f t="shared" si="19"/>
        <v>59.524740000000001</v>
      </c>
      <c r="AG31" s="350">
        <f t="shared" si="20"/>
        <v>8.8919673333333318</v>
      </c>
      <c r="AH31" s="350">
        <f t="shared" si="21"/>
        <v>0</v>
      </c>
      <c r="AI31" s="350">
        <f t="shared" si="22"/>
        <v>26.822876666666666</v>
      </c>
      <c r="AJ31" s="350">
        <f t="shared" si="23"/>
        <v>153.95596333333313</v>
      </c>
      <c r="AK31" s="411">
        <f t="shared" si="7"/>
        <v>1309.2135869999997</v>
      </c>
      <c r="AL31" s="191"/>
      <c r="AM31" s="351" t="s">
        <v>165</v>
      </c>
      <c r="AN31" s="352">
        <f t="shared" si="6"/>
        <v>6.3820830175970372E-2</v>
      </c>
      <c r="AO31" s="352">
        <f t="shared" si="24"/>
        <v>0.40896971738093235</v>
      </c>
      <c r="AP31" s="352">
        <f t="shared" si="25"/>
        <v>7.6338020263253925E-2</v>
      </c>
      <c r="AQ31" s="352">
        <f t="shared" si="26"/>
        <v>0.14153405742190792</v>
      </c>
      <c r="AR31" s="352">
        <f t="shared" si="27"/>
        <v>1.9196766860318269E-2</v>
      </c>
      <c r="AS31" s="352">
        <f t="shared" si="28"/>
        <v>7.386826078414864E-2</v>
      </c>
      <c r="AT31" s="352">
        <f t="shared" si="29"/>
        <v>6.3147259408941657E-3</v>
      </c>
      <c r="AU31" s="352">
        <f t="shared" si="30"/>
        <v>1.5435996744407963E-2</v>
      </c>
      <c r="AV31" s="352">
        <f t="shared" si="31"/>
        <v>3.2275265920125736E-3</v>
      </c>
      <c r="AW31" s="352">
        <f t="shared" si="32"/>
        <v>8.4196345878588877E-4</v>
      </c>
      <c r="AX31" s="352">
        <f t="shared" si="33"/>
        <v>1.1226179450478516E-4</v>
      </c>
      <c r="AY31" s="352">
        <f t="shared" si="34"/>
        <v>4.5466026774438E-2</v>
      </c>
      <c r="AZ31" s="352">
        <f t="shared" si="35"/>
        <v>6.7918385675395021E-3</v>
      </c>
      <c r="BA31" s="352">
        <f t="shared" si="36"/>
        <v>0</v>
      </c>
      <c r="BB31" s="352">
        <f t="shared" si="37"/>
        <v>2.0487777497123296E-2</v>
      </c>
      <c r="BC31" s="352">
        <f t="shared" si="38"/>
        <v>0.11759422974376232</v>
      </c>
      <c r="BD31" s="999">
        <f t="shared" si="8"/>
        <v>1</v>
      </c>
    </row>
    <row r="32" spans="1:56" ht="14.4" x14ac:dyDescent="0.3">
      <c r="A32" s="347" t="s">
        <v>166</v>
      </c>
      <c r="B32" s="404">
        <v>2.94</v>
      </c>
      <c r="C32" s="404">
        <v>15.137</v>
      </c>
      <c r="D32" s="404">
        <v>3.5019999999999998</v>
      </c>
      <c r="E32" s="404">
        <v>4.8730000000000002</v>
      </c>
      <c r="F32" s="404">
        <v>0.82599999999999996</v>
      </c>
      <c r="G32" s="404">
        <v>2.387</v>
      </c>
      <c r="H32" s="404">
        <v>0.27800000000000002</v>
      </c>
      <c r="I32" s="404">
        <v>0.6</v>
      </c>
      <c r="J32" s="404">
        <v>0.16</v>
      </c>
      <c r="K32" s="404">
        <v>0.03</v>
      </c>
      <c r="L32" s="404">
        <v>1.4E-2</v>
      </c>
      <c r="M32" s="404">
        <v>1.349</v>
      </c>
      <c r="N32" s="404">
        <v>0.13600000000000001</v>
      </c>
      <c r="O32" s="404">
        <v>0</v>
      </c>
      <c r="P32" s="404">
        <v>0.46899999999999997</v>
      </c>
      <c r="Q32" s="404">
        <f t="shared" si="4"/>
        <v>5.4629999999999939</v>
      </c>
      <c r="R32" s="408">
        <v>38.164000000000001</v>
      </c>
      <c r="T32" s="349" t="s">
        <v>166</v>
      </c>
      <c r="U32" s="350">
        <f t="shared" si="5"/>
        <v>108.02637999999999</v>
      </c>
      <c r="V32" s="350">
        <f t="shared" si="9"/>
        <v>556.18888233333337</v>
      </c>
      <c r="W32" s="350">
        <f t="shared" si="10"/>
        <v>128.67632066666664</v>
      </c>
      <c r="X32" s="350">
        <f t="shared" si="11"/>
        <v>179.05188766666666</v>
      </c>
      <c r="Y32" s="350">
        <f t="shared" si="12"/>
        <v>30.350268666666661</v>
      </c>
      <c r="Z32" s="350">
        <f t="shared" si="13"/>
        <v>87.70713233333332</v>
      </c>
      <c r="AA32" s="350">
        <f t="shared" si="14"/>
        <v>10.214739333333334</v>
      </c>
      <c r="AB32" s="350">
        <f t="shared" si="15"/>
        <v>22.046199999999999</v>
      </c>
      <c r="AC32" s="350">
        <f t="shared" si="16"/>
        <v>5.8789866666666661</v>
      </c>
      <c r="AD32" s="350">
        <f t="shared" si="17"/>
        <v>1.1023099999999999</v>
      </c>
      <c r="AE32" s="350">
        <f t="shared" si="18"/>
        <v>0.51441133333333333</v>
      </c>
      <c r="AF32" s="350">
        <f t="shared" si="19"/>
        <v>49.567206333333324</v>
      </c>
      <c r="AG32" s="350">
        <f t="shared" si="20"/>
        <v>4.9971386666666673</v>
      </c>
      <c r="AH32" s="350">
        <f t="shared" si="21"/>
        <v>0</v>
      </c>
      <c r="AI32" s="350">
        <f t="shared" si="22"/>
        <v>17.232779666666666</v>
      </c>
      <c r="AJ32" s="350">
        <f t="shared" si="23"/>
        <v>200.73065099999977</v>
      </c>
      <c r="AK32" s="411">
        <f t="shared" si="7"/>
        <v>1402.2852946666667</v>
      </c>
      <c r="AL32" s="191"/>
      <c r="AM32" s="351" t="s">
        <v>166</v>
      </c>
      <c r="AN32" s="352">
        <f t="shared" si="6"/>
        <v>7.7035950110051349E-2</v>
      </c>
      <c r="AO32" s="352">
        <f t="shared" si="24"/>
        <v>0.39663033225028826</v>
      </c>
      <c r="AP32" s="352">
        <f t="shared" si="25"/>
        <v>9.1761869824965911E-2</v>
      </c>
      <c r="AQ32" s="352">
        <f t="shared" si="26"/>
        <v>0.12768577717220417</v>
      </c>
      <c r="AR32" s="352">
        <f t="shared" si="27"/>
        <v>2.1643433602347759E-2</v>
      </c>
      <c r="AS32" s="352">
        <f t="shared" si="28"/>
        <v>6.2545854732208347E-2</v>
      </c>
      <c r="AT32" s="352">
        <f t="shared" si="29"/>
        <v>7.284351745100095E-3</v>
      </c>
      <c r="AU32" s="352">
        <f t="shared" si="30"/>
        <v>1.5721622471439052E-2</v>
      </c>
      <c r="AV32" s="352">
        <f t="shared" si="31"/>
        <v>4.1924326590504135E-3</v>
      </c>
      <c r="AW32" s="352">
        <f t="shared" si="32"/>
        <v>7.8608112357195258E-4</v>
      </c>
      <c r="AX32" s="352">
        <f t="shared" si="33"/>
        <v>3.6683785766691124E-4</v>
      </c>
      <c r="AY32" s="352">
        <f t="shared" si="34"/>
        <v>3.5347447856618794E-2</v>
      </c>
      <c r="AZ32" s="352">
        <f t="shared" si="35"/>
        <v>3.5635677601928524E-3</v>
      </c>
      <c r="BA32" s="352">
        <f t="shared" si="36"/>
        <v>0</v>
      </c>
      <c r="BB32" s="352">
        <f t="shared" si="37"/>
        <v>1.2289068231841525E-2</v>
      </c>
      <c r="BC32" s="352">
        <f t="shared" si="38"/>
        <v>0.14314537260245241</v>
      </c>
      <c r="BD32" s="999">
        <f t="shared" si="8"/>
        <v>1</v>
      </c>
    </row>
    <row r="33" spans="1:56" ht="14.4" x14ac:dyDescent="0.3">
      <c r="A33" s="347" t="s">
        <v>167</v>
      </c>
      <c r="B33" s="404">
        <v>3.85</v>
      </c>
      <c r="C33" s="404">
        <v>14.859</v>
      </c>
      <c r="D33" s="404">
        <v>3.766</v>
      </c>
      <c r="E33" s="404">
        <v>4.8070000000000004</v>
      </c>
      <c r="F33" s="404">
        <v>1.1279999999999999</v>
      </c>
      <c r="G33" s="404">
        <v>2.1240000000000001</v>
      </c>
      <c r="H33" s="404">
        <v>0.33700000000000002</v>
      </c>
      <c r="I33" s="404">
        <v>0.95</v>
      </c>
      <c r="J33" s="404">
        <v>0.14499999999999999</v>
      </c>
      <c r="K33" s="404">
        <v>0.05</v>
      </c>
      <c r="L33" s="404">
        <v>0.2</v>
      </c>
      <c r="M33" s="404">
        <v>1.4</v>
      </c>
      <c r="N33" s="404">
        <v>9.6000000000000002E-2</v>
      </c>
      <c r="O33" s="404">
        <v>0</v>
      </c>
      <c r="P33" s="404">
        <v>0.45300000000000001</v>
      </c>
      <c r="Q33" s="404">
        <f t="shared" si="4"/>
        <v>4.384999999999998</v>
      </c>
      <c r="R33" s="408">
        <v>38.549999999999997</v>
      </c>
      <c r="T33" s="349" t="s">
        <v>167</v>
      </c>
      <c r="U33" s="350">
        <f t="shared" si="5"/>
        <v>141.46311666666668</v>
      </c>
      <c r="V33" s="350">
        <f t="shared" si="9"/>
        <v>545.97414299999991</v>
      </c>
      <c r="W33" s="350">
        <f t="shared" si="10"/>
        <v>138.37664866666668</v>
      </c>
      <c r="X33" s="350">
        <f t="shared" si="11"/>
        <v>176.62680566666668</v>
      </c>
      <c r="Y33" s="350">
        <f t="shared" si="12"/>
        <v>41.446855999999997</v>
      </c>
      <c r="Z33" s="350">
        <f t="shared" si="13"/>
        <v>78.043548000000001</v>
      </c>
      <c r="AA33" s="350">
        <f t="shared" si="14"/>
        <v>12.382615666666668</v>
      </c>
      <c r="AB33" s="350">
        <f t="shared" si="15"/>
        <v>34.906483333333327</v>
      </c>
      <c r="AC33" s="350">
        <f t="shared" si="16"/>
        <v>5.3278316666666665</v>
      </c>
      <c r="AD33" s="350">
        <f t="shared" si="17"/>
        <v>1.8371833333333332</v>
      </c>
      <c r="AE33" s="350">
        <f t="shared" si="18"/>
        <v>7.3487333333333327</v>
      </c>
      <c r="AF33" s="350">
        <f t="shared" si="19"/>
        <v>51.441133333333333</v>
      </c>
      <c r="AG33" s="350">
        <f t="shared" si="20"/>
        <v>3.5273919999999999</v>
      </c>
      <c r="AH33" s="350">
        <f t="shared" si="21"/>
        <v>0</v>
      </c>
      <c r="AI33" s="350">
        <f t="shared" si="22"/>
        <v>16.644881000000002</v>
      </c>
      <c r="AJ33" s="350">
        <f t="shared" si="23"/>
        <v>161.12097833333326</v>
      </c>
      <c r="AK33" s="411">
        <f t="shared" si="7"/>
        <v>1416.4683499999999</v>
      </c>
      <c r="AL33" s="191"/>
      <c r="AM33" s="351" t="s">
        <v>167</v>
      </c>
      <c r="AN33" s="352">
        <f t="shared" si="6"/>
        <v>9.98702983138781E-2</v>
      </c>
      <c r="AO33" s="352">
        <f t="shared" si="24"/>
        <v>0.38544747081712061</v>
      </c>
      <c r="AP33" s="352">
        <f t="shared" si="25"/>
        <v>9.7691309987029851E-2</v>
      </c>
      <c r="AQ33" s="352">
        <f t="shared" si="26"/>
        <v>0.12469520103761352</v>
      </c>
      <c r="AR33" s="352">
        <f t="shared" si="27"/>
        <v>2.9260700389105058E-2</v>
      </c>
      <c r="AS33" s="352">
        <f t="shared" si="28"/>
        <v>5.5097276264591447E-2</v>
      </c>
      <c r="AT33" s="352">
        <f t="shared" si="29"/>
        <v>8.7418936446173826E-3</v>
      </c>
      <c r="AU33" s="352">
        <f t="shared" si="30"/>
        <v>2.464332036316472E-2</v>
      </c>
      <c r="AV33" s="352">
        <f t="shared" si="31"/>
        <v>3.761348897535668E-3</v>
      </c>
      <c r="AW33" s="352">
        <f t="shared" si="32"/>
        <v>1.2970168612191958E-3</v>
      </c>
      <c r="AX33" s="352">
        <f t="shared" si="33"/>
        <v>5.1880674448767832E-3</v>
      </c>
      <c r="AY33" s="352">
        <f t="shared" si="34"/>
        <v>3.6316472114137487E-2</v>
      </c>
      <c r="AZ33" s="352">
        <f t="shared" si="35"/>
        <v>2.4902723735408562E-3</v>
      </c>
      <c r="BA33" s="352">
        <f t="shared" si="36"/>
        <v>0</v>
      </c>
      <c r="BB33" s="352">
        <f t="shared" si="37"/>
        <v>1.1750972762645917E-2</v>
      </c>
      <c r="BC33" s="352">
        <f t="shared" si="38"/>
        <v>0.11374837872892343</v>
      </c>
      <c r="BD33" s="999">
        <f t="shared" si="8"/>
        <v>1</v>
      </c>
    </row>
    <row r="34" spans="1:56" ht="14.4" x14ac:dyDescent="0.3">
      <c r="A34" s="347" t="s">
        <v>168</v>
      </c>
      <c r="B34" s="404">
        <v>10.1</v>
      </c>
      <c r="C34" s="404">
        <v>14.122</v>
      </c>
      <c r="D34" s="404">
        <v>4.0389999999999997</v>
      </c>
      <c r="E34" s="404">
        <v>4.907</v>
      </c>
      <c r="F34" s="404">
        <v>1.153</v>
      </c>
      <c r="G34" s="404">
        <v>2.4079999999999999</v>
      </c>
      <c r="H34" s="404">
        <v>0.313</v>
      </c>
      <c r="I34" s="404">
        <v>1.1919999999999999</v>
      </c>
      <c r="J34" s="404">
        <v>0.23</v>
      </c>
      <c r="K34" s="404">
        <v>0.05</v>
      </c>
      <c r="L34" s="404">
        <v>6.5000000000000002E-2</v>
      </c>
      <c r="M34" s="404">
        <v>1.6060000000000001</v>
      </c>
      <c r="N34" s="404">
        <v>0.114</v>
      </c>
      <c r="O34" s="404">
        <v>0</v>
      </c>
      <c r="P34" s="404">
        <v>0.44</v>
      </c>
      <c r="Q34" s="404">
        <f t="shared" si="4"/>
        <v>4.7830000000000013</v>
      </c>
      <c r="R34" s="408">
        <v>45.521999999999998</v>
      </c>
      <c r="T34" s="349" t="s">
        <v>168</v>
      </c>
      <c r="U34" s="350">
        <f t="shared" si="5"/>
        <v>371.1110333333333</v>
      </c>
      <c r="V34" s="350">
        <f t="shared" si="9"/>
        <v>518.89406066666663</v>
      </c>
      <c r="W34" s="350">
        <f t="shared" si="10"/>
        <v>148.40766966666664</v>
      </c>
      <c r="X34" s="350">
        <f t="shared" si="11"/>
        <v>180.30117233333334</v>
      </c>
      <c r="Y34" s="350">
        <f t="shared" si="12"/>
        <v>42.365447666666668</v>
      </c>
      <c r="Z34" s="350">
        <f t="shared" si="13"/>
        <v>88.478749333333326</v>
      </c>
      <c r="AA34" s="350">
        <f t="shared" si="14"/>
        <v>11.500767666666666</v>
      </c>
      <c r="AB34" s="350">
        <f t="shared" si="15"/>
        <v>43.79845066666666</v>
      </c>
      <c r="AC34" s="350">
        <f t="shared" si="16"/>
        <v>8.4510433333333328</v>
      </c>
      <c r="AD34" s="350">
        <f t="shared" si="17"/>
        <v>1.8371833333333332</v>
      </c>
      <c r="AE34" s="350">
        <f t="shared" si="18"/>
        <v>2.388338333333333</v>
      </c>
      <c r="AF34" s="350">
        <f t="shared" si="19"/>
        <v>59.010328666666666</v>
      </c>
      <c r="AG34" s="350">
        <f t="shared" si="20"/>
        <v>4.1887780000000001</v>
      </c>
      <c r="AH34" s="350">
        <f t="shared" si="21"/>
        <v>0</v>
      </c>
      <c r="AI34" s="350">
        <f t="shared" si="22"/>
        <v>16.167213333333333</v>
      </c>
      <c r="AJ34" s="350">
        <f t="shared" si="23"/>
        <v>175.74495766666672</v>
      </c>
      <c r="AK34" s="411">
        <f t="shared" si="7"/>
        <v>1672.6451939999999</v>
      </c>
      <c r="AL34" s="191"/>
      <c r="AM34" s="351" t="s">
        <v>168</v>
      </c>
      <c r="AN34" s="352">
        <f t="shared" si="6"/>
        <v>0.22187074381617677</v>
      </c>
      <c r="AO34" s="352">
        <f t="shared" si="24"/>
        <v>0.31022362813584642</v>
      </c>
      <c r="AP34" s="352">
        <f t="shared" si="25"/>
        <v>8.8726330126092864E-2</v>
      </c>
      <c r="AQ34" s="352">
        <f t="shared" si="26"/>
        <v>0.10779403365405739</v>
      </c>
      <c r="AR34" s="352">
        <f t="shared" si="27"/>
        <v>2.5328412635648698E-2</v>
      </c>
      <c r="AS34" s="352">
        <f t="shared" si="28"/>
        <v>5.2897500109837001E-2</v>
      </c>
      <c r="AT34" s="352">
        <f t="shared" si="29"/>
        <v>6.8757963182636966E-3</v>
      </c>
      <c r="AU34" s="352">
        <f t="shared" si="30"/>
        <v>2.6185141250384427E-2</v>
      </c>
      <c r="AV34" s="352">
        <f t="shared" si="31"/>
        <v>5.0525020869030355E-3</v>
      </c>
      <c r="AW34" s="352">
        <f t="shared" si="32"/>
        <v>1.0983700188919642E-3</v>
      </c>
      <c r="AX34" s="352">
        <f t="shared" si="33"/>
        <v>1.4278810245595534E-3</v>
      </c>
      <c r="AY34" s="352">
        <f t="shared" si="34"/>
        <v>3.5279645006809898E-2</v>
      </c>
      <c r="AZ34" s="352">
        <f t="shared" si="35"/>
        <v>2.5042836430736789E-3</v>
      </c>
      <c r="BA34" s="352">
        <f t="shared" si="36"/>
        <v>0</v>
      </c>
      <c r="BB34" s="352">
        <f t="shared" si="37"/>
        <v>9.6656561662492868E-3</v>
      </c>
      <c r="BC34" s="352">
        <f t="shared" si="38"/>
        <v>0.10507007600720535</v>
      </c>
      <c r="BD34" s="999">
        <f t="shared" si="8"/>
        <v>1</v>
      </c>
    </row>
    <row r="35" spans="1:56" ht="14.4" x14ac:dyDescent="0.3">
      <c r="A35" s="347" t="s">
        <v>169</v>
      </c>
      <c r="B35" s="404">
        <v>13.244999999999999</v>
      </c>
      <c r="C35" s="404">
        <v>17.675000000000001</v>
      </c>
      <c r="D35" s="404">
        <v>4.3810000000000002</v>
      </c>
      <c r="E35" s="404">
        <v>4.7670000000000003</v>
      </c>
      <c r="F35" s="404">
        <v>1.127</v>
      </c>
      <c r="G35" s="404">
        <v>2.33</v>
      </c>
      <c r="H35" s="404">
        <v>0.38200000000000001</v>
      </c>
      <c r="I35" s="404">
        <v>1.286</v>
      </c>
      <c r="J35" s="404">
        <v>0.27700000000000002</v>
      </c>
      <c r="K35" s="404">
        <v>3.2000000000000001E-2</v>
      </c>
      <c r="L35" s="404">
        <v>2.1999999999999999E-2</v>
      </c>
      <c r="M35" s="404">
        <v>1.389</v>
      </c>
      <c r="N35" s="404">
        <v>9.7000000000000003E-2</v>
      </c>
      <c r="O35" s="404">
        <v>0</v>
      </c>
      <c r="P35" s="404">
        <v>0.60899999999999999</v>
      </c>
      <c r="Q35" s="404">
        <f t="shared" si="4"/>
        <v>5.4699999999999918</v>
      </c>
      <c r="R35" s="408">
        <v>53.088999999999999</v>
      </c>
      <c r="T35" s="349" t="s">
        <v>169</v>
      </c>
      <c r="U35" s="350">
        <f t="shared" si="5"/>
        <v>486.66986499999996</v>
      </c>
      <c r="V35" s="350">
        <f t="shared" si="9"/>
        <v>649.44430833333331</v>
      </c>
      <c r="W35" s="350">
        <f t="shared" si="10"/>
        <v>160.97400366666668</v>
      </c>
      <c r="X35" s="350">
        <f t="shared" si="11"/>
        <v>175.157059</v>
      </c>
      <c r="Y35" s="350">
        <f t="shared" si="12"/>
        <v>41.410112333333331</v>
      </c>
      <c r="Z35" s="350">
        <f t="shared" si="13"/>
        <v>85.612743333333327</v>
      </c>
      <c r="AA35" s="350">
        <f t="shared" si="14"/>
        <v>14.036080666666667</v>
      </c>
      <c r="AB35" s="350">
        <f t="shared" si="15"/>
        <v>47.252355333333327</v>
      </c>
      <c r="AC35" s="350">
        <f t="shared" si="16"/>
        <v>10.177995666666668</v>
      </c>
      <c r="AD35" s="350">
        <f t="shared" si="17"/>
        <v>1.1757973333333331</v>
      </c>
      <c r="AE35" s="350">
        <f t="shared" si="18"/>
        <v>0.80836066666666662</v>
      </c>
      <c r="AF35" s="350">
        <f t="shared" si="19"/>
        <v>51.036953000000004</v>
      </c>
      <c r="AG35" s="350">
        <f t="shared" si="20"/>
        <v>3.5641356666666666</v>
      </c>
      <c r="AH35" s="350">
        <f t="shared" si="21"/>
        <v>0</v>
      </c>
      <c r="AI35" s="350">
        <f t="shared" si="22"/>
        <v>22.376892999999999</v>
      </c>
      <c r="AJ35" s="350">
        <f t="shared" si="23"/>
        <v>200.98785666666635</v>
      </c>
      <c r="AK35" s="411">
        <f t="shared" si="7"/>
        <v>1950.6845196666663</v>
      </c>
      <c r="AL35" s="191"/>
      <c r="AM35" s="351" t="s">
        <v>169</v>
      </c>
      <c r="AN35" s="352">
        <f t="shared" si="6"/>
        <v>0.2494867109947447</v>
      </c>
      <c r="AO35" s="352">
        <f t="shared" si="24"/>
        <v>0.3329314923995555</v>
      </c>
      <c r="AP35" s="352">
        <f t="shared" si="25"/>
        <v>8.2521803010039765E-2</v>
      </c>
      <c r="AQ35" s="352">
        <f t="shared" si="26"/>
        <v>8.9792612405583089E-2</v>
      </c>
      <c r="AR35" s="352">
        <f t="shared" si="27"/>
        <v>2.1228503079734035E-2</v>
      </c>
      <c r="AS35" s="352">
        <f t="shared" si="28"/>
        <v>4.3888564486051732E-2</v>
      </c>
      <c r="AT35" s="352">
        <f t="shared" si="29"/>
        <v>7.195464220459984E-3</v>
      </c>
      <c r="AU35" s="352">
        <f t="shared" si="30"/>
        <v>2.422347378929722E-2</v>
      </c>
      <c r="AV35" s="352">
        <f t="shared" si="31"/>
        <v>5.2176533745220306E-3</v>
      </c>
      <c r="AW35" s="352">
        <f t="shared" si="32"/>
        <v>6.027614006668048E-4</v>
      </c>
      <c r="AX35" s="352">
        <f t="shared" si="33"/>
        <v>4.1439846295842833E-4</v>
      </c>
      <c r="AY35" s="352">
        <f t="shared" si="34"/>
        <v>2.6163612047693501E-2</v>
      </c>
      <c r="AZ35" s="352">
        <f t="shared" si="35"/>
        <v>1.8271204957712524E-3</v>
      </c>
      <c r="BA35" s="352">
        <f t="shared" si="36"/>
        <v>0</v>
      </c>
      <c r="BB35" s="352">
        <f t="shared" si="37"/>
        <v>1.147130290644013E-2</v>
      </c>
      <c r="BC35" s="352">
        <f t="shared" si="38"/>
        <v>0.1030345269264818</v>
      </c>
      <c r="BD35" s="999">
        <f t="shared" si="8"/>
        <v>1</v>
      </c>
    </row>
    <row r="36" spans="1:56" ht="14.4" x14ac:dyDescent="0.3">
      <c r="A36" s="347" t="s">
        <v>170</v>
      </c>
      <c r="B36" s="404">
        <v>10.385</v>
      </c>
      <c r="C36" s="404">
        <v>18.783000000000001</v>
      </c>
      <c r="D36" s="404">
        <v>4.51</v>
      </c>
      <c r="E36" s="404">
        <v>5.0229999999999997</v>
      </c>
      <c r="F36" s="404">
        <v>1.4139999999999999</v>
      </c>
      <c r="G36" s="404">
        <v>2.5779999999999998</v>
      </c>
      <c r="H36" s="404">
        <v>0.54100000000000004</v>
      </c>
      <c r="I36" s="404">
        <v>1.55</v>
      </c>
      <c r="J36" s="404">
        <v>0.44600000000000001</v>
      </c>
      <c r="K36" s="404">
        <v>2.7E-2</v>
      </c>
      <c r="L36" s="404">
        <v>6.4000000000000001E-2</v>
      </c>
      <c r="M36" s="404">
        <v>1.4339999999999999</v>
      </c>
      <c r="N36" s="404">
        <v>6.3E-2</v>
      </c>
      <c r="O36" s="404">
        <v>0.01</v>
      </c>
      <c r="P36" s="404">
        <v>0.72499999999999998</v>
      </c>
      <c r="Q36" s="404">
        <f t="shared" si="4"/>
        <v>6.8030000000000115</v>
      </c>
      <c r="R36" s="408">
        <v>54.356000000000002</v>
      </c>
      <c r="T36" s="349" t="s">
        <v>170</v>
      </c>
      <c r="U36" s="350">
        <f t="shared" si="5"/>
        <v>381.5829783333333</v>
      </c>
      <c r="V36" s="350">
        <f t="shared" si="9"/>
        <v>690.15629100000001</v>
      </c>
      <c r="W36" s="350">
        <f t="shared" si="10"/>
        <v>165.71393666666665</v>
      </c>
      <c r="X36" s="350">
        <f t="shared" si="11"/>
        <v>184.56343766666666</v>
      </c>
      <c r="Y36" s="350">
        <f t="shared" si="12"/>
        <v>51.955544666666661</v>
      </c>
      <c r="Z36" s="350">
        <f t="shared" si="13"/>
        <v>94.725172666666651</v>
      </c>
      <c r="AA36" s="350">
        <f t="shared" si="14"/>
        <v>19.878323666666667</v>
      </c>
      <c r="AB36" s="350">
        <f t="shared" si="15"/>
        <v>56.952683333333333</v>
      </c>
      <c r="AC36" s="350">
        <f t="shared" si="16"/>
        <v>16.38767533333333</v>
      </c>
      <c r="AD36" s="350">
        <f t="shared" si="17"/>
        <v>0.99207899999999993</v>
      </c>
      <c r="AE36" s="350">
        <f t="shared" si="18"/>
        <v>2.3515946666666663</v>
      </c>
      <c r="AF36" s="350">
        <f t="shared" si="19"/>
        <v>52.690417999999994</v>
      </c>
      <c r="AG36" s="350">
        <f t="shared" si="20"/>
        <v>2.3148509999999995</v>
      </c>
      <c r="AH36" s="350">
        <f t="shared" si="21"/>
        <v>0.36743666666666663</v>
      </c>
      <c r="AI36" s="350">
        <f t="shared" si="22"/>
        <v>26.639158333333331</v>
      </c>
      <c r="AJ36" s="350">
        <f t="shared" si="23"/>
        <v>249.96716433333373</v>
      </c>
      <c r="AK36" s="411">
        <f t="shared" si="7"/>
        <v>1997.2387453333333</v>
      </c>
      <c r="AL36" s="191"/>
      <c r="AM36" s="351" t="s">
        <v>170</v>
      </c>
      <c r="AN36" s="352">
        <f t="shared" si="6"/>
        <v>0.19105526528810066</v>
      </c>
      <c r="AO36" s="352">
        <f t="shared" si="24"/>
        <v>0.34555522849363457</v>
      </c>
      <c r="AP36" s="352">
        <f t="shared" si="25"/>
        <v>8.2971521083229083E-2</v>
      </c>
      <c r="AQ36" s="352">
        <f t="shared" si="26"/>
        <v>9.2409301641033184E-2</v>
      </c>
      <c r="AR36" s="352">
        <f t="shared" si="27"/>
        <v>2.6013687541393771E-2</v>
      </c>
      <c r="AS36" s="352">
        <f t="shared" si="28"/>
        <v>4.7428066818750454E-2</v>
      </c>
      <c r="AT36" s="352">
        <f t="shared" si="29"/>
        <v>9.9529030833762598E-3</v>
      </c>
      <c r="AU36" s="352">
        <f t="shared" si="30"/>
        <v>2.851571123702995E-2</v>
      </c>
      <c r="AV36" s="352">
        <f t="shared" si="31"/>
        <v>8.2051659430421656E-3</v>
      </c>
      <c r="AW36" s="352">
        <f t="shared" si="32"/>
        <v>4.9672529251600561E-4</v>
      </c>
      <c r="AX36" s="352">
        <f t="shared" si="33"/>
        <v>1.1774229155934945E-3</v>
      </c>
      <c r="AY36" s="352">
        <f t="shared" si="34"/>
        <v>2.6381632202516738E-2</v>
      </c>
      <c r="AZ36" s="352">
        <f t="shared" si="35"/>
        <v>1.1590256825373462E-3</v>
      </c>
      <c r="BA36" s="352">
        <f t="shared" si="36"/>
        <v>1.8397233056148353E-4</v>
      </c>
      <c r="BB36" s="352">
        <f t="shared" si="37"/>
        <v>1.3337993965707557E-2</v>
      </c>
      <c r="BC36" s="352">
        <f t="shared" si="38"/>
        <v>0.12515637648097747</v>
      </c>
      <c r="BD36" s="999">
        <f t="shared" si="8"/>
        <v>1</v>
      </c>
    </row>
    <row r="37" spans="1:56" ht="14.4" x14ac:dyDescent="0.3">
      <c r="A37" s="347" t="s">
        <v>171</v>
      </c>
      <c r="B37" s="404">
        <v>21.417000000000002</v>
      </c>
      <c r="C37" s="404">
        <v>17.023</v>
      </c>
      <c r="D37" s="404">
        <v>4.2300000000000004</v>
      </c>
      <c r="E37" s="404">
        <v>5.0869999999999997</v>
      </c>
      <c r="F37" s="404">
        <v>1.238</v>
      </c>
      <c r="G37" s="404">
        <v>2.351</v>
      </c>
      <c r="H37" s="404">
        <v>0.74199999999999999</v>
      </c>
      <c r="I37" s="404">
        <v>1.7789999999999999</v>
      </c>
      <c r="J37" s="404">
        <v>0.27</v>
      </c>
      <c r="K37" s="404">
        <v>3.4000000000000002E-2</v>
      </c>
      <c r="L37" s="404">
        <v>1.4999999999999999E-2</v>
      </c>
      <c r="M37" s="404">
        <v>1.516</v>
      </c>
      <c r="N37" s="404">
        <v>0.127</v>
      </c>
      <c r="O37" s="404">
        <v>1E-3</v>
      </c>
      <c r="P37" s="404">
        <v>0.54400000000000004</v>
      </c>
      <c r="Q37" s="404">
        <f t="shared" si="4"/>
        <v>6.509999999999998</v>
      </c>
      <c r="R37" s="408">
        <v>62.884</v>
      </c>
      <c r="T37" s="349" t="s">
        <v>171</v>
      </c>
      <c r="U37" s="350">
        <f t="shared" si="5"/>
        <v>786.93910900000003</v>
      </c>
      <c r="V37" s="350">
        <f t="shared" si="9"/>
        <v>625.48743766666666</v>
      </c>
      <c r="W37" s="350">
        <f t="shared" si="10"/>
        <v>155.42571000000001</v>
      </c>
      <c r="X37" s="350">
        <f t="shared" si="11"/>
        <v>186.91503233333333</v>
      </c>
      <c r="Y37" s="350">
        <f t="shared" si="12"/>
        <v>45.488659333333331</v>
      </c>
      <c r="Z37" s="350">
        <f t="shared" si="13"/>
        <v>86.384360333333319</v>
      </c>
      <c r="AA37" s="350">
        <f t="shared" si="14"/>
        <v>27.263800666666665</v>
      </c>
      <c r="AB37" s="350">
        <f t="shared" si="15"/>
        <v>65.366982999999991</v>
      </c>
      <c r="AC37" s="350">
        <f t="shared" si="16"/>
        <v>9.9207900000000002</v>
      </c>
      <c r="AD37" s="350">
        <f t="shared" si="17"/>
        <v>1.2492846666666668</v>
      </c>
      <c r="AE37" s="350">
        <f t="shared" si="18"/>
        <v>0.55115499999999995</v>
      </c>
      <c r="AF37" s="350">
        <f t="shared" si="19"/>
        <v>55.703398666666665</v>
      </c>
      <c r="AG37" s="350">
        <f t="shared" si="20"/>
        <v>4.6664456666666663</v>
      </c>
      <c r="AH37" s="350">
        <f t="shared" si="21"/>
        <v>3.6743666666666661E-2</v>
      </c>
      <c r="AI37" s="350">
        <f t="shared" si="22"/>
        <v>19.988554666666669</v>
      </c>
      <c r="AJ37" s="350">
        <f t="shared" si="23"/>
        <v>239.20126999999991</v>
      </c>
      <c r="AK37" s="411">
        <f t="shared" si="7"/>
        <v>2310.5887346666664</v>
      </c>
      <c r="AL37" s="191"/>
      <c r="AM37" s="351" t="s">
        <v>171</v>
      </c>
      <c r="AN37" s="352">
        <f t="shared" si="6"/>
        <v>0.34057947967686542</v>
      </c>
      <c r="AO37" s="352">
        <f t="shared" si="24"/>
        <v>0.27070478977164308</v>
      </c>
      <c r="AP37" s="352">
        <f t="shared" si="25"/>
        <v>6.7266713313402463E-2</v>
      </c>
      <c r="AQ37" s="352">
        <f t="shared" si="26"/>
        <v>8.0894981235290389E-2</v>
      </c>
      <c r="AR37" s="352">
        <f t="shared" si="27"/>
        <v>1.968704280898162E-2</v>
      </c>
      <c r="AS37" s="352">
        <f t="shared" si="28"/>
        <v>3.7386298581515168E-2</v>
      </c>
      <c r="AT37" s="352">
        <f t="shared" si="29"/>
        <v>1.1799503848355703E-2</v>
      </c>
      <c r="AU37" s="352">
        <f t="shared" si="30"/>
        <v>2.8290185102728835E-2</v>
      </c>
      <c r="AV37" s="352">
        <f t="shared" si="31"/>
        <v>4.2936199987278168E-3</v>
      </c>
      <c r="AW37" s="352">
        <f t="shared" si="32"/>
        <v>5.4067807391387334E-4</v>
      </c>
      <c r="AX37" s="352">
        <f t="shared" si="33"/>
        <v>2.3853444437376759E-4</v>
      </c>
      <c r="AY37" s="352">
        <f t="shared" si="34"/>
        <v>2.410788117804211E-2</v>
      </c>
      <c r="AZ37" s="352">
        <f t="shared" si="35"/>
        <v>2.0195916290312323E-3</v>
      </c>
      <c r="BA37" s="352">
        <f t="shared" si="36"/>
        <v>1.5902296291584503E-5</v>
      </c>
      <c r="BB37" s="352">
        <f t="shared" si="37"/>
        <v>8.6508491826219735E-3</v>
      </c>
      <c r="BC37" s="352">
        <f t="shared" si="38"/>
        <v>0.1035239488582151</v>
      </c>
      <c r="BD37" s="999">
        <f t="shared" si="8"/>
        <v>1</v>
      </c>
    </row>
    <row r="38" spans="1:56" ht="14.4" x14ac:dyDescent="0.3">
      <c r="A38" s="347" t="s">
        <v>172</v>
      </c>
      <c r="B38" s="404">
        <v>16.933</v>
      </c>
      <c r="C38" s="404">
        <v>14.750999999999999</v>
      </c>
      <c r="D38" s="404">
        <v>3.7970000000000002</v>
      </c>
      <c r="E38" s="404">
        <v>4.6879999999999997</v>
      </c>
      <c r="F38" s="404">
        <v>1.0589999999999999</v>
      </c>
      <c r="G38" s="404">
        <v>2.218</v>
      </c>
      <c r="H38" s="404">
        <v>0.6</v>
      </c>
      <c r="I38" s="404">
        <v>1.407</v>
      </c>
      <c r="J38" s="404">
        <v>0.24299999999999999</v>
      </c>
      <c r="K38" s="404">
        <v>3.9E-2</v>
      </c>
      <c r="L38" s="404">
        <v>1E-3</v>
      </c>
      <c r="M38" s="404">
        <v>1.3680000000000001</v>
      </c>
      <c r="N38" s="404">
        <v>0.151</v>
      </c>
      <c r="O38" s="404">
        <v>0.06</v>
      </c>
      <c r="P38" s="404">
        <v>0.63600000000000001</v>
      </c>
      <c r="Q38" s="404">
        <f t="shared" si="4"/>
        <v>6.0859999999999843</v>
      </c>
      <c r="R38" s="408">
        <v>54.036999999999999</v>
      </c>
      <c r="T38" s="349" t="s">
        <v>172</v>
      </c>
      <c r="U38" s="350">
        <f t="shared" si="5"/>
        <v>622.18050766666659</v>
      </c>
      <c r="V38" s="350">
        <f t="shared" si="9"/>
        <v>542.00582699999995</v>
      </c>
      <c r="W38" s="350">
        <f t="shared" si="10"/>
        <v>139.51570233333331</v>
      </c>
      <c r="X38" s="350">
        <f t="shared" si="11"/>
        <v>172.25430933333331</v>
      </c>
      <c r="Y38" s="350">
        <f t="shared" si="12"/>
        <v>38.911543000000002</v>
      </c>
      <c r="Z38" s="350">
        <f t="shared" si="13"/>
        <v>81.497452666666661</v>
      </c>
      <c r="AA38" s="350">
        <f t="shared" si="14"/>
        <v>22.046199999999999</v>
      </c>
      <c r="AB38" s="350">
        <f t="shared" si="15"/>
        <v>51.698338999999997</v>
      </c>
      <c r="AC38" s="350">
        <f t="shared" si="16"/>
        <v>8.9287109999999981</v>
      </c>
      <c r="AD38" s="350">
        <f t="shared" si="17"/>
        <v>1.4330029999999998</v>
      </c>
      <c r="AE38" s="350">
        <f t="shared" si="18"/>
        <v>3.6743666666666661E-2</v>
      </c>
      <c r="AF38" s="350">
        <f t="shared" si="19"/>
        <v>50.265336000000005</v>
      </c>
      <c r="AG38" s="350">
        <f t="shared" si="20"/>
        <v>5.548293666666666</v>
      </c>
      <c r="AH38" s="350">
        <f t="shared" si="21"/>
        <v>2.2046199999999998</v>
      </c>
      <c r="AI38" s="350">
        <f t="shared" si="22"/>
        <v>23.368971999999999</v>
      </c>
      <c r="AJ38" s="350">
        <f t="shared" si="23"/>
        <v>223.62195533333275</v>
      </c>
      <c r="AK38" s="411">
        <f t="shared" si="7"/>
        <v>1985.5175156666664</v>
      </c>
      <c r="AL38" s="191"/>
      <c r="AM38" s="351" t="s">
        <v>172</v>
      </c>
      <c r="AN38" s="352">
        <f t="shared" si="6"/>
        <v>0.31335936487961952</v>
      </c>
      <c r="AO38" s="352">
        <f t="shared" si="24"/>
        <v>0.27297962507171014</v>
      </c>
      <c r="AP38" s="352">
        <f t="shared" si="25"/>
        <v>7.0266669134111809E-2</v>
      </c>
      <c r="AQ38" s="352">
        <f t="shared" si="26"/>
        <v>8.6755371319651345E-2</v>
      </c>
      <c r="AR38" s="352">
        <f t="shared" si="27"/>
        <v>1.9597683069008276E-2</v>
      </c>
      <c r="AS38" s="352">
        <f t="shared" si="28"/>
        <v>4.1045949997224128E-2</v>
      </c>
      <c r="AT38" s="352">
        <f t="shared" si="29"/>
        <v>1.110350315524548E-2</v>
      </c>
      <c r="AU38" s="352">
        <f t="shared" si="30"/>
        <v>2.6037714899050653E-2</v>
      </c>
      <c r="AV38" s="352">
        <f t="shared" si="31"/>
        <v>4.4969187778744193E-3</v>
      </c>
      <c r="AW38" s="352">
        <f t="shared" si="32"/>
        <v>7.2172770509095613E-4</v>
      </c>
      <c r="AX38" s="352">
        <f t="shared" si="33"/>
        <v>1.8505838592075799E-5</v>
      </c>
      <c r="AY38" s="352">
        <f t="shared" si="34"/>
        <v>2.5315987193959701E-2</v>
      </c>
      <c r="AZ38" s="352">
        <f t="shared" si="35"/>
        <v>2.7943816274034459E-3</v>
      </c>
      <c r="BA38" s="352">
        <f t="shared" si="36"/>
        <v>1.1103503155245481E-3</v>
      </c>
      <c r="BB38" s="352">
        <f t="shared" si="37"/>
        <v>1.176971334456021E-2</v>
      </c>
      <c r="BC38" s="352">
        <f t="shared" si="38"/>
        <v>0.11262653367137304</v>
      </c>
      <c r="BD38" s="999">
        <f t="shared" si="8"/>
        <v>1</v>
      </c>
    </row>
    <row r="39" spans="1:56" ht="14.4" x14ac:dyDescent="0.3">
      <c r="A39" s="347" t="s">
        <v>173</v>
      </c>
      <c r="B39" s="404">
        <v>25.802</v>
      </c>
      <c r="C39" s="404">
        <v>14.590999999999999</v>
      </c>
      <c r="D39" s="404">
        <v>3.64</v>
      </c>
      <c r="E39" s="404">
        <v>4.2949999999999999</v>
      </c>
      <c r="F39" s="404">
        <v>1.1120000000000001</v>
      </c>
      <c r="G39" s="404">
        <v>2.2559999999999998</v>
      </c>
      <c r="H39" s="404">
        <v>1.1120000000000001</v>
      </c>
      <c r="I39" s="404">
        <v>1.5169999999999999</v>
      </c>
      <c r="J39" s="404">
        <v>0.76200000000000001</v>
      </c>
      <c r="K39" s="404">
        <v>6.0000000000000001E-3</v>
      </c>
      <c r="L39" s="404">
        <v>0.04</v>
      </c>
      <c r="M39" s="404">
        <v>1.24</v>
      </c>
      <c r="N39" s="404">
        <v>0.152</v>
      </c>
      <c r="O39" s="404">
        <v>0.13100000000000001</v>
      </c>
      <c r="P39" s="404">
        <v>0.64800000000000002</v>
      </c>
      <c r="Q39" s="404">
        <f t="shared" si="4"/>
        <v>6.2569999999999837</v>
      </c>
      <c r="R39" s="408">
        <v>63.561</v>
      </c>
      <c r="T39" s="349" t="s">
        <v>173</v>
      </c>
      <c r="U39" s="350">
        <f t="shared" si="5"/>
        <v>948.06008733333329</v>
      </c>
      <c r="V39" s="350">
        <f t="shared" si="9"/>
        <v>536.12684033333323</v>
      </c>
      <c r="W39" s="350">
        <f t="shared" si="10"/>
        <v>133.74694666666667</v>
      </c>
      <c r="X39" s="350">
        <f t="shared" si="11"/>
        <v>157.81404833333332</v>
      </c>
      <c r="Y39" s="350">
        <f t="shared" si="12"/>
        <v>40.858957333333336</v>
      </c>
      <c r="Z39" s="350">
        <f t="shared" si="13"/>
        <v>82.893711999999994</v>
      </c>
      <c r="AA39" s="350">
        <f t="shared" si="14"/>
        <v>40.858957333333336</v>
      </c>
      <c r="AB39" s="350">
        <f t="shared" si="15"/>
        <v>55.740142333333324</v>
      </c>
      <c r="AC39" s="350">
        <f t="shared" si="16"/>
        <v>27.998673999999998</v>
      </c>
      <c r="AD39" s="350">
        <f t="shared" si="17"/>
        <v>0.22046199999999999</v>
      </c>
      <c r="AE39" s="350">
        <f t="shared" si="18"/>
        <v>1.4697466666666665</v>
      </c>
      <c r="AF39" s="350">
        <f t="shared" si="19"/>
        <v>45.562146666666663</v>
      </c>
      <c r="AG39" s="350">
        <f t="shared" si="20"/>
        <v>5.5850373333333332</v>
      </c>
      <c r="AH39" s="350">
        <f t="shared" si="21"/>
        <v>4.8134203333333341</v>
      </c>
      <c r="AI39" s="350">
        <f t="shared" si="22"/>
        <v>23.809895999999998</v>
      </c>
      <c r="AJ39" s="350">
        <f t="shared" si="23"/>
        <v>229.90512233333271</v>
      </c>
      <c r="AK39" s="411">
        <f t="shared" si="7"/>
        <v>2335.4641969999998</v>
      </c>
      <c r="AL39" s="191"/>
      <c r="AM39" s="351" t="s">
        <v>173</v>
      </c>
      <c r="AN39" s="352">
        <f t="shared" si="6"/>
        <v>0.40594074983087114</v>
      </c>
      <c r="AO39" s="352">
        <f t="shared" si="24"/>
        <v>0.22955900630890008</v>
      </c>
      <c r="AP39" s="352">
        <f t="shared" si="25"/>
        <v>5.7267821462846723E-2</v>
      </c>
      <c r="AQ39" s="352">
        <f t="shared" si="26"/>
        <v>6.7572882742562262E-2</v>
      </c>
      <c r="AR39" s="352">
        <f t="shared" si="27"/>
        <v>1.7495004798539989E-2</v>
      </c>
      <c r="AS39" s="352">
        <f t="shared" si="28"/>
        <v>3.5493462972577522E-2</v>
      </c>
      <c r="AT39" s="352">
        <f t="shared" si="29"/>
        <v>1.7495004798539989E-2</v>
      </c>
      <c r="AU39" s="352">
        <f t="shared" si="30"/>
        <v>2.3866836582180896E-2</v>
      </c>
      <c r="AV39" s="352">
        <f t="shared" si="31"/>
        <v>1.1988483504035493E-2</v>
      </c>
      <c r="AW39" s="352">
        <f t="shared" si="32"/>
        <v>9.4397507905791289E-5</v>
      </c>
      <c r="AX39" s="352">
        <f t="shared" si="33"/>
        <v>6.2931671937194189E-4</v>
      </c>
      <c r="AY39" s="352">
        <f t="shared" si="34"/>
        <v>1.9508818300530199E-2</v>
      </c>
      <c r="AZ39" s="352">
        <f t="shared" si="35"/>
        <v>2.3914035336133795E-3</v>
      </c>
      <c r="BA39" s="352">
        <f t="shared" si="36"/>
        <v>2.0610122559431101E-3</v>
      </c>
      <c r="BB39" s="352">
        <f t="shared" si="37"/>
        <v>1.019493085382546E-2</v>
      </c>
      <c r="BC39" s="352">
        <f t="shared" si="38"/>
        <v>9.8440867827755754E-2</v>
      </c>
      <c r="BD39" s="999">
        <f t="shared" si="8"/>
        <v>1</v>
      </c>
    </row>
    <row r="40" spans="1:56" ht="14.4" x14ac:dyDescent="0.3">
      <c r="A40" s="347" t="s">
        <v>174</v>
      </c>
      <c r="B40" s="404">
        <v>28.317</v>
      </c>
      <c r="C40" s="404">
        <v>14.013999999999999</v>
      </c>
      <c r="D40" s="404">
        <v>3.6669999999999998</v>
      </c>
      <c r="E40" s="404">
        <v>3.9620000000000002</v>
      </c>
      <c r="F40" s="404">
        <v>1.1870000000000001</v>
      </c>
      <c r="G40" s="404">
        <v>2.4980000000000002</v>
      </c>
      <c r="H40" s="404">
        <v>0.88900000000000001</v>
      </c>
      <c r="I40" s="404">
        <v>1.4730000000000001</v>
      </c>
      <c r="J40" s="404">
        <v>0.77600000000000002</v>
      </c>
      <c r="K40" s="404">
        <v>4.5999999999999999E-2</v>
      </c>
      <c r="L40" s="404">
        <v>2E-3</v>
      </c>
      <c r="M40" s="404">
        <v>1.19</v>
      </c>
      <c r="N40" s="404">
        <v>9.1999999999999998E-2</v>
      </c>
      <c r="O40" s="404">
        <v>0.126</v>
      </c>
      <c r="P40" s="404">
        <v>0.51900000000000002</v>
      </c>
      <c r="Q40" s="404">
        <f t="shared" si="4"/>
        <v>5.3410000000000011</v>
      </c>
      <c r="R40" s="408">
        <v>64.099000000000004</v>
      </c>
      <c r="T40" s="349" t="s">
        <v>174</v>
      </c>
      <c r="U40" s="350">
        <f t="shared" si="5"/>
        <v>1040.470409</v>
      </c>
      <c r="V40" s="350">
        <f t="shared" si="9"/>
        <v>514.92574466666656</v>
      </c>
      <c r="W40" s="350">
        <f t="shared" si="10"/>
        <v>134.73902566666666</v>
      </c>
      <c r="X40" s="350">
        <f t="shared" si="11"/>
        <v>145.57840733333333</v>
      </c>
      <c r="Y40" s="350">
        <f t="shared" si="12"/>
        <v>43.614732333333336</v>
      </c>
      <c r="Z40" s="350">
        <f t="shared" si="13"/>
        <v>91.785679333333334</v>
      </c>
      <c r="AA40" s="350">
        <f t="shared" si="14"/>
        <v>32.665119666666662</v>
      </c>
      <c r="AB40" s="350">
        <f t="shared" si="15"/>
        <v>54.123421</v>
      </c>
      <c r="AC40" s="350">
        <f t="shared" si="16"/>
        <v>28.513085333333333</v>
      </c>
      <c r="AD40" s="350">
        <f t="shared" si="17"/>
        <v>1.6902086666666665</v>
      </c>
      <c r="AE40" s="350">
        <f t="shared" si="18"/>
        <v>7.3487333333333321E-2</v>
      </c>
      <c r="AF40" s="350">
        <f t="shared" si="19"/>
        <v>43.724963333333328</v>
      </c>
      <c r="AG40" s="350">
        <f t="shared" si="20"/>
        <v>3.3804173333333329</v>
      </c>
      <c r="AH40" s="350">
        <f t="shared" si="21"/>
        <v>4.6297019999999991</v>
      </c>
      <c r="AI40" s="350">
        <f t="shared" si="22"/>
        <v>19.069962999999998</v>
      </c>
      <c r="AJ40" s="350">
        <f t="shared" si="23"/>
        <v>196.24792366666671</v>
      </c>
      <c r="AK40" s="411">
        <f t="shared" si="7"/>
        <v>2355.2322896666665</v>
      </c>
      <c r="AL40" s="191"/>
      <c r="AM40" s="351" t="s">
        <v>174</v>
      </c>
      <c r="AN40" s="352">
        <f t="shared" si="6"/>
        <v>0.4417697623987894</v>
      </c>
      <c r="AO40" s="352">
        <f t="shared" si="24"/>
        <v>0.21863055585890573</v>
      </c>
      <c r="AP40" s="352">
        <f t="shared" si="25"/>
        <v>5.7208380785971701E-2</v>
      </c>
      <c r="AQ40" s="352">
        <f t="shared" si="26"/>
        <v>6.1810636671398932E-2</v>
      </c>
      <c r="AR40" s="352">
        <f t="shared" si="27"/>
        <v>1.8518229613566518E-2</v>
      </c>
      <c r="AS40" s="352">
        <f t="shared" si="28"/>
        <v>3.8970966785753292E-2</v>
      </c>
      <c r="AT40" s="352">
        <f t="shared" si="29"/>
        <v>1.38691711259146E-2</v>
      </c>
      <c r="AU40" s="352">
        <f t="shared" si="30"/>
        <v>2.2980077692319696E-2</v>
      </c>
      <c r="AV40" s="352">
        <f t="shared" si="31"/>
        <v>1.210627310878485E-2</v>
      </c>
      <c r="AW40" s="352">
        <f t="shared" si="32"/>
        <v>7.1763990077848322E-4</v>
      </c>
      <c r="AX40" s="352">
        <f t="shared" si="33"/>
        <v>3.1201734816455793E-5</v>
      </c>
      <c r="AY40" s="352">
        <f t="shared" si="34"/>
        <v>1.8565032215791196E-2</v>
      </c>
      <c r="AZ40" s="352">
        <f t="shared" si="35"/>
        <v>1.4352798015569664E-3</v>
      </c>
      <c r="BA40" s="352">
        <f t="shared" si="36"/>
        <v>1.965709293436715E-3</v>
      </c>
      <c r="BB40" s="352">
        <f t="shared" si="37"/>
        <v>8.096850184870278E-3</v>
      </c>
      <c r="BC40" s="352">
        <f t="shared" si="38"/>
        <v>8.3324232827345218E-2</v>
      </c>
      <c r="BD40" s="999">
        <f t="shared" si="8"/>
        <v>1</v>
      </c>
    </row>
    <row r="41" spans="1:56" ht="14.4" x14ac:dyDescent="0.3">
      <c r="A41" s="347" t="s">
        <v>175</v>
      </c>
      <c r="B41" s="404">
        <v>28.725999999999999</v>
      </c>
      <c r="C41" s="404">
        <v>15.180999999999999</v>
      </c>
      <c r="D41" s="404">
        <v>3.8439999999999999</v>
      </c>
      <c r="E41" s="404">
        <v>4.0940000000000003</v>
      </c>
      <c r="F41" s="404">
        <v>1.3089999999999999</v>
      </c>
      <c r="G41" s="404">
        <v>2.4359999999999999</v>
      </c>
      <c r="H41" s="404">
        <v>1.2170000000000001</v>
      </c>
      <c r="I41" s="404">
        <v>1.532</v>
      </c>
      <c r="J41" s="404">
        <v>1.3280000000000001</v>
      </c>
      <c r="K41" s="404">
        <v>7.3999999999999996E-2</v>
      </c>
      <c r="L41" s="404">
        <v>3.4000000000000002E-2</v>
      </c>
      <c r="M41" s="404">
        <v>1.2310000000000001</v>
      </c>
      <c r="N41" s="404">
        <v>0.246</v>
      </c>
      <c r="O41" s="404">
        <v>0.19500000000000001</v>
      </c>
      <c r="P41" s="404">
        <v>0.50600000000000001</v>
      </c>
      <c r="Q41" s="404">
        <f t="shared" si="4"/>
        <v>6.953000000000003</v>
      </c>
      <c r="R41" s="408">
        <v>68.906000000000006</v>
      </c>
      <c r="T41" s="349" t="s">
        <v>175</v>
      </c>
      <c r="U41" s="350">
        <f t="shared" si="5"/>
        <v>1055.4985686666666</v>
      </c>
      <c r="V41" s="350">
        <f t="shared" si="9"/>
        <v>557.80560366666657</v>
      </c>
      <c r="W41" s="350">
        <f t="shared" si="10"/>
        <v>141.24265466666665</v>
      </c>
      <c r="X41" s="350">
        <f t="shared" si="11"/>
        <v>150.42857133333334</v>
      </c>
      <c r="Y41" s="350">
        <f t="shared" si="12"/>
        <v>48.097459666666659</v>
      </c>
      <c r="Z41" s="350">
        <f t="shared" si="13"/>
        <v>89.507571999999996</v>
      </c>
      <c r="AA41" s="350">
        <f t="shared" si="14"/>
        <v>44.717042333333332</v>
      </c>
      <c r="AB41" s="350">
        <f t="shared" si="15"/>
        <v>56.291297333333333</v>
      </c>
      <c r="AC41" s="350">
        <f t="shared" si="16"/>
        <v>48.795589333333332</v>
      </c>
      <c r="AD41" s="350">
        <f t="shared" si="17"/>
        <v>2.7190313333333331</v>
      </c>
      <c r="AE41" s="350">
        <f t="shared" si="18"/>
        <v>1.2492846666666668</v>
      </c>
      <c r="AF41" s="350">
        <f t="shared" si="19"/>
        <v>45.231453666666667</v>
      </c>
      <c r="AG41" s="350">
        <f t="shared" si="20"/>
        <v>9.0389419999999987</v>
      </c>
      <c r="AH41" s="350">
        <f t="shared" si="21"/>
        <v>7.1650149999999995</v>
      </c>
      <c r="AI41" s="350">
        <f t="shared" si="22"/>
        <v>18.592295333333333</v>
      </c>
      <c r="AJ41" s="350">
        <f t="shared" si="23"/>
        <v>255.47871433333341</v>
      </c>
      <c r="AK41" s="411">
        <f t="shared" si="7"/>
        <v>2531.8590953333332</v>
      </c>
      <c r="AL41" s="191"/>
      <c r="AM41" s="351" t="s">
        <v>175</v>
      </c>
      <c r="AN41" s="352">
        <f t="shared" si="6"/>
        <v>0.41688677328534524</v>
      </c>
      <c r="AO41" s="352">
        <f t="shared" si="24"/>
        <v>0.22031463152700778</v>
      </c>
      <c r="AP41" s="352">
        <f t="shared" si="25"/>
        <v>5.578614344179026E-2</v>
      </c>
      <c r="AQ41" s="352">
        <f t="shared" si="26"/>
        <v>5.9414274518909821E-2</v>
      </c>
      <c r="AR41" s="352">
        <f t="shared" si="27"/>
        <v>1.8996894319797984E-2</v>
      </c>
      <c r="AS41" s="352">
        <f t="shared" si="28"/>
        <v>3.5352509215452937E-2</v>
      </c>
      <c r="AT41" s="352">
        <f t="shared" si="29"/>
        <v>1.7661742083417989E-2</v>
      </c>
      <c r="AU41" s="352">
        <f t="shared" si="30"/>
        <v>2.2233187240588627E-2</v>
      </c>
      <c r="AV41" s="352">
        <f t="shared" si="31"/>
        <v>1.9272632281659072E-2</v>
      </c>
      <c r="AW41" s="352">
        <f t="shared" si="32"/>
        <v>1.0739267988273879E-3</v>
      </c>
      <c r="AX41" s="352">
        <f t="shared" si="33"/>
        <v>4.9342582648825948E-4</v>
      </c>
      <c r="AY41" s="352">
        <f t="shared" si="34"/>
        <v>1.7864917423736686E-2</v>
      </c>
      <c r="AZ41" s="352">
        <f t="shared" si="35"/>
        <v>3.5700809798856407E-3</v>
      </c>
      <c r="BA41" s="352">
        <f t="shared" si="36"/>
        <v>2.8299422401532521E-3</v>
      </c>
      <c r="BB41" s="352">
        <f t="shared" si="37"/>
        <v>7.3433373000899773E-3</v>
      </c>
      <c r="BC41" s="352">
        <f t="shared" si="38"/>
        <v>0.10090558151684907</v>
      </c>
      <c r="BD41" s="999">
        <f t="shared" si="8"/>
        <v>1</v>
      </c>
    </row>
    <row r="42" spans="1:56" ht="14.4" x14ac:dyDescent="0.3">
      <c r="A42" s="347" t="s">
        <v>176</v>
      </c>
      <c r="B42" s="404">
        <v>37.816000000000003</v>
      </c>
      <c r="C42" s="404">
        <v>15.138999999999999</v>
      </c>
      <c r="D42" s="404">
        <v>3.6139999999999999</v>
      </c>
      <c r="E42" s="404">
        <v>4.0140000000000002</v>
      </c>
      <c r="F42" s="404">
        <v>1.147</v>
      </c>
      <c r="G42" s="404">
        <v>2.1480000000000001</v>
      </c>
      <c r="H42" s="404">
        <v>1.339</v>
      </c>
      <c r="I42" s="404">
        <v>1.7529999999999999</v>
      </c>
      <c r="J42" s="404">
        <v>1.0609999999999999</v>
      </c>
      <c r="K42" s="404">
        <v>0.12</v>
      </c>
      <c r="L42" s="404">
        <v>0.442</v>
      </c>
      <c r="M42" s="404">
        <v>1.232</v>
      </c>
      <c r="N42" s="404">
        <v>0.26900000000000002</v>
      </c>
      <c r="O42" s="404">
        <v>0.13100000000000001</v>
      </c>
      <c r="P42" s="404">
        <v>0.51700000000000002</v>
      </c>
      <c r="Q42" s="404">
        <f t="shared" si="4"/>
        <v>7.6529999999999916</v>
      </c>
      <c r="R42" s="408">
        <v>78.394999999999996</v>
      </c>
      <c r="T42" s="349" t="s">
        <v>176</v>
      </c>
      <c r="U42" s="350">
        <f t="shared" si="5"/>
        <v>1389.4984986666668</v>
      </c>
      <c r="V42" s="350">
        <f t="shared" si="9"/>
        <v>556.26236966666659</v>
      </c>
      <c r="W42" s="350">
        <f t="shared" si="10"/>
        <v>132.79161133333332</v>
      </c>
      <c r="X42" s="350">
        <f t="shared" si="11"/>
        <v>147.48907800000001</v>
      </c>
      <c r="Y42" s="350">
        <f t="shared" si="12"/>
        <v>42.144985666666663</v>
      </c>
      <c r="Z42" s="350">
        <f t="shared" si="13"/>
        <v>78.925396000000006</v>
      </c>
      <c r="AA42" s="350">
        <f t="shared" si="14"/>
        <v>49.199769666666661</v>
      </c>
      <c r="AB42" s="350">
        <f t="shared" si="15"/>
        <v>64.411647666666653</v>
      </c>
      <c r="AC42" s="350">
        <f t="shared" si="16"/>
        <v>38.985030333333334</v>
      </c>
      <c r="AD42" s="350">
        <f t="shared" si="17"/>
        <v>4.4092399999999996</v>
      </c>
      <c r="AE42" s="350">
        <f t="shared" si="18"/>
        <v>16.240700666666665</v>
      </c>
      <c r="AF42" s="350">
        <f t="shared" si="19"/>
        <v>45.268197333333333</v>
      </c>
      <c r="AG42" s="350">
        <f t="shared" si="20"/>
        <v>9.8840463333333339</v>
      </c>
      <c r="AH42" s="350">
        <f t="shared" si="21"/>
        <v>4.8134203333333341</v>
      </c>
      <c r="AI42" s="350">
        <f t="shared" si="22"/>
        <v>18.996475666666665</v>
      </c>
      <c r="AJ42" s="350">
        <f t="shared" si="23"/>
        <v>281.19928099999964</v>
      </c>
      <c r="AK42" s="411">
        <f t="shared" si="7"/>
        <v>2880.5197483333332</v>
      </c>
      <c r="AL42" s="191"/>
      <c r="AM42" s="351" t="s">
        <v>176</v>
      </c>
      <c r="AN42" s="352">
        <f t="shared" si="6"/>
        <v>0.4823777026596085</v>
      </c>
      <c r="AO42" s="352">
        <f t="shared" si="24"/>
        <v>0.19311180559984692</v>
      </c>
      <c r="AP42" s="352">
        <f t="shared" si="25"/>
        <v>4.6099878818802217E-2</v>
      </c>
      <c r="AQ42" s="352">
        <f t="shared" si="26"/>
        <v>5.120224504113783E-2</v>
      </c>
      <c r="AR42" s="352">
        <f t="shared" si="27"/>
        <v>1.4631035142547356E-2</v>
      </c>
      <c r="AS42" s="352">
        <f t="shared" si="28"/>
        <v>2.7399706613942219E-2</v>
      </c>
      <c r="AT42" s="352">
        <f t="shared" si="29"/>
        <v>1.7080170929268449E-2</v>
      </c>
      <c r="AU42" s="352">
        <f t="shared" si="30"/>
        <v>2.23611199693858E-2</v>
      </c>
      <c r="AV42" s="352">
        <f t="shared" si="31"/>
        <v>1.3534026404745202E-2</v>
      </c>
      <c r="AW42" s="352">
        <f t="shared" si="32"/>
        <v>1.5307098667006825E-3</v>
      </c>
      <c r="AX42" s="352">
        <f t="shared" si="33"/>
        <v>5.6381146756808468E-3</v>
      </c>
      <c r="AY42" s="352">
        <f t="shared" si="34"/>
        <v>1.5715287964793673E-2</v>
      </c>
      <c r="AZ42" s="352">
        <f t="shared" si="35"/>
        <v>3.431341284520697E-3</v>
      </c>
      <c r="BA42" s="352">
        <f t="shared" si="36"/>
        <v>1.671024937814912E-3</v>
      </c>
      <c r="BB42" s="352">
        <f t="shared" si="37"/>
        <v>6.5948083423687737E-3</v>
      </c>
      <c r="BC42" s="352">
        <f t="shared" si="38"/>
        <v>9.7621021748835898E-2</v>
      </c>
      <c r="BD42" s="999">
        <f t="shared" si="8"/>
        <v>1</v>
      </c>
    </row>
    <row r="43" spans="1:56" ht="14.4" x14ac:dyDescent="0.3">
      <c r="A43" s="347" t="s">
        <v>177</v>
      </c>
      <c r="B43" s="404">
        <v>41.097999999999999</v>
      </c>
      <c r="C43" s="404">
        <v>13.212999999999999</v>
      </c>
      <c r="D43" s="404">
        <v>3.327</v>
      </c>
      <c r="E43" s="404">
        <v>3.3959999999999999</v>
      </c>
      <c r="F43" s="404">
        <v>1.393</v>
      </c>
      <c r="G43" s="404">
        <v>2.2160000000000002</v>
      </c>
      <c r="H43" s="404">
        <v>1.0760000000000001</v>
      </c>
      <c r="I43" s="404">
        <v>1.51</v>
      </c>
      <c r="J43" s="404">
        <v>1.575</v>
      </c>
      <c r="K43" s="404">
        <v>0.184</v>
      </c>
      <c r="L43" s="404">
        <v>0.83699999999999997</v>
      </c>
      <c r="M43" s="404">
        <v>1.167</v>
      </c>
      <c r="N43" s="404">
        <v>0.36099999999999999</v>
      </c>
      <c r="O43" s="404">
        <v>0.185</v>
      </c>
      <c r="P43" s="404">
        <v>0.53</v>
      </c>
      <c r="Q43" s="404">
        <f t="shared" si="4"/>
        <v>5.3819999999999908</v>
      </c>
      <c r="R43" s="408">
        <v>77.45</v>
      </c>
      <c r="T43" s="349" t="s">
        <v>177</v>
      </c>
      <c r="U43" s="350">
        <f t="shared" si="5"/>
        <v>1510.0912126666665</v>
      </c>
      <c r="V43" s="350">
        <f t="shared" si="9"/>
        <v>485.49406766666658</v>
      </c>
      <c r="W43" s="350">
        <f t="shared" si="10"/>
        <v>122.246179</v>
      </c>
      <c r="X43" s="350">
        <f t="shared" si="11"/>
        <v>124.781492</v>
      </c>
      <c r="Y43" s="350">
        <f t="shared" si="12"/>
        <v>51.183927666666669</v>
      </c>
      <c r="Z43" s="350">
        <f t="shared" si="13"/>
        <v>81.423965333333342</v>
      </c>
      <c r="AA43" s="350">
        <f t="shared" si="14"/>
        <v>39.536185333333336</v>
      </c>
      <c r="AB43" s="350">
        <f t="shared" si="15"/>
        <v>55.482936666666667</v>
      </c>
      <c r="AC43" s="350">
        <f t="shared" si="16"/>
        <v>57.871274999999997</v>
      </c>
      <c r="AD43" s="350">
        <f t="shared" si="17"/>
        <v>6.7608346666666659</v>
      </c>
      <c r="AE43" s="350">
        <f t="shared" si="18"/>
        <v>30.754448999999997</v>
      </c>
      <c r="AF43" s="350">
        <f t="shared" si="19"/>
        <v>42.879859000000003</v>
      </c>
      <c r="AG43" s="350">
        <f t="shared" si="20"/>
        <v>13.264463666666666</v>
      </c>
      <c r="AH43" s="350">
        <f t="shared" si="21"/>
        <v>6.7975783333333331</v>
      </c>
      <c r="AI43" s="350">
        <f t="shared" si="22"/>
        <v>19.474143333333334</v>
      </c>
      <c r="AJ43" s="350">
        <f t="shared" si="23"/>
        <v>197.75441399999966</v>
      </c>
      <c r="AK43" s="411">
        <f t="shared" si="7"/>
        <v>2845.7969833333332</v>
      </c>
      <c r="AL43" s="191"/>
      <c r="AM43" s="351" t="s">
        <v>177</v>
      </c>
      <c r="AN43" s="352">
        <f t="shared" si="6"/>
        <v>0.53063912201420271</v>
      </c>
      <c r="AO43" s="352">
        <f t="shared" si="24"/>
        <v>0.17060038734667526</v>
      </c>
      <c r="AP43" s="352">
        <f t="shared" si="25"/>
        <v>4.29567462879277E-2</v>
      </c>
      <c r="AQ43" s="352">
        <f t="shared" si="26"/>
        <v>4.3847643641058753E-2</v>
      </c>
      <c r="AR43" s="352">
        <f t="shared" si="27"/>
        <v>1.7985797288573274E-2</v>
      </c>
      <c r="AS43" s="352">
        <f t="shared" si="28"/>
        <v>2.861200774693351E-2</v>
      </c>
      <c r="AT43" s="352">
        <f t="shared" si="29"/>
        <v>1.3892834086507426E-2</v>
      </c>
      <c r="AU43" s="352">
        <f t="shared" si="30"/>
        <v>1.9496449322143318E-2</v>
      </c>
      <c r="AV43" s="352">
        <f t="shared" si="31"/>
        <v>2.0335700451904453E-2</v>
      </c>
      <c r="AW43" s="352">
        <f t="shared" si="32"/>
        <v>2.3757262750161395E-3</v>
      </c>
      <c r="AX43" s="352">
        <f t="shared" si="33"/>
        <v>1.0806972240154939E-2</v>
      </c>
      <c r="AY43" s="352">
        <f t="shared" si="34"/>
        <v>1.5067785668173017E-2</v>
      </c>
      <c r="AZ43" s="352">
        <f t="shared" si="35"/>
        <v>4.6610716591349256E-3</v>
      </c>
      <c r="BA43" s="352">
        <f t="shared" si="36"/>
        <v>2.3886378308586183E-3</v>
      </c>
      <c r="BB43" s="352">
        <f t="shared" si="37"/>
        <v>6.8431245965138807E-3</v>
      </c>
      <c r="BC43" s="352">
        <f t="shared" si="38"/>
        <v>6.9489993544221959E-2</v>
      </c>
      <c r="BD43" s="999">
        <f t="shared" si="8"/>
        <v>1</v>
      </c>
    </row>
    <row r="44" spans="1:56" ht="14.4" x14ac:dyDescent="0.3">
      <c r="A44" s="347" t="s">
        <v>178</v>
      </c>
      <c r="B44" s="404">
        <v>50.338000000000001</v>
      </c>
      <c r="C44" s="404">
        <v>12.683</v>
      </c>
      <c r="D44" s="404">
        <v>3.5230000000000001</v>
      </c>
      <c r="E44" s="404">
        <v>3.4009999999999998</v>
      </c>
      <c r="F44" s="404">
        <v>1.62</v>
      </c>
      <c r="G44" s="404">
        <v>2.4689999999999999</v>
      </c>
      <c r="H44" s="404">
        <v>1.6479999999999999</v>
      </c>
      <c r="I44" s="404">
        <v>1.66</v>
      </c>
      <c r="J44" s="404">
        <v>1.6379999999999999</v>
      </c>
      <c r="K44" s="404">
        <v>0.23100000000000001</v>
      </c>
      <c r="L44" s="404">
        <v>1.0369999999999999</v>
      </c>
      <c r="M44" s="404">
        <v>1.1970000000000001</v>
      </c>
      <c r="N44" s="404">
        <v>0.39700000000000002</v>
      </c>
      <c r="O44" s="404">
        <v>0.104</v>
      </c>
      <c r="P44" s="404">
        <v>0.58399999999999996</v>
      </c>
      <c r="Q44" s="404">
        <f t="shared" si="4"/>
        <v>4.3329999999999984</v>
      </c>
      <c r="R44" s="408">
        <v>86.863</v>
      </c>
      <c r="T44" s="349" t="s">
        <v>178</v>
      </c>
      <c r="U44" s="350">
        <f t="shared" si="5"/>
        <v>1849.6026926666666</v>
      </c>
      <c r="V44" s="350">
        <f t="shared" si="9"/>
        <v>466.01992433333334</v>
      </c>
      <c r="W44" s="350">
        <f t="shared" si="10"/>
        <v>129.44793766666666</v>
      </c>
      <c r="X44" s="350">
        <f t="shared" si="11"/>
        <v>124.96521033333332</v>
      </c>
      <c r="Y44" s="350">
        <f t="shared" si="12"/>
        <v>59.524740000000001</v>
      </c>
      <c r="Z44" s="350">
        <f t="shared" si="13"/>
        <v>90.720112999999998</v>
      </c>
      <c r="AA44" s="350">
        <f t="shared" si="14"/>
        <v>60.553562666666657</v>
      </c>
      <c r="AB44" s="350">
        <f t="shared" si="15"/>
        <v>60.994486666666667</v>
      </c>
      <c r="AC44" s="350">
        <f t="shared" si="16"/>
        <v>60.186125999999987</v>
      </c>
      <c r="AD44" s="350">
        <f t="shared" si="17"/>
        <v>8.4877870000000009</v>
      </c>
      <c r="AE44" s="350">
        <f t="shared" si="18"/>
        <v>38.103182333333322</v>
      </c>
      <c r="AF44" s="350">
        <f t="shared" si="19"/>
        <v>43.982168999999999</v>
      </c>
      <c r="AG44" s="350">
        <f t="shared" si="20"/>
        <v>14.587235666666666</v>
      </c>
      <c r="AH44" s="350">
        <f t="shared" si="21"/>
        <v>3.8213413333333333</v>
      </c>
      <c r="AI44" s="350">
        <f t="shared" si="22"/>
        <v>21.458301333333331</v>
      </c>
      <c r="AJ44" s="350">
        <f t="shared" si="23"/>
        <v>159.21030766666661</v>
      </c>
      <c r="AK44" s="411">
        <f t="shared" si="7"/>
        <v>3191.6651176666664</v>
      </c>
      <c r="AL44" s="191"/>
      <c r="AM44" s="351" t="s">
        <v>178</v>
      </c>
      <c r="AN44" s="352">
        <f t="shared" si="6"/>
        <v>0.57951026328816646</v>
      </c>
      <c r="AO44" s="352">
        <f t="shared" si="24"/>
        <v>0.14601153540632952</v>
      </c>
      <c r="AP44" s="352">
        <f t="shared" si="25"/>
        <v>4.055812025833784E-2</v>
      </c>
      <c r="AQ44" s="352">
        <f t="shared" si="26"/>
        <v>3.9153609707240133E-2</v>
      </c>
      <c r="AR44" s="352">
        <f t="shared" si="27"/>
        <v>1.8650058137526911E-2</v>
      </c>
      <c r="AS44" s="352">
        <f t="shared" si="28"/>
        <v>2.8424070087378978E-2</v>
      </c>
      <c r="AT44" s="352">
        <f t="shared" si="29"/>
        <v>1.8972404821385399E-2</v>
      </c>
      <c r="AU44" s="352">
        <f t="shared" si="30"/>
        <v>1.9110553400181897E-2</v>
      </c>
      <c r="AV44" s="352">
        <f t="shared" si="31"/>
        <v>1.8857281005721652E-2</v>
      </c>
      <c r="AW44" s="352">
        <f t="shared" si="32"/>
        <v>2.6593601418325413E-3</v>
      </c>
      <c r="AX44" s="352">
        <f t="shared" si="33"/>
        <v>1.1938339684330494E-2</v>
      </c>
      <c r="AY44" s="352">
        <f t="shared" si="34"/>
        <v>1.3780320734950439E-2</v>
      </c>
      <c r="AZ44" s="352">
        <f t="shared" si="35"/>
        <v>4.5704154818507307E-3</v>
      </c>
      <c r="BA44" s="352">
        <f t="shared" si="36"/>
        <v>1.1972876829029623E-3</v>
      </c>
      <c r="BB44" s="352">
        <f t="shared" si="37"/>
        <v>6.7232308347627869E-3</v>
      </c>
      <c r="BC44" s="352">
        <f t="shared" si="38"/>
        <v>4.9883149327101285E-2</v>
      </c>
      <c r="BD44" s="999">
        <f t="shared" si="8"/>
        <v>1</v>
      </c>
    </row>
    <row r="45" spans="1:56" ht="14.4" x14ac:dyDescent="0.3">
      <c r="A45" s="347" t="s">
        <v>179</v>
      </c>
      <c r="B45" s="404">
        <v>52.338999999999999</v>
      </c>
      <c r="C45" s="404">
        <v>12.472</v>
      </c>
      <c r="D45" s="404">
        <v>3.4980000000000002</v>
      </c>
      <c r="E45" s="404">
        <v>2.9169999999999998</v>
      </c>
      <c r="F45" s="404">
        <v>1.8979999999999999</v>
      </c>
      <c r="G45" s="404">
        <v>2.4540000000000002</v>
      </c>
      <c r="H45" s="404">
        <v>1.351</v>
      </c>
      <c r="I45" s="404">
        <v>2.1389999999999998</v>
      </c>
      <c r="J45" s="404">
        <v>1.6439999999999999</v>
      </c>
      <c r="K45" s="404">
        <v>0.93200000000000005</v>
      </c>
      <c r="L45" s="404">
        <v>1</v>
      </c>
      <c r="M45" s="404">
        <v>1.2390000000000001</v>
      </c>
      <c r="N45" s="404">
        <v>0.39300000000000002</v>
      </c>
      <c r="O45" s="404">
        <v>0.05</v>
      </c>
      <c r="P45" s="404">
        <v>0.61399999999999999</v>
      </c>
      <c r="Q45" s="404">
        <f t="shared" si="4"/>
        <v>3.8410000000000082</v>
      </c>
      <c r="R45" s="408">
        <v>88.781000000000006</v>
      </c>
      <c r="T45" s="349" t="s">
        <v>179</v>
      </c>
      <c r="U45" s="350">
        <f t="shared" si="5"/>
        <v>1923.1267696666664</v>
      </c>
      <c r="V45" s="350">
        <f t="shared" si="9"/>
        <v>458.26701066666664</v>
      </c>
      <c r="W45" s="350">
        <f t="shared" si="10"/>
        <v>128.529346</v>
      </c>
      <c r="X45" s="350">
        <f t="shared" si="11"/>
        <v>107.18127566666665</v>
      </c>
      <c r="Y45" s="350">
        <f t="shared" si="12"/>
        <v>69.739479333333321</v>
      </c>
      <c r="Z45" s="350">
        <f t="shared" si="13"/>
        <v>90.168958000000003</v>
      </c>
      <c r="AA45" s="350">
        <f t="shared" si="14"/>
        <v>49.640693666666657</v>
      </c>
      <c r="AB45" s="350">
        <f t="shared" si="15"/>
        <v>78.594702999999981</v>
      </c>
      <c r="AC45" s="350">
        <f t="shared" si="16"/>
        <v>60.406587999999992</v>
      </c>
      <c r="AD45" s="350">
        <f t="shared" si="17"/>
        <v>34.245097333333334</v>
      </c>
      <c r="AE45" s="350">
        <f t="shared" si="18"/>
        <v>36.743666666666662</v>
      </c>
      <c r="AF45" s="350">
        <f t="shared" si="19"/>
        <v>45.525402999999997</v>
      </c>
      <c r="AG45" s="350">
        <f t="shared" si="20"/>
        <v>14.440261</v>
      </c>
      <c r="AH45" s="350">
        <f t="shared" si="21"/>
        <v>1.8371833333333332</v>
      </c>
      <c r="AI45" s="350">
        <f t="shared" si="22"/>
        <v>22.56061133333333</v>
      </c>
      <c r="AJ45" s="350">
        <f t="shared" si="23"/>
        <v>141.13242366666697</v>
      </c>
      <c r="AK45" s="411">
        <f t="shared" si="7"/>
        <v>3262.1394703333335</v>
      </c>
      <c r="AL45" s="191"/>
      <c r="AM45" s="351" t="s">
        <v>179</v>
      </c>
      <c r="AN45" s="352">
        <f t="shared" si="6"/>
        <v>0.58952929117716613</v>
      </c>
      <c r="AO45" s="352">
        <f t="shared" si="24"/>
        <v>0.14048050821684818</v>
      </c>
      <c r="AP45" s="352">
        <f t="shared" si="25"/>
        <v>3.9400322140998638E-2</v>
      </c>
      <c r="AQ45" s="352">
        <f t="shared" si="26"/>
        <v>3.2856129126727557E-2</v>
      </c>
      <c r="AR45" s="352">
        <f t="shared" si="27"/>
        <v>2.1378448091370895E-2</v>
      </c>
      <c r="AS45" s="352">
        <f t="shared" si="28"/>
        <v>2.7641049323616541E-2</v>
      </c>
      <c r="AT45" s="352">
        <f t="shared" si="29"/>
        <v>1.5217219900654416E-2</v>
      </c>
      <c r="AU45" s="352">
        <f t="shared" si="30"/>
        <v>2.4092992870096072E-2</v>
      </c>
      <c r="AV45" s="352">
        <f t="shared" si="31"/>
        <v>1.8517475585992496E-2</v>
      </c>
      <c r="AW45" s="352">
        <f t="shared" si="32"/>
        <v>1.0497741633908155E-2</v>
      </c>
      <c r="AX45" s="352">
        <f t="shared" si="33"/>
        <v>1.1263671281017332E-2</v>
      </c>
      <c r="AY45" s="352">
        <f t="shared" si="34"/>
        <v>1.3955688717180476E-2</v>
      </c>
      <c r="AZ45" s="352">
        <f t="shared" si="35"/>
        <v>4.4266228134398119E-3</v>
      </c>
      <c r="BA45" s="352">
        <f t="shared" si="36"/>
        <v>5.6318356405086665E-4</v>
      </c>
      <c r="BB45" s="352">
        <f t="shared" si="37"/>
        <v>6.9158941665446423E-3</v>
      </c>
      <c r="BC45" s="352">
        <f t="shared" si="38"/>
        <v>4.3263761390387671E-2</v>
      </c>
      <c r="BD45" s="999">
        <f t="shared" si="8"/>
        <v>1</v>
      </c>
    </row>
    <row r="46" spans="1:56" ht="14.4" x14ac:dyDescent="0.3">
      <c r="A46" s="347" t="s">
        <v>180</v>
      </c>
      <c r="B46" s="404">
        <v>59.231000000000002</v>
      </c>
      <c r="C46" s="404">
        <v>12.07</v>
      </c>
      <c r="D46" s="404">
        <v>3.6059999999999999</v>
      </c>
      <c r="E46" s="404">
        <v>2.758</v>
      </c>
      <c r="F46" s="404">
        <v>1.9219999999999999</v>
      </c>
      <c r="G46" s="404">
        <v>2.2850000000000001</v>
      </c>
      <c r="H46" s="404">
        <v>1.0569999999999999</v>
      </c>
      <c r="I46" s="404">
        <v>1.907</v>
      </c>
      <c r="J46" s="404">
        <v>1.661</v>
      </c>
      <c r="K46" s="404">
        <v>1.29</v>
      </c>
      <c r="L46" s="404">
        <v>0.74099999999999999</v>
      </c>
      <c r="M46" s="404">
        <v>1.139</v>
      </c>
      <c r="N46" s="404">
        <v>0.439</v>
      </c>
      <c r="O46" s="404">
        <v>0.25600000000000001</v>
      </c>
      <c r="P46" s="404">
        <v>0.60899999999999999</v>
      </c>
      <c r="Q46" s="404">
        <f t="shared" si="4"/>
        <v>2.5190000000000197</v>
      </c>
      <c r="R46" s="408">
        <v>93.49</v>
      </c>
      <c r="T46" s="349" t="s">
        <v>180</v>
      </c>
      <c r="U46" s="350">
        <f t="shared" si="5"/>
        <v>2176.3641203333332</v>
      </c>
      <c r="V46" s="350">
        <f t="shared" si="9"/>
        <v>443.49605666666668</v>
      </c>
      <c r="W46" s="350">
        <f t="shared" si="10"/>
        <v>132.49766199999999</v>
      </c>
      <c r="X46" s="350">
        <f t="shared" si="11"/>
        <v>101.33903266666667</v>
      </c>
      <c r="Y46" s="350">
        <f t="shared" si="12"/>
        <v>70.621327333333326</v>
      </c>
      <c r="Z46" s="350">
        <f t="shared" si="13"/>
        <v>83.95927833333333</v>
      </c>
      <c r="AA46" s="350">
        <f t="shared" si="14"/>
        <v>38.838055666666669</v>
      </c>
      <c r="AB46" s="350">
        <f t="shared" si="15"/>
        <v>70.070172333333332</v>
      </c>
      <c r="AC46" s="350">
        <f t="shared" si="16"/>
        <v>61.031230333333333</v>
      </c>
      <c r="AD46" s="350">
        <f t="shared" si="17"/>
        <v>47.399329999999999</v>
      </c>
      <c r="AE46" s="350">
        <f t="shared" si="18"/>
        <v>27.227056999999999</v>
      </c>
      <c r="AF46" s="350">
        <f t="shared" si="19"/>
        <v>41.851036333333333</v>
      </c>
      <c r="AG46" s="350">
        <f t="shared" si="20"/>
        <v>16.130469666666666</v>
      </c>
      <c r="AH46" s="350">
        <f t="shared" si="21"/>
        <v>9.4063786666666651</v>
      </c>
      <c r="AI46" s="350">
        <f t="shared" si="22"/>
        <v>22.376892999999999</v>
      </c>
      <c r="AJ46" s="350">
        <f t="shared" si="23"/>
        <v>92.557296333334051</v>
      </c>
      <c r="AK46" s="411">
        <f t="shared" si="7"/>
        <v>3435.1653966666663</v>
      </c>
      <c r="AL46" s="191"/>
      <c r="AM46" s="351" t="s">
        <v>180</v>
      </c>
      <c r="AN46" s="352">
        <f t="shared" si="6"/>
        <v>0.6335543908439405</v>
      </c>
      <c r="AO46" s="352">
        <f t="shared" si="24"/>
        <v>0.12910471708204088</v>
      </c>
      <c r="AP46" s="352">
        <f t="shared" si="25"/>
        <v>3.8570970157236067E-2</v>
      </c>
      <c r="AQ46" s="352">
        <f t="shared" si="26"/>
        <v>2.9500481334902132E-2</v>
      </c>
      <c r="AR46" s="352">
        <f t="shared" si="27"/>
        <v>2.055834848646914E-2</v>
      </c>
      <c r="AS46" s="352">
        <f t="shared" si="28"/>
        <v>2.444111669697294E-2</v>
      </c>
      <c r="AT46" s="352">
        <f t="shared" si="29"/>
        <v>1.1306022034442188E-2</v>
      </c>
      <c r="AU46" s="352">
        <f t="shared" si="30"/>
        <v>2.0397903519092951E-2</v>
      </c>
      <c r="AV46" s="352">
        <f t="shared" si="31"/>
        <v>1.7766606054123439E-2</v>
      </c>
      <c r="AW46" s="352">
        <f t="shared" si="32"/>
        <v>1.3798267194352338E-2</v>
      </c>
      <c r="AX46" s="352">
        <f t="shared" si="33"/>
        <v>7.9259813883837855E-3</v>
      </c>
      <c r="AY46" s="352">
        <f t="shared" si="34"/>
        <v>1.2183121189432026E-2</v>
      </c>
      <c r="AZ46" s="352">
        <f t="shared" si="35"/>
        <v>4.6956893785431598E-3</v>
      </c>
      <c r="BA46" s="352">
        <f t="shared" si="36"/>
        <v>2.7382607765536419E-3</v>
      </c>
      <c r="BB46" s="352">
        <f t="shared" si="37"/>
        <v>6.514065675473313E-3</v>
      </c>
      <c r="BC46" s="352">
        <f t="shared" si="38"/>
        <v>2.6944058188041714E-2</v>
      </c>
      <c r="BD46" s="999">
        <f t="shared" si="8"/>
        <v>1</v>
      </c>
    </row>
    <row r="47" spans="1:56" ht="14.4" x14ac:dyDescent="0.3">
      <c r="A47" s="347" t="s">
        <v>339</v>
      </c>
      <c r="B47" s="404">
        <v>59.865000000000002</v>
      </c>
      <c r="C47" s="404">
        <v>12.538</v>
      </c>
      <c r="D47" s="404">
        <v>3.4089999999999998</v>
      </c>
      <c r="E47" s="404">
        <v>2.83</v>
      </c>
      <c r="F47" s="404">
        <v>1.7949999999999999</v>
      </c>
      <c r="G47" s="404">
        <v>2.286</v>
      </c>
      <c r="H47" s="404">
        <v>1.2490000000000001</v>
      </c>
      <c r="I47" s="404">
        <v>1.867</v>
      </c>
      <c r="J47" s="404">
        <v>1.73</v>
      </c>
      <c r="K47" s="404">
        <v>1.2909999999999999</v>
      </c>
      <c r="L47" s="404">
        <v>0.71699999999999997</v>
      </c>
      <c r="M47" s="404">
        <v>1.115</v>
      </c>
      <c r="N47" s="404">
        <v>1.103</v>
      </c>
      <c r="O47" s="404">
        <v>0.39800000000000002</v>
      </c>
      <c r="P47" s="404">
        <v>0.57399999999999995</v>
      </c>
      <c r="Q47" s="404">
        <f t="shared" si="4"/>
        <v>3.1749999999999972</v>
      </c>
      <c r="R47" s="408">
        <v>95.941999999999993</v>
      </c>
      <c r="T47" s="349" t="s">
        <v>339</v>
      </c>
      <c r="U47" s="350">
        <f t="shared" si="5"/>
        <v>2199.6596049999998</v>
      </c>
      <c r="V47" s="350">
        <f t="shared" si="9"/>
        <v>460.69209266666661</v>
      </c>
      <c r="W47" s="350">
        <f t="shared" si="10"/>
        <v>125.25915966666665</v>
      </c>
      <c r="X47" s="350">
        <f t="shared" si="11"/>
        <v>103.98457666666667</v>
      </c>
      <c r="Y47" s="350">
        <f t="shared" si="12"/>
        <v>65.954881666666651</v>
      </c>
      <c r="Z47" s="350">
        <f t="shared" si="13"/>
        <v>83.996021999999996</v>
      </c>
      <c r="AA47" s="350">
        <f t="shared" si="14"/>
        <v>45.892839666666667</v>
      </c>
      <c r="AB47" s="350">
        <f t="shared" si="15"/>
        <v>68.600425666666666</v>
      </c>
      <c r="AC47" s="350">
        <f t="shared" si="16"/>
        <v>63.566543333333328</v>
      </c>
      <c r="AD47" s="350">
        <f t="shared" si="17"/>
        <v>47.436073666666658</v>
      </c>
      <c r="AE47" s="350">
        <f t="shared" si="18"/>
        <v>26.345208999999997</v>
      </c>
      <c r="AF47" s="350">
        <f t="shared" si="19"/>
        <v>40.969188333333335</v>
      </c>
      <c r="AG47" s="350">
        <f t="shared" si="20"/>
        <v>40.528264333333333</v>
      </c>
      <c r="AH47" s="350">
        <f t="shared" si="21"/>
        <v>14.623979333333333</v>
      </c>
      <c r="AI47" s="350">
        <f t="shared" si="22"/>
        <v>21.090864666666665</v>
      </c>
      <c r="AJ47" s="350">
        <f t="shared" si="23"/>
        <v>116.66114166666655</v>
      </c>
      <c r="AK47" s="411">
        <f t="shared" si="7"/>
        <v>3525.260867333333</v>
      </c>
      <c r="AL47" s="191"/>
      <c r="AM47" s="351" t="s">
        <v>339</v>
      </c>
      <c r="AN47" s="352">
        <f t="shared" si="6"/>
        <v>0.62397073231744182</v>
      </c>
      <c r="AO47" s="352">
        <f t="shared" si="24"/>
        <v>0.13068312105230243</v>
      </c>
      <c r="AP47" s="352">
        <f t="shared" si="25"/>
        <v>3.5531883846490586E-2</v>
      </c>
      <c r="AQ47" s="352">
        <f t="shared" si="26"/>
        <v>2.9496987763440417E-2</v>
      </c>
      <c r="AR47" s="352">
        <f t="shared" si="27"/>
        <v>1.8709220153842944E-2</v>
      </c>
      <c r="AS47" s="352">
        <f t="shared" si="28"/>
        <v>2.382689541598049E-2</v>
      </c>
      <c r="AT47" s="352">
        <f t="shared" si="29"/>
        <v>1.301828187863501E-2</v>
      </c>
      <c r="AU47" s="352">
        <f t="shared" si="30"/>
        <v>1.9459673552771468E-2</v>
      </c>
      <c r="AV47" s="352">
        <f t="shared" si="31"/>
        <v>1.8031727502032479E-2</v>
      </c>
      <c r="AW47" s="352">
        <f t="shared" si="32"/>
        <v>1.345604636134331E-2</v>
      </c>
      <c r="AX47" s="352">
        <f t="shared" si="33"/>
        <v>7.4732650976631716E-3</v>
      </c>
      <c r="AY47" s="352">
        <f t="shared" si="34"/>
        <v>1.1621604719518045E-2</v>
      </c>
      <c r="AZ47" s="352">
        <f t="shared" si="35"/>
        <v>1.1496529153029957E-2</v>
      </c>
      <c r="BA47" s="352">
        <f t="shared" si="36"/>
        <v>4.1483396218548706E-3</v>
      </c>
      <c r="BB47" s="352">
        <f t="shared" si="37"/>
        <v>5.9827812636801406E-3</v>
      </c>
      <c r="BC47" s="352">
        <f t="shared" si="38"/>
        <v>3.3092910299972869E-2</v>
      </c>
      <c r="BD47" s="999">
        <f t="shared" si="8"/>
        <v>1</v>
      </c>
    </row>
    <row r="48" spans="1:56" ht="14.4" x14ac:dyDescent="0.3">
      <c r="A48" s="751" t="s">
        <v>369</v>
      </c>
      <c r="B48" s="404">
        <v>70.364000000000004</v>
      </c>
      <c r="C48" s="404">
        <v>13.292999999999999</v>
      </c>
      <c r="D48" s="404">
        <v>3.8420000000000001</v>
      </c>
      <c r="E48" s="404">
        <v>2.8940000000000001</v>
      </c>
      <c r="F48" s="404">
        <v>2.2410000000000001</v>
      </c>
      <c r="G48" s="404">
        <v>2.335</v>
      </c>
      <c r="H48" s="404">
        <v>1.6080000000000001</v>
      </c>
      <c r="I48" s="404">
        <v>1.798</v>
      </c>
      <c r="J48" s="404">
        <v>1.694</v>
      </c>
      <c r="K48" s="404">
        <v>1.415</v>
      </c>
      <c r="L48" s="404">
        <v>2.048</v>
      </c>
      <c r="M48" s="404">
        <v>1.2709999999999999</v>
      </c>
      <c r="N48" s="404">
        <v>1.954</v>
      </c>
      <c r="O48" s="404">
        <v>0.57199999999999995</v>
      </c>
      <c r="P48" s="404">
        <v>0.55400000000000005</v>
      </c>
      <c r="Q48" s="404">
        <f t="shared" si="4"/>
        <v>3.8979999999999819</v>
      </c>
      <c r="R48" s="408">
        <v>111.78100000000001</v>
      </c>
      <c r="T48" s="752" t="s">
        <v>369</v>
      </c>
      <c r="U48" s="350">
        <f t="shared" si="5"/>
        <v>2585.4313613333334</v>
      </c>
      <c r="V48" s="350">
        <f t="shared" si="9"/>
        <v>488.43356099999994</v>
      </c>
      <c r="W48" s="350">
        <f t="shared" si="10"/>
        <v>141.16916733333335</v>
      </c>
      <c r="X48" s="350">
        <f t="shared" si="11"/>
        <v>106.33617133333334</v>
      </c>
      <c r="Y48" s="350">
        <f t="shared" si="12"/>
        <v>82.342556999999999</v>
      </c>
      <c r="Z48" s="350">
        <f t="shared" si="13"/>
        <v>85.796461666666659</v>
      </c>
      <c r="AA48" s="350">
        <f t="shared" si="14"/>
        <v>59.083815999999999</v>
      </c>
      <c r="AB48" s="350">
        <f t="shared" si="15"/>
        <v>66.065112666666664</v>
      </c>
      <c r="AC48" s="350">
        <f t="shared" si="16"/>
        <v>62.243771333333328</v>
      </c>
      <c r="AD48" s="350">
        <f t="shared" si="17"/>
        <v>51.992288333333335</v>
      </c>
      <c r="AE48" s="350">
        <f t="shared" si="18"/>
        <v>75.251029333333321</v>
      </c>
      <c r="AF48" s="350">
        <f t="shared" si="19"/>
        <v>46.701200333333325</v>
      </c>
      <c r="AG48" s="350">
        <f t="shared" si="20"/>
        <v>71.797124666666662</v>
      </c>
      <c r="AH48" s="350">
        <f t="shared" si="21"/>
        <v>21.017377333333332</v>
      </c>
      <c r="AI48" s="350">
        <f t="shared" si="22"/>
        <v>20.355991333333336</v>
      </c>
      <c r="AJ48" s="350">
        <f t="shared" si="23"/>
        <v>143.22681266666598</v>
      </c>
      <c r="AK48" s="411">
        <f t="shared" si="7"/>
        <v>4107.2438036666672</v>
      </c>
      <c r="AL48" s="191"/>
      <c r="AM48" s="753" t="s">
        <v>369</v>
      </c>
      <c r="AN48" s="352">
        <f t="shared" si="6"/>
        <v>0.6294808598956888</v>
      </c>
      <c r="AO48" s="352">
        <f t="shared" si="24"/>
        <v>0.11892003113230332</v>
      </c>
      <c r="AP48" s="352">
        <f t="shared" si="25"/>
        <v>3.4370778575965502E-2</v>
      </c>
      <c r="AQ48" s="352">
        <f t="shared" si="26"/>
        <v>2.5889909734212433E-2</v>
      </c>
      <c r="AR48" s="352">
        <f t="shared" si="27"/>
        <v>2.0048129825283364E-2</v>
      </c>
      <c r="AS48" s="352">
        <f t="shared" si="28"/>
        <v>2.0889059858115417E-2</v>
      </c>
      <c r="AT48" s="352">
        <f t="shared" si="29"/>
        <v>1.4385271199935587E-2</v>
      </c>
      <c r="AU48" s="352">
        <f t="shared" si="30"/>
        <v>1.6085023393957825E-2</v>
      </c>
      <c r="AV48" s="352">
        <f t="shared" si="31"/>
        <v>1.5154632719335126E-2</v>
      </c>
      <c r="AW48" s="352">
        <f t="shared" si="32"/>
        <v>1.2658680813376153E-2</v>
      </c>
      <c r="AX48" s="352">
        <f t="shared" si="33"/>
        <v>1.8321539438723927E-2</v>
      </c>
      <c r="AY48" s="352">
        <f t="shared" si="34"/>
        <v>1.1370447571590876E-2</v>
      </c>
      <c r="AZ48" s="352">
        <f t="shared" si="35"/>
        <v>1.7480609405891873E-2</v>
      </c>
      <c r="BA48" s="352">
        <f t="shared" si="36"/>
        <v>5.1171487104248476E-3</v>
      </c>
      <c r="BB48" s="352">
        <f t="shared" si="37"/>
        <v>4.9561195552016886E-3</v>
      </c>
      <c r="BC48" s="352">
        <f t="shared" si="38"/>
        <v>3.4871758169992939E-2</v>
      </c>
      <c r="BD48" s="999">
        <f t="shared" si="8"/>
        <v>1</v>
      </c>
    </row>
    <row r="49" spans="1:56" ht="14.4" x14ac:dyDescent="0.3">
      <c r="A49" s="751" t="s">
        <v>375</v>
      </c>
      <c r="B49" s="404">
        <v>78.349999999999994</v>
      </c>
      <c r="C49" s="404">
        <v>13.388</v>
      </c>
      <c r="D49" s="404">
        <v>3.819</v>
      </c>
      <c r="E49" s="404">
        <v>3.004</v>
      </c>
      <c r="F49" s="404">
        <v>2</v>
      </c>
      <c r="G49" s="404">
        <v>2.52</v>
      </c>
      <c r="H49" s="404">
        <v>2.1970000000000001</v>
      </c>
      <c r="I49" s="404">
        <v>2.411</v>
      </c>
      <c r="J49" s="404">
        <v>1.9470000000000001</v>
      </c>
      <c r="K49" s="404">
        <v>1.51</v>
      </c>
      <c r="L49" s="404">
        <v>1.986</v>
      </c>
      <c r="M49" s="404">
        <v>1.121</v>
      </c>
      <c r="N49" s="404">
        <v>0.90400000000000003</v>
      </c>
      <c r="O49" s="404">
        <v>0.69699999999999995</v>
      </c>
      <c r="P49" s="404">
        <v>0.64300000000000002</v>
      </c>
      <c r="Q49" s="404">
        <f t="shared" si="4"/>
        <v>5.6479999999999819</v>
      </c>
      <c r="R49" s="408">
        <v>122.145</v>
      </c>
      <c r="T49" s="752" t="s">
        <v>375</v>
      </c>
      <c r="U49" s="350">
        <f t="shared" si="5"/>
        <v>2878.8662833333333</v>
      </c>
      <c r="V49" s="350">
        <f t="shared" si="9"/>
        <v>491.92420933333329</v>
      </c>
      <c r="W49" s="350">
        <f t="shared" si="10"/>
        <v>140.324063</v>
      </c>
      <c r="X49" s="350">
        <f t="shared" si="11"/>
        <v>110.37797466666666</v>
      </c>
      <c r="Y49" s="350">
        <f t="shared" si="12"/>
        <v>73.487333333333325</v>
      </c>
      <c r="Z49" s="350">
        <f t="shared" si="13"/>
        <v>92.594039999999993</v>
      </c>
      <c r="AA49" s="350">
        <f t="shared" si="14"/>
        <v>80.725835666666669</v>
      </c>
      <c r="AB49" s="350">
        <f t="shared" si="15"/>
        <v>88.588980333333339</v>
      </c>
      <c r="AC49" s="350">
        <f t="shared" si="16"/>
        <v>71.539918999999998</v>
      </c>
      <c r="AD49" s="350">
        <f t="shared" si="17"/>
        <v>55.482936666666667</v>
      </c>
      <c r="AE49" s="350">
        <f t="shared" si="18"/>
        <v>72.972921999999997</v>
      </c>
      <c r="AF49" s="350">
        <f t="shared" si="19"/>
        <v>41.189650333333333</v>
      </c>
      <c r="AG49" s="350">
        <f t="shared" si="20"/>
        <v>33.216274666666671</v>
      </c>
      <c r="AH49" s="350">
        <f t="shared" si="21"/>
        <v>25.610335666666664</v>
      </c>
      <c r="AI49" s="350">
        <f t="shared" si="22"/>
        <v>23.626177666666663</v>
      </c>
      <c r="AJ49" s="350">
        <f t="shared" si="23"/>
        <v>207.52822933333266</v>
      </c>
      <c r="AK49" s="411">
        <f t="shared" si="7"/>
        <v>4488.0551649999998</v>
      </c>
      <c r="AL49" s="191"/>
      <c r="AM49" s="753" t="s">
        <v>375</v>
      </c>
      <c r="AN49" s="352">
        <f t="shared" si="6"/>
        <v>0.64145073478243075</v>
      </c>
      <c r="AO49" s="352">
        <f t="shared" si="24"/>
        <v>0.10960743378771133</v>
      </c>
      <c r="AP49" s="352">
        <f t="shared" si="25"/>
        <v>3.1266118138278273E-2</v>
      </c>
      <c r="AQ49" s="352">
        <f t="shared" si="26"/>
        <v>2.4593720578001556E-2</v>
      </c>
      <c r="AR49" s="352">
        <f t="shared" si="27"/>
        <v>1.6373981743010354E-2</v>
      </c>
      <c r="AS49" s="352">
        <f t="shared" si="28"/>
        <v>2.0631216996193049E-2</v>
      </c>
      <c r="AT49" s="352">
        <f t="shared" si="29"/>
        <v>1.7986818944696878E-2</v>
      </c>
      <c r="AU49" s="352">
        <f t="shared" si="30"/>
        <v>1.9738834991198988E-2</v>
      </c>
      <c r="AV49" s="352">
        <f t="shared" si="31"/>
        <v>1.5940071226820583E-2</v>
      </c>
      <c r="AW49" s="352">
        <f t="shared" si="32"/>
        <v>1.2362356215972819E-2</v>
      </c>
      <c r="AX49" s="352">
        <f t="shared" si="33"/>
        <v>1.6259363870809285E-2</v>
      </c>
      <c r="AY49" s="352">
        <f t="shared" si="34"/>
        <v>9.1776167669573045E-3</v>
      </c>
      <c r="AZ49" s="352">
        <f t="shared" si="35"/>
        <v>7.4010397478406825E-3</v>
      </c>
      <c r="BA49" s="352">
        <f t="shared" si="36"/>
        <v>5.706332637439109E-3</v>
      </c>
      <c r="BB49" s="352">
        <f t="shared" si="37"/>
        <v>5.2642351303778291E-3</v>
      </c>
      <c r="BC49" s="352">
        <f t="shared" si="38"/>
        <v>4.6240124442261096E-2</v>
      </c>
      <c r="BD49" s="999">
        <f t="shared" si="8"/>
        <v>1</v>
      </c>
    </row>
    <row r="50" spans="1:56" ht="14.4" x14ac:dyDescent="0.3">
      <c r="A50" s="751" t="s">
        <v>380</v>
      </c>
      <c r="B50" s="404">
        <v>82</v>
      </c>
      <c r="C50" s="404">
        <v>13.2</v>
      </c>
      <c r="D50" s="404">
        <v>3.85</v>
      </c>
      <c r="E50" s="404">
        <v>2.9</v>
      </c>
      <c r="F50" s="404">
        <v>2.2999999999999998</v>
      </c>
      <c r="G50" s="404">
        <v>2.5499999999999998</v>
      </c>
      <c r="H50" s="404">
        <v>2.4</v>
      </c>
      <c r="I50" s="404">
        <v>2.35</v>
      </c>
      <c r="J50" s="404">
        <v>2.0499999999999998</v>
      </c>
      <c r="K50" s="404">
        <v>1.8</v>
      </c>
      <c r="L50" s="404">
        <v>2.25</v>
      </c>
      <c r="M50" s="404">
        <v>1.35</v>
      </c>
      <c r="N50" s="404">
        <v>0.81599999999999995</v>
      </c>
      <c r="O50" s="404">
        <v>1.05</v>
      </c>
      <c r="P50" s="404">
        <v>0.65</v>
      </c>
      <c r="Q50" s="404">
        <f t="shared" si="4"/>
        <v>6.6470000000000198</v>
      </c>
      <c r="R50" s="408">
        <v>128.16300000000001</v>
      </c>
      <c r="T50" s="752" t="s">
        <v>380</v>
      </c>
      <c r="U50" s="350">
        <f t="shared" si="5"/>
        <v>3012.9806666666668</v>
      </c>
      <c r="V50" s="350">
        <f t="shared" si="9"/>
        <v>485.01639999999992</v>
      </c>
      <c r="W50" s="350">
        <f t="shared" si="10"/>
        <v>141.46311666666668</v>
      </c>
      <c r="X50" s="350">
        <f t="shared" si="11"/>
        <v>106.55663333333332</v>
      </c>
      <c r="Y50" s="350">
        <f t="shared" si="12"/>
        <v>84.510433333333324</v>
      </c>
      <c r="Z50" s="350">
        <f t="shared" si="13"/>
        <v>93.696349999999981</v>
      </c>
      <c r="AA50" s="350">
        <f t="shared" si="14"/>
        <v>88.184799999999996</v>
      </c>
      <c r="AB50" s="350">
        <f t="shared" si="15"/>
        <v>86.347616666666667</v>
      </c>
      <c r="AC50" s="350">
        <f t="shared" si="16"/>
        <v>75.324516666666653</v>
      </c>
      <c r="AD50" s="350">
        <f t="shared" si="17"/>
        <v>66.138599999999997</v>
      </c>
      <c r="AE50" s="350">
        <f t="shared" si="18"/>
        <v>82.673249999999996</v>
      </c>
      <c r="AF50" s="350">
        <f t="shared" si="19"/>
        <v>49.603950000000005</v>
      </c>
      <c r="AG50" s="350">
        <f t="shared" si="20"/>
        <v>29.982831999999995</v>
      </c>
      <c r="AH50" s="350">
        <f t="shared" si="21"/>
        <v>38.580850000000005</v>
      </c>
      <c r="AI50" s="350">
        <f t="shared" si="22"/>
        <v>23.883383333333331</v>
      </c>
      <c r="AJ50" s="350">
        <f t="shared" si="23"/>
        <v>244.23515233333404</v>
      </c>
      <c r="AK50" s="411">
        <f t="shared" si="7"/>
        <v>4709.1785510000009</v>
      </c>
      <c r="AL50" s="191"/>
      <c r="AM50" s="753" t="s">
        <v>380</v>
      </c>
      <c r="AN50" s="352">
        <f t="shared" si="6"/>
        <v>0.63981024164540456</v>
      </c>
      <c r="AO50" s="352">
        <f t="shared" si="24"/>
        <v>0.10299384377706511</v>
      </c>
      <c r="AP50" s="352">
        <f t="shared" si="25"/>
        <v>3.0039871101643998E-2</v>
      </c>
      <c r="AQ50" s="352">
        <f t="shared" si="26"/>
        <v>2.2627435375264307E-2</v>
      </c>
      <c r="AR50" s="352">
        <f t="shared" si="27"/>
        <v>1.7945897021761345E-2</v>
      </c>
      <c r="AS50" s="352">
        <f t="shared" si="28"/>
        <v>1.9896538002387578E-2</v>
      </c>
      <c r="AT50" s="352">
        <f t="shared" si="29"/>
        <v>1.8726153414011841E-2</v>
      </c>
      <c r="AU50" s="352">
        <f t="shared" si="30"/>
        <v>1.8336025217886593E-2</v>
      </c>
      <c r="AV50" s="352">
        <f t="shared" si="31"/>
        <v>1.5995256041135112E-2</v>
      </c>
      <c r="AW50" s="352">
        <f t="shared" si="32"/>
        <v>1.4044615060508879E-2</v>
      </c>
      <c r="AX50" s="352">
        <f t="shared" si="33"/>
        <v>1.7555768825636101E-2</v>
      </c>
      <c r="AY50" s="352">
        <f t="shared" si="34"/>
        <v>1.0533461295381661E-2</v>
      </c>
      <c r="AZ50" s="352">
        <f t="shared" si="35"/>
        <v>6.3668921607640244E-3</v>
      </c>
      <c r="BA50" s="352">
        <f t="shared" si="36"/>
        <v>8.1926921186301817E-3</v>
      </c>
      <c r="BB50" s="352">
        <f t="shared" si="37"/>
        <v>5.0716665496282065E-3</v>
      </c>
      <c r="BC50" s="352">
        <f t="shared" si="38"/>
        <v>5.1863642392890444E-2</v>
      </c>
      <c r="BD50" s="999">
        <f t="shared" si="8"/>
        <v>1</v>
      </c>
    </row>
    <row r="51" spans="1:56" ht="14.4" x14ac:dyDescent="0.3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53"/>
      <c r="T51" s="349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5"/>
      <c r="AM51" s="351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999"/>
    </row>
    <row r="52" spans="1:56" ht="14.4" x14ac:dyDescent="0.3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53"/>
      <c r="T52" s="349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5"/>
      <c r="AM52" s="351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999"/>
    </row>
    <row r="53" spans="1:56" ht="14.4" x14ac:dyDescent="0.3">
      <c r="A53" s="347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53"/>
      <c r="T53" s="349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5"/>
      <c r="AM53" s="351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999"/>
    </row>
    <row r="54" spans="1:56" ht="14.4" x14ac:dyDescent="0.3">
      <c r="A54" s="347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53"/>
      <c r="T54" s="349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5"/>
      <c r="AM54" s="351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999"/>
    </row>
    <row r="55" spans="1:56" ht="14.4" x14ac:dyDescent="0.3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53"/>
      <c r="T55" s="349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5"/>
      <c r="AM55" s="351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999"/>
    </row>
    <row r="56" spans="1:56" ht="14.4" x14ac:dyDescent="0.3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53"/>
      <c r="T56" s="349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5"/>
      <c r="AM56" s="351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999"/>
    </row>
    <row r="57" spans="1:56" ht="14.4" x14ac:dyDescent="0.3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53"/>
      <c r="T57" s="349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5"/>
      <c r="AM57" s="351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999"/>
    </row>
    <row r="58" spans="1:56" ht="14.4" x14ac:dyDescent="0.3">
      <c r="A58" s="347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53"/>
      <c r="T58" s="349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5"/>
      <c r="AM58" s="351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999"/>
    </row>
    <row r="59" spans="1:56" ht="14.4" x14ac:dyDescent="0.3">
      <c r="A59" s="347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53"/>
      <c r="T59" s="349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5"/>
      <c r="AM59" s="351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999"/>
    </row>
    <row r="60" spans="1:56" ht="14.4" x14ac:dyDescent="0.3">
      <c r="A60" s="347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53"/>
      <c r="T60" s="349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5"/>
      <c r="AM60" s="351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999"/>
    </row>
  </sheetData>
  <mergeCells count="3">
    <mergeCell ref="A1:I1"/>
    <mergeCell ref="T1:AB1"/>
    <mergeCell ref="AM1:AU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46"/>
    </sheetView>
  </sheetViews>
  <sheetFormatPr defaultRowHeight="13.2" x14ac:dyDescent="0.25"/>
  <cols>
    <col min="1" max="1" width="9.5546875" bestFit="1" customWidth="1"/>
    <col min="2" max="2" width="10.6640625" style="17" customWidth="1"/>
    <col min="3" max="3" width="10.6640625" style="203" customWidth="1"/>
    <col min="4" max="4" width="10.6640625" style="748" customWidth="1"/>
    <col min="5" max="5" width="10.6640625" style="17" customWidth="1"/>
    <col min="6" max="6" width="10.6640625" style="203" customWidth="1"/>
    <col min="7" max="10" width="10.6640625" style="17" customWidth="1"/>
    <col min="12" max="12" width="12.6640625" customWidth="1"/>
    <col min="13" max="24" width="12.6640625" style="117" customWidth="1"/>
    <col min="25" max="42" width="12.6640625" customWidth="1"/>
    <col min="43" max="53" width="12.6640625" style="117" customWidth="1"/>
    <col min="54" max="70" width="12.6640625" customWidth="1"/>
  </cols>
  <sheetData>
    <row r="1" spans="1:70" s="208" customFormat="1" ht="15.6" x14ac:dyDescent="0.3">
      <c r="A1" s="131" t="s">
        <v>401</v>
      </c>
      <c r="B1" s="214"/>
      <c r="C1" s="218"/>
      <c r="D1" s="818"/>
      <c r="E1" s="214"/>
      <c r="F1" s="218"/>
      <c r="G1" s="214"/>
      <c r="H1" s="214"/>
      <c r="I1" s="214"/>
      <c r="J1" s="214"/>
      <c r="L1" s="209" t="s">
        <v>402</v>
      </c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AA1" s="209" t="s">
        <v>403</v>
      </c>
      <c r="AP1" s="209" t="s">
        <v>404</v>
      </c>
      <c r="AQ1" s="870"/>
      <c r="AR1" s="870"/>
      <c r="AS1" s="870"/>
      <c r="AT1" s="870"/>
      <c r="AU1" s="870"/>
      <c r="AV1" s="870"/>
      <c r="AW1" s="870"/>
      <c r="AX1" s="870"/>
      <c r="AY1" s="870"/>
      <c r="AZ1" s="870"/>
      <c r="BA1" s="870"/>
      <c r="BE1" s="209" t="s">
        <v>405</v>
      </c>
    </row>
    <row r="2" spans="1:70" s="208" customFormat="1" ht="15.6" x14ac:dyDescent="0.3">
      <c r="A2" s="131"/>
      <c r="B2" s="214"/>
      <c r="C2" s="218"/>
      <c r="D2" s="818"/>
      <c r="E2" s="214"/>
      <c r="F2" s="218"/>
      <c r="G2" s="214"/>
      <c r="H2" s="214"/>
      <c r="I2" s="214"/>
      <c r="J2" s="214"/>
      <c r="L2" s="209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AA2" s="209"/>
      <c r="AP2" s="209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E2" s="209"/>
    </row>
    <row r="3" spans="1:70" ht="40.200000000000003" customHeight="1" x14ac:dyDescent="0.3">
      <c r="A3" s="148"/>
      <c r="B3" s="1084" t="s">
        <v>352</v>
      </c>
      <c r="C3" s="1085"/>
      <c r="D3" s="1085"/>
      <c r="E3" s="1082" t="s">
        <v>49</v>
      </c>
      <c r="F3" s="1082"/>
      <c r="G3" s="1083"/>
      <c r="H3" s="219"/>
      <c r="I3" s="219"/>
      <c r="J3" s="219"/>
      <c r="K3" s="31"/>
      <c r="L3" s="202" t="s">
        <v>189</v>
      </c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31"/>
      <c r="Z3" s="31"/>
      <c r="AA3" s="202" t="s">
        <v>190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202" t="s">
        <v>191</v>
      </c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31"/>
      <c r="BC3" s="31"/>
      <c r="BD3" s="31"/>
      <c r="BE3" s="202" t="s">
        <v>192</v>
      </c>
      <c r="BF3" s="31"/>
      <c r="BG3" s="31"/>
      <c r="BH3" s="31"/>
      <c r="BI3" s="31"/>
      <c r="BJ3" s="31"/>
      <c r="BK3" s="33"/>
      <c r="BL3" s="33"/>
      <c r="BM3" s="33"/>
      <c r="BN3" s="33"/>
      <c r="BO3" s="31"/>
      <c r="BP3" s="31"/>
      <c r="BQ3" s="31"/>
      <c r="BR3" s="31"/>
    </row>
    <row r="4" spans="1:70" ht="52.8" x14ac:dyDescent="0.25">
      <c r="A4" s="5" t="s">
        <v>45</v>
      </c>
      <c r="B4" s="211" t="s">
        <v>46</v>
      </c>
      <c r="C4" s="420" t="s">
        <v>271</v>
      </c>
      <c r="D4" s="819" t="s">
        <v>235</v>
      </c>
      <c r="E4" s="204" t="s">
        <v>46</v>
      </c>
      <c r="F4" s="421" t="s">
        <v>271</v>
      </c>
      <c r="G4" s="422" t="s">
        <v>235</v>
      </c>
      <c r="H4" s="216" t="s">
        <v>361</v>
      </c>
      <c r="I4" s="216" t="s">
        <v>360</v>
      </c>
      <c r="J4" s="216" t="s">
        <v>362</v>
      </c>
      <c r="K4" s="31"/>
      <c r="L4" s="207" t="s">
        <v>209</v>
      </c>
      <c r="M4" s="871" t="s">
        <v>193</v>
      </c>
      <c r="N4" s="872" t="s">
        <v>217</v>
      </c>
      <c r="O4" s="872" t="s">
        <v>194</v>
      </c>
      <c r="P4" s="873" t="s">
        <v>195</v>
      </c>
      <c r="Q4" s="873" t="s">
        <v>196</v>
      </c>
      <c r="R4" s="874" t="s">
        <v>197</v>
      </c>
      <c r="S4" s="875" t="s">
        <v>199</v>
      </c>
      <c r="T4" s="875" t="s">
        <v>198</v>
      </c>
      <c r="U4" s="875" t="s">
        <v>200</v>
      </c>
      <c r="V4" s="899" t="s">
        <v>201</v>
      </c>
      <c r="W4" s="895" t="s">
        <v>305</v>
      </c>
      <c r="X4" s="876" t="s">
        <v>202</v>
      </c>
      <c r="Y4" s="187" t="s">
        <v>140</v>
      </c>
      <c r="Z4" s="173"/>
      <c r="AA4" s="207" t="s">
        <v>208</v>
      </c>
      <c r="AB4" s="184" t="s">
        <v>193</v>
      </c>
      <c r="AC4" s="869" t="s">
        <v>217</v>
      </c>
      <c r="AD4" s="869" t="s">
        <v>194</v>
      </c>
      <c r="AE4" s="170" t="s">
        <v>195</v>
      </c>
      <c r="AF4" s="170" t="s">
        <v>196</v>
      </c>
      <c r="AG4" s="185" t="s">
        <v>197</v>
      </c>
      <c r="AH4" s="171" t="s">
        <v>199</v>
      </c>
      <c r="AI4" s="171" t="s">
        <v>198</v>
      </c>
      <c r="AJ4" s="171" t="s">
        <v>200</v>
      </c>
      <c r="AK4" s="498" t="s">
        <v>201</v>
      </c>
      <c r="AL4" s="495" t="s">
        <v>305</v>
      </c>
      <c r="AM4" s="502" t="s">
        <v>202</v>
      </c>
      <c r="AN4" s="172" t="s">
        <v>140</v>
      </c>
      <c r="AO4" s="195"/>
      <c r="AP4" s="206" t="s">
        <v>207</v>
      </c>
      <c r="AQ4" s="871" t="s">
        <v>193</v>
      </c>
      <c r="AR4" s="872" t="s">
        <v>217</v>
      </c>
      <c r="AS4" s="872" t="s">
        <v>194</v>
      </c>
      <c r="AT4" s="873" t="s">
        <v>195</v>
      </c>
      <c r="AU4" s="873" t="s">
        <v>196</v>
      </c>
      <c r="AV4" s="874" t="s">
        <v>197</v>
      </c>
      <c r="AW4" s="875" t="s">
        <v>199</v>
      </c>
      <c r="AX4" s="875" t="s">
        <v>198</v>
      </c>
      <c r="AY4" s="875" t="s">
        <v>200</v>
      </c>
      <c r="AZ4" s="894" t="s">
        <v>201</v>
      </c>
      <c r="BA4" s="895" t="s">
        <v>305</v>
      </c>
      <c r="BB4" s="172" t="s">
        <v>202</v>
      </c>
      <c r="BC4" s="172" t="s">
        <v>140</v>
      </c>
      <c r="BD4" s="195"/>
      <c r="BE4" s="42"/>
      <c r="BF4" s="184" t="s">
        <v>193</v>
      </c>
      <c r="BG4" s="869" t="s">
        <v>217</v>
      </c>
      <c r="BH4" s="869" t="s">
        <v>194</v>
      </c>
      <c r="BI4" s="170" t="s">
        <v>195</v>
      </c>
      <c r="BJ4" s="199" t="s">
        <v>196</v>
      </c>
      <c r="BK4" s="171" t="s">
        <v>197</v>
      </c>
      <c r="BL4" s="171" t="s">
        <v>199</v>
      </c>
      <c r="BM4" s="171" t="s">
        <v>198</v>
      </c>
      <c r="BN4" s="171" t="s">
        <v>200</v>
      </c>
      <c r="BO4" s="498" t="s">
        <v>201</v>
      </c>
      <c r="BP4" s="496" t="s">
        <v>305</v>
      </c>
      <c r="BQ4" s="172" t="s">
        <v>202</v>
      </c>
      <c r="BR4" s="187" t="s">
        <v>140</v>
      </c>
    </row>
    <row r="5" spans="1:70" x14ac:dyDescent="0.25">
      <c r="A5" s="73"/>
      <c r="B5" s="1086" t="s">
        <v>50</v>
      </c>
      <c r="C5" s="1087"/>
      <c r="D5" s="1087"/>
      <c r="E5" s="1087"/>
      <c r="F5" s="1087"/>
      <c r="G5" s="1088"/>
      <c r="H5" s="215"/>
      <c r="I5" s="215"/>
      <c r="J5" s="215"/>
      <c r="K5" s="31"/>
      <c r="L5" s="190" t="s">
        <v>203</v>
      </c>
      <c r="M5" s="877" t="s">
        <v>205</v>
      </c>
      <c r="N5" s="878" t="s">
        <v>206</v>
      </c>
      <c r="O5" s="878" t="s">
        <v>206</v>
      </c>
      <c r="P5" s="878" t="s">
        <v>206</v>
      </c>
      <c r="Q5" s="878" t="s">
        <v>206</v>
      </c>
      <c r="R5" s="879" t="s">
        <v>206</v>
      </c>
      <c r="S5" s="880" t="s">
        <v>206</v>
      </c>
      <c r="T5" s="880" t="s">
        <v>206</v>
      </c>
      <c r="U5" s="880" t="s">
        <v>206</v>
      </c>
      <c r="V5" s="900" t="s">
        <v>206</v>
      </c>
      <c r="W5" s="901" t="s">
        <v>206</v>
      </c>
      <c r="X5" s="881" t="s">
        <v>206</v>
      </c>
      <c r="Y5" s="188" t="s">
        <v>62</v>
      </c>
      <c r="AA5" s="192" t="s">
        <v>203</v>
      </c>
      <c r="AB5" s="177" t="s">
        <v>205</v>
      </c>
      <c r="AC5" s="177" t="s">
        <v>206</v>
      </c>
      <c r="AD5" s="177" t="s">
        <v>206</v>
      </c>
      <c r="AE5" s="177" t="s">
        <v>206</v>
      </c>
      <c r="AF5" s="177" t="s">
        <v>206</v>
      </c>
      <c r="AG5" s="194" t="s">
        <v>206</v>
      </c>
      <c r="AH5" s="178" t="s">
        <v>206</v>
      </c>
      <c r="AI5" s="178" t="s">
        <v>206</v>
      </c>
      <c r="AJ5" s="178" t="s">
        <v>206</v>
      </c>
      <c r="AK5" s="499" t="s">
        <v>206</v>
      </c>
      <c r="AL5" s="497" t="s">
        <v>206</v>
      </c>
      <c r="AM5" s="503" t="s">
        <v>206</v>
      </c>
      <c r="AN5" s="175" t="s">
        <v>62</v>
      </c>
      <c r="AO5" s="191"/>
      <c r="AP5" s="176" t="s">
        <v>203</v>
      </c>
      <c r="AQ5" s="1018" t="s">
        <v>205</v>
      </c>
      <c r="AR5" s="891" t="s">
        <v>206</v>
      </c>
      <c r="AS5" s="891" t="s">
        <v>206</v>
      </c>
      <c r="AT5" s="891" t="s">
        <v>206</v>
      </c>
      <c r="AU5" s="891" t="s">
        <v>206</v>
      </c>
      <c r="AV5" s="892" t="s">
        <v>206</v>
      </c>
      <c r="AW5" s="893" t="s">
        <v>206</v>
      </c>
      <c r="AX5" s="893" t="s">
        <v>206</v>
      </c>
      <c r="AY5" s="893" t="s">
        <v>206</v>
      </c>
      <c r="AZ5" s="896" t="s">
        <v>206</v>
      </c>
      <c r="BA5" s="897" t="s">
        <v>206</v>
      </c>
      <c r="BB5" s="175" t="s">
        <v>206</v>
      </c>
      <c r="BC5" s="175" t="s">
        <v>62</v>
      </c>
      <c r="BD5" s="191"/>
      <c r="BE5" s="176" t="s">
        <v>203</v>
      </c>
      <c r="BF5" s="196" t="s">
        <v>204</v>
      </c>
      <c r="BG5" s="177" t="s">
        <v>204</v>
      </c>
      <c r="BH5" s="177" t="s">
        <v>204</v>
      </c>
      <c r="BI5" s="177" t="s">
        <v>204</v>
      </c>
      <c r="BJ5" s="200" t="s">
        <v>204</v>
      </c>
      <c r="BK5" s="178" t="s">
        <v>204</v>
      </c>
      <c r="BL5" s="178" t="s">
        <v>204</v>
      </c>
      <c r="BM5" s="178" t="s">
        <v>204</v>
      </c>
      <c r="BN5" s="178" t="s">
        <v>204</v>
      </c>
      <c r="BO5" s="499" t="s">
        <v>204</v>
      </c>
      <c r="BP5" s="193" t="s">
        <v>206</v>
      </c>
      <c r="BQ5" s="175" t="s">
        <v>204</v>
      </c>
      <c r="BR5" s="188" t="s">
        <v>62</v>
      </c>
    </row>
    <row r="6" spans="1:70" x14ac:dyDescent="0.25">
      <c r="A6" s="191" t="s">
        <v>144</v>
      </c>
      <c r="B6" s="212">
        <v>47.344000000000001</v>
      </c>
      <c r="C6" s="205">
        <f>D6-B6</f>
        <v>69.104000000000013</v>
      </c>
      <c r="D6" s="820">
        <v>116.44800000000001</v>
      </c>
      <c r="E6" s="814">
        <v>42.139000000000003</v>
      </c>
      <c r="F6" s="210">
        <f>AC6</f>
        <v>11.494</v>
      </c>
      <c r="G6" s="213">
        <v>53.633000000000003</v>
      </c>
      <c r="H6" s="217">
        <f>G6/D6</f>
        <v>0.46057467710909589</v>
      </c>
      <c r="I6" s="217">
        <f>B6/D6</f>
        <v>0.40656773838966748</v>
      </c>
      <c r="J6" s="217">
        <f>E6/G6</f>
        <v>0.78569164506926703</v>
      </c>
      <c r="K6" s="31"/>
      <c r="L6" s="191" t="s">
        <v>144</v>
      </c>
      <c r="M6" s="813">
        <v>21.698</v>
      </c>
      <c r="N6" s="814">
        <v>42.139000000000003</v>
      </c>
      <c r="O6" s="814">
        <v>5.1210000000000004</v>
      </c>
      <c r="P6" s="814">
        <v>0</v>
      </c>
      <c r="Q6" s="814">
        <v>47.26</v>
      </c>
      <c r="R6" s="815">
        <v>23.545000000000002</v>
      </c>
      <c r="S6" s="816">
        <v>1.9419999999999999</v>
      </c>
      <c r="T6" s="816">
        <v>0</v>
      </c>
      <c r="U6" s="816">
        <v>25.486999999999998</v>
      </c>
      <c r="V6" s="883">
        <v>15.106999999999999</v>
      </c>
      <c r="W6" s="884">
        <v>47.26</v>
      </c>
      <c r="X6" s="817">
        <v>6.6660000000000004</v>
      </c>
      <c r="Y6" s="189">
        <f>X6/(U6+V6)</f>
        <v>0.16421145982164856</v>
      </c>
      <c r="AA6" s="191" t="s">
        <v>144</v>
      </c>
      <c r="AB6" s="181">
        <f t="shared" ref="AB6:AB45" si="0">AQ6-M6</f>
        <v>10.731000000000002</v>
      </c>
      <c r="AC6" s="181">
        <f t="shared" ref="AC6:AC45" si="1">AR6-N6</f>
        <v>11.494</v>
      </c>
      <c r="AD6" s="181">
        <f t="shared" ref="AD6:AD45" si="2">AS6-O6</f>
        <v>0.96499999999999986</v>
      </c>
      <c r="AE6" s="181">
        <f t="shared" ref="AE6:AE45" si="3">AT6-P6</f>
        <v>19.826000000000001</v>
      </c>
      <c r="AF6" s="181">
        <f t="shared" ref="AF6:AF45" si="4">AU6-Q6</f>
        <v>32.285000000000004</v>
      </c>
      <c r="AG6" s="504">
        <f t="shared" ref="AG6:AG45" si="5">AV6-R6</f>
        <v>21.366999999999997</v>
      </c>
      <c r="AH6" s="182">
        <f t="shared" ref="AH6:AH45" si="6">AW6-S6</f>
        <v>1.2510000000000001</v>
      </c>
      <c r="AI6" s="182">
        <f t="shared" ref="AI6:AI45" si="7">AX6-T6</f>
        <v>7.3570000000000002</v>
      </c>
      <c r="AJ6" s="182">
        <f t="shared" ref="AJ6:AJ45" si="8">AY6-U6</f>
        <v>29.975000000000005</v>
      </c>
      <c r="AK6" s="500">
        <f t="shared" ref="AK6:AK45" si="9">AZ6-V6</f>
        <v>0.67400000000000126</v>
      </c>
      <c r="AL6" s="424">
        <f t="shared" ref="AL6:AL45" si="10">BA6-W6</f>
        <v>32.285000000000004</v>
      </c>
      <c r="AM6" s="423">
        <f t="shared" ref="AM6:AM45" si="11">BB6-X6</f>
        <v>1.6359999999999992</v>
      </c>
      <c r="AN6" s="179">
        <f>AM6/(AJ6+AK6)</f>
        <v>5.3378576788802208E-2</v>
      </c>
      <c r="AO6" s="191"/>
      <c r="AP6" s="191" t="s">
        <v>144</v>
      </c>
      <c r="AQ6" s="814">
        <v>32.429000000000002</v>
      </c>
      <c r="AR6" s="814">
        <v>53.633000000000003</v>
      </c>
      <c r="AS6" s="814">
        <v>6.0860000000000003</v>
      </c>
      <c r="AT6" s="814">
        <v>19.826000000000001</v>
      </c>
      <c r="AU6" s="814">
        <v>79.545000000000002</v>
      </c>
      <c r="AV6" s="815">
        <v>44.911999999999999</v>
      </c>
      <c r="AW6" s="882">
        <v>3.1930000000000001</v>
      </c>
      <c r="AX6" s="882">
        <v>7.3570000000000002</v>
      </c>
      <c r="AY6" s="882">
        <v>55.462000000000003</v>
      </c>
      <c r="AZ6" s="898">
        <v>15.781000000000001</v>
      </c>
      <c r="BA6" s="884">
        <v>79.545000000000002</v>
      </c>
      <c r="BB6" s="183">
        <v>8.3019999999999996</v>
      </c>
      <c r="BC6" s="179">
        <f>BB6/(AY6)</f>
        <v>0.1496880747178248</v>
      </c>
      <c r="BD6" s="191"/>
      <c r="BE6" s="191" t="s">
        <v>144</v>
      </c>
      <c r="BF6" s="505">
        <f t="shared" ref="BF6:BF45" si="12">M6/AQ6</f>
        <v>0.66909247895402257</v>
      </c>
      <c r="BG6" s="506">
        <f t="shared" ref="BG6:BG45" si="13">N6/AR6</f>
        <v>0.78569164506926703</v>
      </c>
      <c r="BH6" s="506">
        <f t="shared" ref="BH6:BH45" si="14">O6/AS6</f>
        <v>0.84143936904370686</v>
      </c>
      <c r="BI6" s="506">
        <f t="shared" ref="BI6:BI45" si="15">P6/AT6</f>
        <v>0</v>
      </c>
      <c r="BJ6" s="507">
        <f t="shared" ref="BJ6:BJ45" si="16">Q6/AU6</f>
        <v>0.59412910930919605</v>
      </c>
      <c r="BK6" s="427">
        <f t="shared" ref="BK6:BK45" si="17">R6/AV6</f>
        <v>0.52424741717135737</v>
      </c>
      <c r="BL6" s="512">
        <f t="shared" ref="BL6:BL45" si="18">S6/AW6</f>
        <v>0.6082054494206075</v>
      </c>
      <c r="BM6" s="512">
        <f t="shared" ref="BM6:BM45" si="19">T6/AX6</f>
        <v>0</v>
      </c>
      <c r="BN6" s="428">
        <f t="shared" ref="BN6:BN45" si="20">U6/AY6</f>
        <v>0.4595398651328837</v>
      </c>
      <c r="BO6" s="510">
        <f t="shared" ref="BO6:BO45" si="21">V6/AZ6</f>
        <v>0.95729041252138636</v>
      </c>
      <c r="BP6" s="511">
        <f t="shared" ref="BP6:BP45" si="22">W6/BA6</f>
        <v>0.59412910930919605</v>
      </c>
      <c r="BQ6" s="508">
        <f t="shared" ref="BQ6:BQ45" si="23">X6/BB6</f>
        <v>0.80293905083112516</v>
      </c>
      <c r="BR6" s="509">
        <f t="shared" ref="BR6:BR45" si="24">Y6/BC6</f>
        <v>1.0970243296348197</v>
      </c>
    </row>
    <row r="7" spans="1:70" x14ac:dyDescent="0.25">
      <c r="A7" s="191" t="s">
        <v>145</v>
      </c>
      <c r="B7" s="212">
        <v>40.968000000000004</v>
      </c>
      <c r="C7" s="205">
        <f t="shared" ref="C7:C43" si="25">D7-B7</f>
        <v>63.886999999999986</v>
      </c>
      <c r="D7" s="820">
        <v>104.85499999999999</v>
      </c>
      <c r="E7" s="814">
        <v>35.07</v>
      </c>
      <c r="F7" s="210">
        <f t="shared" ref="F7:F45" si="26">AC7</f>
        <v>10.393000000000001</v>
      </c>
      <c r="G7" s="213">
        <v>45.463000000000001</v>
      </c>
      <c r="H7" s="217">
        <f>G7/D7</f>
        <v>0.4335797053073292</v>
      </c>
      <c r="I7" s="217">
        <f t="shared" ref="I7:I43" si="27">B7/D7</f>
        <v>0.39071098183205388</v>
      </c>
      <c r="J7" s="217">
        <f t="shared" ref="J7:J43" si="28">E7/G7</f>
        <v>0.77139652024723404</v>
      </c>
      <c r="K7" s="31"/>
      <c r="L7" s="191" t="s">
        <v>145</v>
      </c>
      <c r="M7" s="813">
        <v>19.992000000000001</v>
      </c>
      <c r="N7" s="814">
        <v>35.07</v>
      </c>
      <c r="O7" s="814">
        <v>6.6660000000000004</v>
      </c>
      <c r="P7" s="814">
        <v>0</v>
      </c>
      <c r="Q7" s="814">
        <v>41.735999999999997</v>
      </c>
      <c r="R7" s="815">
        <v>21.506</v>
      </c>
      <c r="S7" s="816">
        <v>2.0779999999999998</v>
      </c>
      <c r="T7" s="816">
        <v>0</v>
      </c>
      <c r="U7" s="816">
        <v>23.584</v>
      </c>
      <c r="V7" s="883">
        <v>15.351000000000001</v>
      </c>
      <c r="W7" s="884">
        <v>41.735999999999997</v>
      </c>
      <c r="X7" s="817">
        <v>2.8010000000000002</v>
      </c>
      <c r="Y7" s="189">
        <f t="shared" ref="Y7:Y42" si="29">X7/(U7+V7)</f>
        <v>7.1940413509695642E-2</v>
      </c>
      <c r="AA7" s="191" t="s">
        <v>145</v>
      </c>
      <c r="AB7" s="181">
        <f t="shared" si="0"/>
        <v>10.439999999999998</v>
      </c>
      <c r="AC7" s="181">
        <f t="shared" si="1"/>
        <v>10.393000000000001</v>
      </c>
      <c r="AD7" s="181">
        <f t="shared" si="2"/>
        <v>1.6359999999999992</v>
      </c>
      <c r="AE7" s="181">
        <f t="shared" si="3"/>
        <v>19.669</v>
      </c>
      <c r="AF7" s="181">
        <f t="shared" si="4"/>
        <v>31.698</v>
      </c>
      <c r="AG7" s="186">
        <f t="shared" si="5"/>
        <v>21.713000000000001</v>
      </c>
      <c r="AH7" s="182">
        <f t="shared" si="6"/>
        <v>1.5230000000000001</v>
      </c>
      <c r="AI7" s="182">
        <f t="shared" si="7"/>
        <v>6.9989999999999997</v>
      </c>
      <c r="AJ7" s="182">
        <f t="shared" si="8"/>
        <v>30.235000000000003</v>
      </c>
      <c r="AK7" s="500">
        <f t="shared" si="9"/>
        <v>0.57599999999999874</v>
      </c>
      <c r="AL7" s="424">
        <f t="shared" si="10"/>
        <v>31.698</v>
      </c>
      <c r="AM7" s="423">
        <f t="shared" si="11"/>
        <v>0.88700000000000001</v>
      </c>
      <c r="AN7" s="179">
        <f t="shared" ref="AN7:AN42" si="30">AM7/(AJ7+AK7)</f>
        <v>2.8788419720229788E-2</v>
      </c>
      <c r="AO7" s="191"/>
      <c r="AP7" s="191" t="s">
        <v>145</v>
      </c>
      <c r="AQ7" s="814">
        <v>30.431999999999999</v>
      </c>
      <c r="AR7" s="814">
        <v>45.463000000000001</v>
      </c>
      <c r="AS7" s="814">
        <v>8.3019999999999996</v>
      </c>
      <c r="AT7" s="814">
        <v>19.669</v>
      </c>
      <c r="AU7" s="814">
        <v>73.433999999999997</v>
      </c>
      <c r="AV7" s="815">
        <v>43.219000000000001</v>
      </c>
      <c r="AW7" s="882">
        <v>3.601</v>
      </c>
      <c r="AX7" s="882">
        <v>6.9989999999999997</v>
      </c>
      <c r="AY7" s="882">
        <v>53.819000000000003</v>
      </c>
      <c r="AZ7" s="898">
        <v>15.927</v>
      </c>
      <c r="BA7" s="884">
        <v>73.433999999999997</v>
      </c>
      <c r="BB7" s="183">
        <v>3.6880000000000002</v>
      </c>
      <c r="BC7" s="179">
        <f t="shared" ref="BC7:BC42" si="31">BB7/(AY7)</f>
        <v>6.8525985246845902E-2</v>
      </c>
      <c r="BD7" s="191"/>
      <c r="BE7" s="191" t="s">
        <v>145</v>
      </c>
      <c r="BF7" s="197">
        <f t="shared" si="12"/>
        <v>0.65694006309148267</v>
      </c>
      <c r="BG7" s="198">
        <f t="shared" si="13"/>
        <v>0.77139652024723404</v>
      </c>
      <c r="BH7" s="198">
        <f t="shared" si="14"/>
        <v>0.80293905083112516</v>
      </c>
      <c r="BI7" s="198">
        <f t="shared" si="15"/>
        <v>0</v>
      </c>
      <c r="BJ7" s="201">
        <f t="shared" si="16"/>
        <v>0.56834708718032512</v>
      </c>
      <c r="BK7" s="427">
        <f t="shared" si="17"/>
        <v>0.49760521992642126</v>
      </c>
      <c r="BL7" s="428">
        <f t="shared" si="18"/>
        <v>0.57706192724243266</v>
      </c>
      <c r="BM7" s="428">
        <f t="shared" si="19"/>
        <v>0</v>
      </c>
      <c r="BN7" s="428">
        <f t="shared" si="20"/>
        <v>0.43820955424664149</v>
      </c>
      <c r="BO7" s="426">
        <f t="shared" si="21"/>
        <v>0.96383499717460919</v>
      </c>
      <c r="BP7" s="501">
        <f t="shared" si="22"/>
        <v>0.56834708718032512</v>
      </c>
      <c r="BQ7" s="425">
        <f t="shared" si="23"/>
        <v>0.75949023861171372</v>
      </c>
      <c r="BR7" s="189">
        <f t="shared" si="24"/>
        <v>1.049826766452904</v>
      </c>
    </row>
    <row r="8" spans="1:70" x14ac:dyDescent="0.25">
      <c r="A8" s="191" t="s">
        <v>146</v>
      </c>
      <c r="B8" s="212">
        <v>56.121000000000002</v>
      </c>
      <c r="C8" s="205">
        <f t="shared" si="25"/>
        <v>82.006999999999977</v>
      </c>
      <c r="D8" s="820">
        <v>138.12799999999999</v>
      </c>
      <c r="E8" s="814">
        <v>48.097000000000001</v>
      </c>
      <c r="F8" s="210">
        <f t="shared" si="26"/>
        <v>24.050999999999995</v>
      </c>
      <c r="G8" s="213">
        <v>72.147999999999996</v>
      </c>
      <c r="H8" s="217">
        <f>G8/D8</f>
        <v>0.52232711687709954</v>
      </c>
      <c r="I8" s="217">
        <f t="shared" si="27"/>
        <v>0.40629705780145958</v>
      </c>
      <c r="J8" s="217">
        <f t="shared" si="28"/>
        <v>0.66664356600321562</v>
      </c>
      <c r="K8" s="31"/>
      <c r="L8" s="191" t="s">
        <v>146</v>
      </c>
      <c r="M8" s="813">
        <v>23.402999999999999</v>
      </c>
      <c r="N8" s="814">
        <v>48.097000000000001</v>
      </c>
      <c r="O8" s="814">
        <v>2.8010000000000002</v>
      </c>
      <c r="P8" s="814">
        <v>0</v>
      </c>
      <c r="Q8" s="814">
        <v>50.898000000000003</v>
      </c>
      <c r="R8" s="815">
        <v>25.22</v>
      </c>
      <c r="S8" s="816">
        <v>2.2309999999999999</v>
      </c>
      <c r="T8" s="816">
        <v>0</v>
      </c>
      <c r="U8" s="816">
        <v>27.451000000000001</v>
      </c>
      <c r="V8" s="883">
        <v>19.061</v>
      </c>
      <c r="W8" s="884">
        <v>50.898000000000003</v>
      </c>
      <c r="X8" s="817">
        <v>4.3860000000000001</v>
      </c>
      <c r="Y8" s="189">
        <f t="shared" si="29"/>
        <v>9.4298245614035089E-2</v>
      </c>
      <c r="AA8" s="191" t="s">
        <v>146</v>
      </c>
      <c r="AB8" s="181">
        <f t="shared" si="0"/>
        <v>20.017000000000003</v>
      </c>
      <c r="AC8" s="181">
        <f t="shared" si="1"/>
        <v>24.050999999999995</v>
      </c>
      <c r="AD8" s="181">
        <f t="shared" si="2"/>
        <v>0.88700000000000001</v>
      </c>
      <c r="AE8" s="181">
        <f t="shared" si="3"/>
        <v>29.338000000000001</v>
      </c>
      <c r="AF8" s="181">
        <f t="shared" si="4"/>
        <v>54.276000000000003</v>
      </c>
      <c r="AG8" s="186">
        <f t="shared" si="5"/>
        <v>35.244</v>
      </c>
      <c r="AH8" s="182">
        <f t="shared" si="6"/>
        <v>2.1850000000000005</v>
      </c>
      <c r="AI8" s="182">
        <f t="shared" si="7"/>
        <v>7.657</v>
      </c>
      <c r="AJ8" s="182">
        <f t="shared" si="8"/>
        <v>45.086000000000006</v>
      </c>
      <c r="AK8" s="500">
        <f t="shared" si="9"/>
        <v>3.4480000000000004</v>
      </c>
      <c r="AL8" s="424">
        <f t="shared" si="10"/>
        <v>54.276000000000003</v>
      </c>
      <c r="AM8" s="423">
        <f t="shared" si="11"/>
        <v>5.742</v>
      </c>
      <c r="AN8" s="179">
        <f t="shared" si="30"/>
        <v>0.11830881443936209</v>
      </c>
      <c r="AO8" s="191"/>
      <c r="AP8" s="191" t="s">
        <v>146</v>
      </c>
      <c r="AQ8" s="814">
        <v>43.42</v>
      </c>
      <c r="AR8" s="814">
        <v>72.147999999999996</v>
      </c>
      <c r="AS8" s="814">
        <v>3.6880000000000002</v>
      </c>
      <c r="AT8" s="814">
        <v>29.338000000000001</v>
      </c>
      <c r="AU8" s="814">
        <v>105.17400000000001</v>
      </c>
      <c r="AV8" s="815">
        <v>60.463999999999999</v>
      </c>
      <c r="AW8" s="882">
        <v>4.4160000000000004</v>
      </c>
      <c r="AX8" s="882">
        <v>7.657</v>
      </c>
      <c r="AY8" s="882">
        <v>72.537000000000006</v>
      </c>
      <c r="AZ8" s="898">
        <v>22.509</v>
      </c>
      <c r="BA8" s="884">
        <v>105.17400000000001</v>
      </c>
      <c r="BB8" s="183">
        <v>10.128</v>
      </c>
      <c r="BC8" s="179">
        <f t="shared" si="31"/>
        <v>0.13962529467719922</v>
      </c>
      <c r="BD8" s="191"/>
      <c r="BE8" s="191" t="s">
        <v>146</v>
      </c>
      <c r="BF8" s="197">
        <f t="shared" si="12"/>
        <v>0.5389912482726853</v>
      </c>
      <c r="BG8" s="198">
        <f t="shared" si="13"/>
        <v>0.66664356600321562</v>
      </c>
      <c r="BH8" s="198">
        <f t="shared" si="14"/>
        <v>0.75949023861171372</v>
      </c>
      <c r="BI8" s="198">
        <f t="shared" si="15"/>
        <v>0</v>
      </c>
      <c r="BJ8" s="201">
        <f t="shared" si="16"/>
        <v>0.48394089794055567</v>
      </c>
      <c r="BK8" s="427">
        <f t="shared" si="17"/>
        <v>0.41710770044985446</v>
      </c>
      <c r="BL8" s="428">
        <f t="shared" si="18"/>
        <v>0.50520833333333326</v>
      </c>
      <c r="BM8" s="428">
        <f t="shared" si="19"/>
        <v>0</v>
      </c>
      <c r="BN8" s="428">
        <f t="shared" si="20"/>
        <v>0.37844134717454536</v>
      </c>
      <c r="BO8" s="426">
        <f t="shared" si="21"/>
        <v>0.84681682882402598</v>
      </c>
      <c r="BP8" s="501">
        <f t="shared" si="22"/>
        <v>0.48394089794055567</v>
      </c>
      <c r="BQ8" s="425">
        <f t="shared" si="23"/>
        <v>0.43305687203791471</v>
      </c>
      <c r="BR8" s="189">
        <f t="shared" si="24"/>
        <v>0.67536649309886088</v>
      </c>
    </row>
    <row r="9" spans="1:70" x14ac:dyDescent="0.25">
      <c r="A9" s="191" t="s">
        <v>147</v>
      </c>
      <c r="B9" s="212">
        <v>58.257000000000005</v>
      </c>
      <c r="C9" s="205">
        <f t="shared" si="25"/>
        <v>86.99199999999999</v>
      </c>
      <c r="D9" s="820">
        <v>145.249</v>
      </c>
      <c r="E9" s="814">
        <v>50.859000000000002</v>
      </c>
      <c r="F9" s="210">
        <f t="shared" si="26"/>
        <v>26.548999999999999</v>
      </c>
      <c r="G9" s="213">
        <v>77.408000000000001</v>
      </c>
      <c r="H9" s="217">
        <f t="shared" ref="H9:H42" si="32">G9/D9</f>
        <v>0.53293310108847569</v>
      </c>
      <c r="I9" s="217">
        <f t="shared" si="27"/>
        <v>0.40108365634186816</v>
      </c>
      <c r="J9" s="217">
        <f t="shared" si="28"/>
        <v>0.65702511368334027</v>
      </c>
      <c r="K9" s="31"/>
      <c r="L9" s="191" t="s">
        <v>147</v>
      </c>
      <c r="M9" s="813">
        <v>25.763999999999999</v>
      </c>
      <c r="N9" s="814">
        <v>50.859000000000002</v>
      </c>
      <c r="O9" s="814">
        <v>4.3860000000000001</v>
      </c>
      <c r="P9" s="814">
        <v>0</v>
      </c>
      <c r="Q9" s="814">
        <v>55.244999999999997</v>
      </c>
      <c r="R9" s="815">
        <v>27.701000000000001</v>
      </c>
      <c r="S9" s="816">
        <v>2.6480000000000001</v>
      </c>
      <c r="T9" s="816">
        <v>0</v>
      </c>
      <c r="U9" s="816">
        <v>30.349</v>
      </c>
      <c r="V9" s="883">
        <v>20.117000000000001</v>
      </c>
      <c r="W9" s="884">
        <v>55.244999999999997</v>
      </c>
      <c r="X9" s="817">
        <v>4.7789999999999999</v>
      </c>
      <c r="Y9" s="189">
        <f t="shared" si="29"/>
        <v>9.4697420045178934E-2</v>
      </c>
      <c r="AA9" s="191" t="s">
        <v>147</v>
      </c>
      <c r="AB9" s="181">
        <f t="shared" si="0"/>
        <v>21.486000000000001</v>
      </c>
      <c r="AC9" s="181">
        <f t="shared" si="1"/>
        <v>26.548999999999999</v>
      </c>
      <c r="AD9" s="181">
        <f t="shared" si="2"/>
        <v>5.742</v>
      </c>
      <c r="AE9" s="181">
        <f t="shared" si="3"/>
        <v>25.704999999999998</v>
      </c>
      <c r="AF9" s="181">
        <f t="shared" si="4"/>
        <v>57.996000000000002</v>
      </c>
      <c r="AG9" s="186">
        <f t="shared" si="5"/>
        <v>37.428999999999995</v>
      </c>
      <c r="AH9" s="182">
        <f t="shared" si="6"/>
        <v>2.9289999999999998</v>
      </c>
      <c r="AI9" s="182">
        <f t="shared" si="7"/>
        <v>7.9509999999999996</v>
      </c>
      <c r="AJ9" s="182">
        <f t="shared" si="8"/>
        <v>48.308999999999997</v>
      </c>
      <c r="AK9" s="500">
        <f t="shared" si="9"/>
        <v>4.5539999999999985</v>
      </c>
      <c r="AL9" s="424">
        <f t="shared" si="10"/>
        <v>57.996000000000002</v>
      </c>
      <c r="AM9" s="423">
        <f t="shared" si="11"/>
        <v>5.1330000000000009</v>
      </c>
      <c r="AN9" s="179">
        <f t="shared" si="30"/>
        <v>9.7100051075421384E-2</v>
      </c>
      <c r="AO9" s="191"/>
      <c r="AP9" s="191" t="s">
        <v>147</v>
      </c>
      <c r="AQ9" s="814">
        <v>47.25</v>
      </c>
      <c r="AR9" s="814">
        <v>77.408000000000001</v>
      </c>
      <c r="AS9" s="814">
        <v>10.128</v>
      </c>
      <c r="AT9" s="814">
        <v>25.704999999999998</v>
      </c>
      <c r="AU9" s="814">
        <v>113.241</v>
      </c>
      <c r="AV9" s="815">
        <v>65.13</v>
      </c>
      <c r="AW9" s="882">
        <v>5.577</v>
      </c>
      <c r="AX9" s="882">
        <v>7.9509999999999996</v>
      </c>
      <c r="AY9" s="882">
        <v>78.658000000000001</v>
      </c>
      <c r="AZ9" s="898">
        <v>24.670999999999999</v>
      </c>
      <c r="BA9" s="884">
        <v>113.241</v>
      </c>
      <c r="BB9" s="183">
        <v>9.9120000000000008</v>
      </c>
      <c r="BC9" s="179">
        <f t="shared" si="31"/>
        <v>0.12601388288540263</v>
      </c>
      <c r="BD9" s="191"/>
      <c r="BE9" s="191" t="s">
        <v>147</v>
      </c>
      <c r="BF9" s="197">
        <f t="shared" si="12"/>
        <v>0.54526984126984124</v>
      </c>
      <c r="BG9" s="198">
        <f t="shared" si="13"/>
        <v>0.65702511368334027</v>
      </c>
      <c r="BH9" s="198">
        <f t="shared" si="14"/>
        <v>0.43305687203791471</v>
      </c>
      <c r="BI9" s="198">
        <f t="shared" si="15"/>
        <v>0</v>
      </c>
      <c r="BJ9" s="201">
        <f t="shared" si="16"/>
        <v>0.48785333933822556</v>
      </c>
      <c r="BK9" s="427">
        <f t="shared" si="17"/>
        <v>0.4253185935820667</v>
      </c>
      <c r="BL9" s="428">
        <f t="shared" si="18"/>
        <v>0.47480724403801328</v>
      </c>
      <c r="BM9" s="428">
        <f t="shared" si="19"/>
        <v>0</v>
      </c>
      <c r="BN9" s="428">
        <f t="shared" si="20"/>
        <v>0.38583488011391087</v>
      </c>
      <c r="BO9" s="426">
        <f t="shared" si="21"/>
        <v>0.81541080620971995</v>
      </c>
      <c r="BP9" s="501">
        <f t="shared" si="22"/>
        <v>0.48785333933822556</v>
      </c>
      <c r="BQ9" s="425">
        <f t="shared" si="23"/>
        <v>0.4821428571428571</v>
      </c>
      <c r="BR9" s="189">
        <f t="shared" si="24"/>
        <v>0.75148402602034747</v>
      </c>
    </row>
    <row r="10" spans="1:70" x14ac:dyDescent="0.25">
      <c r="A10" s="191" t="s">
        <v>148</v>
      </c>
      <c r="B10" s="212">
        <v>71.875999999999991</v>
      </c>
      <c r="C10" s="205">
        <f t="shared" si="25"/>
        <v>92.709000000000017</v>
      </c>
      <c r="D10" s="820">
        <v>164.58500000000001</v>
      </c>
      <c r="E10" s="814">
        <v>61.524999999999999</v>
      </c>
      <c r="F10" s="210">
        <f t="shared" si="26"/>
        <v>31.863999999999997</v>
      </c>
      <c r="G10" s="213">
        <v>93.388999999999996</v>
      </c>
      <c r="H10" s="217">
        <f t="shared" si="32"/>
        <v>0.56742108940668945</v>
      </c>
      <c r="I10" s="217">
        <f t="shared" si="27"/>
        <v>0.43671051432390551</v>
      </c>
      <c r="J10" s="217">
        <f t="shared" si="28"/>
        <v>0.6588034993414642</v>
      </c>
      <c r="K10" s="31"/>
      <c r="L10" s="191" t="s">
        <v>148</v>
      </c>
      <c r="M10" s="813">
        <v>28.466999999999999</v>
      </c>
      <c r="N10" s="814">
        <v>61.524999999999999</v>
      </c>
      <c r="O10" s="814">
        <v>4.7789999999999999</v>
      </c>
      <c r="P10" s="814">
        <v>0</v>
      </c>
      <c r="Q10" s="814">
        <v>66.304000000000002</v>
      </c>
      <c r="R10" s="815">
        <v>30.573</v>
      </c>
      <c r="S10" s="816">
        <v>2.157</v>
      </c>
      <c r="T10" s="816">
        <v>0</v>
      </c>
      <c r="U10" s="816">
        <v>32.729999999999997</v>
      </c>
      <c r="V10" s="883">
        <v>23.818000000000001</v>
      </c>
      <c r="W10" s="884">
        <v>66.304000000000002</v>
      </c>
      <c r="X10" s="817">
        <v>9.7560000000000002</v>
      </c>
      <c r="Y10" s="189">
        <f t="shared" si="29"/>
        <v>0.17252599561434534</v>
      </c>
      <c r="AA10" s="191" t="s">
        <v>148</v>
      </c>
      <c r="AB10" s="181">
        <f t="shared" si="0"/>
        <v>22.917000000000002</v>
      </c>
      <c r="AC10" s="181">
        <f t="shared" si="1"/>
        <v>31.863999999999997</v>
      </c>
      <c r="AD10" s="181">
        <f t="shared" si="2"/>
        <v>5.3930000000000007</v>
      </c>
      <c r="AE10" s="181">
        <f t="shared" si="3"/>
        <v>28.087</v>
      </c>
      <c r="AF10" s="181">
        <f t="shared" si="4"/>
        <v>65.343999999999994</v>
      </c>
      <c r="AG10" s="186">
        <f t="shared" si="5"/>
        <v>40.792999999999999</v>
      </c>
      <c r="AH10" s="182">
        <f t="shared" si="6"/>
        <v>2.83</v>
      </c>
      <c r="AI10" s="182">
        <f t="shared" si="7"/>
        <v>8.3650000000000002</v>
      </c>
      <c r="AJ10" s="182">
        <f t="shared" si="8"/>
        <v>51.988000000000007</v>
      </c>
      <c r="AK10" s="500">
        <f t="shared" si="9"/>
        <v>4.4479999999999968</v>
      </c>
      <c r="AL10" s="424">
        <f t="shared" si="10"/>
        <v>65.343999999999994</v>
      </c>
      <c r="AM10" s="423">
        <f t="shared" si="11"/>
        <v>8.9080000000000013</v>
      </c>
      <c r="AN10" s="179">
        <f t="shared" si="30"/>
        <v>0.15784251187185486</v>
      </c>
      <c r="AO10" s="191"/>
      <c r="AP10" s="191" t="s">
        <v>148</v>
      </c>
      <c r="AQ10" s="814">
        <v>51.384</v>
      </c>
      <c r="AR10" s="814">
        <v>93.388999999999996</v>
      </c>
      <c r="AS10" s="814">
        <v>10.172000000000001</v>
      </c>
      <c r="AT10" s="814">
        <v>28.087</v>
      </c>
      <c r="AU10" s="814">
        <v>131.648</v>
      </c>
      <c r="AV10" s="815">
        <v>71.366</v>
      </c>
      <c r="AW10" s="882">
        <v>4.9870000000000001</v>
      </c>
      <c r="AX10" s="882">
        <v>8.3650000000000002</v>
      </c>
      <c r="AY10" s="882">
        <v>84.718000000000004</v>
      </c>
      <c r="AZ10" s="898">
        <v>28.265999999999998</v>
      </c>
      <c r="BA10" s="884">
        <v>131.648</v>
      </c>
      <c r="BB10" s="183">
        <v>18.664000000000001</v>
      </c>
      <c r="BC10" s="179">
        <f t="shared" si="31"/>
        <v>0.22030737269529499</v>
      </c>
      <c r="BD10" s="191"/>
      <c r="BE10" s="191" t="s">
        <v>148</v>
      </c>
      <c r="BF10" s="197">
        <f t="shared" si="12"/>
        <v>0.55400513778608129</v>
      </c>
      <c r="BG10" s="198">
        <f t="shared" si="13"/>
        <v>0.6588034993414642</v>
      </c>
      <c r="BH10" s="198">
        <f t="shared" si="14"/>
        <v>0.46981911128588277</v>
      </c>
      <c r="BI10" s="198">
        <f t="shared" si="15"/>
        <v>0</v>
      </c>
      <c r="BJ10" s="201">
        <f t="shared" si="16"/>
        <v>0.50364608653378706</v>
      </c>
      <c r="BK10" s="427">
        <f t="shared" si="17"/>
        <v>0.42839727601378808</v>
      </c>
      <c r="BL10" s="428">
        <f t="shared" si="18"/>
        <v>0.43252456386605176</v>
      </c>
      <c r="BM10" s="428">
        <f t="shared" si="19"/>
        <v>0</v>
      </c>
      <c r="BN10" s="428">
        <f t="shared" si="20"/>
        <v>0.38634056516914939</v>
      </c>
      <c r="BO10" s="426">
        <f t="shared" si="21"/>
        <v>0.84263779806127515</v>
      </c>
      <c r="BP10" s="501">
        <f t="shared" si="22"/>
        <v>0.50364608653378706</v>
      </c>
      <c r="BQ10" s="425">
        <f t="shared" si="23"/>
        <v>0.52271753107586794</v>
      </c>
      <c r="BR10" s="189">
        <f t="shared" si="24"/>
        <v>0.78311494301629381</v>
      </c>
    </row>
    <row r="11" spans="1:70" x14ac:dyDescent="0.25">
      <c r="A11" s="191" t="s">
        <v>149</v>
      </c>
      <c r="B11" s="212">
        <v>55.719000000000001</v>
      </c>
      <c r="C11" s="205">
        <f t="shared" si="25"/>
        <v>95.065000000000026</v>
      </c>
      <c r="D11" s="820">
        <v>150.78400000000002</v>
      </c>
      <c r="E11" s="814">
        <v>48.920999999999999</v>
      </c>
      <c r="F11" s="210">
        <f t="shared" si="26"/>
        <v>32.005000000000003</v>
      </c>
      <c r="G11" s="213">
        <v>80.926000000000002</v>
      </c>
      <c r="H11" s="217">
        <f t="shared" si="32"/>
        <v>0.53670150679117146</v>
      </c>
      <c r="I11" s="217">
        <f t="shared" si="27"/>
        <v>0.36952859719864173</v>
      </c>
      <c r="J11" s="217">
        <f t="shared" si="28"/>
        <v>0.60451523614166025</v>
      </c>
      <c r="K11" s="31"/>
      <c r="L11" s="191" t="s">
        <v>149</v>
      </c>
      <c r="M11" s="813">
        <v>27.443000000000001</v>
      </c>
      <c r="N11" s="814">
        <v>48.920999999999999</v>
      </c>
      <c r="O11" s="814">
        <v>9.7560000000000002</v>
      </c>
      <c r="P11" s="814">
        <v>0</v>
      </c>
      <c r="Q11" s="814">
        <v>58.677</v>
      </c>
      <c r="R11" s="815">
        <v>27.773</v>
      </c>
      <c r="S11" s="816">
        <v>2.673</v>
      </c>
      <c r="T11" s="816">
        <v>0</v>
      </c>
      <c r="U11" s="816">
        <v>30.446000000000002</v>
      </c>
      <c r="V11" s="883">
        <v>19.712</v>
      </c>
      <c r="W11" s="884">
        <v>58.677</v>
      </c>
      <c r="X11" s="817">
        <v>8.5190000000000001</v>
      </c>
      <c r="Y11" s="189">
        <f t="shared" si="29"/>
        <v>0.16984329518720842</v>
      </c>
      <c r="AA11" s="191" t="s">
        <v>149</v>
      </c>
      <c r="AB11" s="181">
        <f t="shared" si="0"/>
        <v>22.318000000000001</v>
      </c>
      <c r="AC11" s="181">
        <f t="shared" si="1"/>
        <v>32.005000000000003</v>
      </c>
      <c r="AD11" s="181">
        <f t="shared" si="2"/>
        <v>8.9080000000000013</v>
      </c>
      <c r="AE11" s="181">
        <f t="shared" si="3"/>
        <v>26.216999999999999</v>
      </c>
      <c r="AF11" s="181">
        <f t="shared" si="4"/>
        <v>67.13</v>
      </c>
      <c r="AG11" s="186">
        <f t="shared" si="5"/>
        <v>41.998000000000005</v>
      </c>
      <c r="AH11" s="182">
        <f t="shared" si="6"/>
        <v>2.7110000000000003</v>
      </c>
      <c r="AI11" s="182">
        <f t="shared" si="7"/>
        <v>8.7650000000000006</v>
      </c>
      <c r="AJ11" s="182">
        <f t="shared" si="8"/>
        <v>53.474000000000004</v>
      </c>
      <c r="AK11" s="500">
        <f t="shared" si="9"/>
        <v>5.629999999999999</v>
      </c>
      <c r="AL11" s="424">
        <f t="shared" si="10"/>
        <v>67.13</v>
      </c>
      <c r="AM11" s="423">
        <f t="shared" si="11"/>
        <v>8.0260000000000016</v>
      </c>
      <c r="AN11" s="179">
        <f t="shared" si="30"/>
        <v>0.13579453167298325</v>
      </c>
      <c r="AO11" s="191"/>
      <c r="AP11" s="191" t="s">
        <v>149</v>
      </c>
      <c r="AQ11" s="814">
        <v>49.761000000000003</v>
      </c>
      <c r="AR11" s="814">
        <v>80.926000000000002</v>
      </c>
      <c r="AS11" s="814">
        <v>18.664000000000001</v>
      </c>
      <c r="AT11" s="814">
        <v>26.216999999999999</v>
      </c>
      <c r="AU11" s="814">
        <v>125.807</v>
      </c>
      <c r="AV11" s="815">
        <v>69.771000000000001</v>
      </c>
      <c r="AW11" s="882">
        <v>5.3840000000000003</v>
      </c>
      <c r="AX11" s="882">
        <v>8.7650000000000006</v>
      </c>
      <c r="AY11" s="882">
        <v>83.92</v>
      </c>
      <c r="AZ11" s="898">
        <v>25.341999999999999</v>
      </c>
      <c r="BA11" s="884">
        <v>125.807</v>
      </c>
      <c r="BB11" s="183">
        <v>16.545000000000002</v>
      </c>
      <c r="BC11" s="179">
        <f t="shared" si="31"/>
        <v>0.19715204957102003</v>
      </c>
      <c r="BD11" s="191"/>
      <c r="BE11" s="191" t="s">
        <v>149</v>
      </c>
      <c r="BF11" s="197">
        <f t="shared" si="12"/>
        <v>0.55149615160467036</v>
      </c>
      <c r="BG11" s="198">
        <f t="shared" si="13"/>
        <v>0.60451523614166025</v>
      </c>
      <c r="BH11" s="198">
        <f t="shared" si="14"/>
        <v>0.52271753107586794</v>
      </c>
      <c r="BI11" s="198">
        <f t="shared" si="15"/>
        <v>0</v>
      </c>
      <c r="BJ11" s="201">
        <f t="shared" si="16"/>
        <v>0.46640489002996655</v>
      </c>
      <c r="BK11" s="427">
        <f t="shared" si="17"/>
        <v>0.39805936563901906</v>
      </c>
      <c r="BL11" s="428">
        <f t="shared" si="18"/>
        <v>0.49647102526002967</v>
      </c>
      <c r="BM11" s="428">
        <f t="shared" si="19"/>
        <v>0</v>
      </c>
      <c r="BN11" s="428">
        <f t="shared" si="20"/>
        <v>0.36279790276453766</v>
      </c>
      <c r="BO11" s="426">
        <f t="shared" si="21"/>
        <v>0.77783916028727018</v>
      </c>
      <c r="BP11" s="501">
        <f t="shared" si="22"/>
        <v>0.46640489002996655</v>
      </c>
      <c r="BQ11" s="425">
        <f t="shared" si="23"/>
        <v>0.51489876095497122</v>
      </c>
      <c r="BR11" s="189">
        <f t="shared" si="24"/>
        <v>0.86148379160535082</v>
      </c>
    </row>
    <row r="12" spans="1:70" x14ac:dyDescent="0.25">
      <c r="A12" s="191" t="s">
        <v>150</v>
      </c>
      <c r="B12" s="212">
        <v>63.778999999999996</v>
      </c>
      <c r="C12" s="205">
        <f t="shared" si="25"/>
        <v>101.53100000000001</v>
      </c>
      <c r="D12" s="820">
        <v>165.31</v>
      </c>
      <c r="E12" s="814">
        <v>54.134999999999998</v>
      </c>
      <c r="F12" s="210">
        <f t="shared" si="26"/>
        <v>31.948</v>
      </c>
      <c r="G12" s="213">
        <v>86.082999999999998</v>
      </c>
      <c r="H12" s="217">
        <f t="shared" si="32"/>
        <v>0.52073679753190971</v>
      </c>
      <c r="I12" s="217">
        <f t="shared" si="27"/>
        <v>0.3858145302764503</v>
      </c>
      <c r="J12" s="217">
        <f t="shared" si="28"/>
        <v>0.62886981169336564</v>
      </c>
      <c r="K12" s="31"/>
      <c r="L12" s="191" t="s">
        <v>150</v>
      </c>
      <c r="M12" s="813">
        <v>26.776</v>
      </c>
      <c r="N12" s="814">
        <v>54.134999999999998</v>
      </c>
      <c r="O12" s="814">
        <v>8.5190000000000001</v>
      </c>
      <c r="P12" s="814">
        <v>0</v>
      </c>
      <c r="Q12" s="814">
        <v>62.654000000000003</v>
      </c>
      <c r="R12" s="815">
        <v>28.032</v>
      </c>
      <c r="S12" s="816">
        <v>2.411</v>
      </c>
      <c r="T12" s="816">
        <v>0</v>
      </c>
      <c r="U12" s="816">
        <v>30.443000000000001</v>
      </c>
      <c r="V12" s="883">
        <v>25.285</v>
      </c>
      <c r="W12" s="884">
        <v>62.654000000000003</v>
      </c>
      <c r="X12" s="817">
        <v>6.9260000000000002</v>
      </c>
      <c r="Y12" s="189">
        <f t="shared" si="29"/>
        <v>0.1242822279643985</v>
      </c>
      <c r="AA12" s="191" t="s">
        <v>150</v>
      </c>
      <c r="AB12" s="181">
        <f t="shared" si="0"/>
        <v>23.194999999999997</v>
      </c>
      <c r="AC12" s="181">
        <f t="shared" si="1"/>
        <v>31.948</v>
      </c>
      <c r="AD12" s="181">
        <f t="shared" si="2"/>
        <v>8.0260000000000016</v>
      </c>
      <c r="AE12" s="181">
        <f t="shared" si="3"/>
        <v>29.106999999999999</v>
      </c>
      <c r="AF12" s="181">
        <f t="shared" si="4"/>
        <v>69.081000000000017</v>
      </c>
      <c r="AG12" s="186">
        <f t="shared" si="5"/>
        <v>44.137</v>
      </c>
      <c r="AH12" s="182">
        <f t="shared" si="6"/>
        <v>3.0020000000000002</v>
      </c>
      <c r="AI12" s="182">
        <f t="shared" si="7"/>
        <v>9.734</v>
      </c>
      <c r="AJ12" s="182">
        <f t="shared" si="8"/>
        <v>56.873000000000005</v>
      </c>
      <c r="AK12" s="500">
        <f t="shared" si="9"/>
        <v>4.0309999999999988</v>
      </c>
      <c r="AL12" s="424">
        <f t="shared" si="10"/>
        <v>69.081000000000017</v>
      </c>
      <c r="AM12" s="423">
        <f t="shared" si="11"/>
        <v>8.1769999999999996</v>
      </c>
      <c r="AN12" s="179">
        <f t="shared" si="30"/>
        <v>0.13426047550243003</v>
      </c>
      <c r="AO12" s="191"/>
      <c r="AP12" s="191" t="s">
        <v>150</v>
      </c>
      <c r="AQ12" s="814">
        <v>49.970999999999997</v>
      </c>
      <c r="AR12" s="814">
        <v>86.082999999999998</v>
      </c>
      <c r="AS12" s="814">
        <v>16.545000000000002</v>
      </c>
      <c r="AT12" s="814">
        <v>29.106999999999999</v>
      </c>
      <c r="AU12" s="814">
        <v>131.73500000000001</v>
      </c>
      <c r="AV12" s="815">
        <v>72.168999999999997</v>
      </c>
      <c r="AW12" s="882">
        <v>5.4130000000000003</v>
      </c>
      <c r="AX12" s="882">
        <v>9.734</v>
      </c>
      <c r="AY12" s="882">
        <v>87.316000000000003</v>
      </c>
      <c r="AZ12" s="898">
        <v>29.315999999999999</v>
      </c>
      <c r="BA12" s="884">
        <v>131.73500000000001</v>
      </c>
      <c r="BB12" s="183">
        <v>15.103</v>
      </c>
      <c r="BC12" s="179">
        <f t="shared" si="31"/>
        <v>0.17296944431719272</v>
      </c>
      <c r="BD12" s="191"/>
      <c r="BE12" s="191" t="s">
        <v>150</v>
      </c>
      <c r="BF12" s="197">
        <f t="shared" si="12"/>
        <v>0.5358307818534751</v>
      </c>
      <c r="BG12" s="198">
        <f t="shared" si="13"/>
        <v>0.62886981169336564</v>
      </c>
      <c r="BH12" s="198">
        <f t="shared" si="14"/>
        <v>0.51489876095497122</v>
      </c>
      <c r="BI12" s="198">
        <f t="shared" si="15"/>
        <v>0</v>
      </c>
      <c r="BJ12" s="201">
        <f t="shared" si="16"/>
        <v>0.47560633089156257</v>
      </c>
      <c r="BK12" s="427">
        <f t="shared" si="17"/>
        <v>0.38842162147182308</v>
      </c>
      <c r="BL12" s="428">
        <f t="shared" si="18"/>
        <v>0.44540920007389617</v>
      </c>
      <c r="BM12" s="428">
        <f t="shared" si="19"/>
        <v>0</v>
      </c>
      <c r="BN12" s="428">
        <f t="shared" si="20"/>
        <v>0.34865316780429706</v>
      </c>
      <c r="BO12" s="426">
        <f t="shared" si="21"/>
        <v>0.86249829444671855</v>
      </c>
      <c r="BP12" s="501">
        <f t="shared" si="22"/>
        <v>0.47560633089156257</v>
      </c>
      <c r="BQ12" s="425">
        <f t="shared" si="23"/>
        <v>0.45858438720783951</v>
      </c>
      <c r="BR12" s="189">
        <f t="shared" si="24"/>
        <v>0.71852128828308415</v>
      </c>
    </row>
    <row r="13" spans="1:70" x14ac:dyDescent="0.25">
      <c r="A13" s="191" t="s">
        <v>151</v>
      </c>
      <c r="B13" s="212">
        <v>67.893000000000001</v>
      </c>
      <c r="C13" s="205">
        <f t="shared" si="25"/>
        <v>105.916</v>
      </c>
      <c r="D13" s="820">
        <v>173.809</v>
      </c>
      <c r="E13" s="814">
        <v>59.61</v>
      </c>
      <c r="F13" s="210">
        <f t="shared" si="26"/>
        <v>33.844999999999999</v>
      </c>
      <c r="G13" s="213">
        <v>93.454999999999998</v>
      </c>
      <c r="H13" s="217">
        <f t="shared" si="32"/>
        <v>0.53768792179921643</v>
      </c>
      <c r="I13" s="217">
        <f t="shared" si="27"/>
        <v>0.39061843748022257</v>
      </c>
      <c r="J13" s="217">
        <f t="shared" si="28"/>
        <v>0.63784709218340374</v>
      </c>
      <c r="K13" s="31"/>
      <c r="L13" s="191" t="s">
        <v>151</v>
      </c>
      <c r="M13" s="813">
        <v>28.102</v>
      </c>
      <c r="N13" s="814">
        <v>59.61</v>
      </c>
      <c r="O13" s="814">
        <v>6.9260000000000002</v>
      </c>
      <c r="P13" s="814">
        <v>0</v>
      </c>
      <c r="Q13" s="814">
        <v>66.536000000000001</v>
      </c>
      <c r="R13" s="815">
        <v>30.155000000000001</v>
      </c>
      <c r="S13" s="816">
        <v>2.3679999999999999</v>
      </c>
      <c r="T13" s="816">
        <v>0</v>
      </c>
      <c r="U13" s="816">
        <v>32.523000000000003</v>
      </c>
      <c r="V13" s="883">
        <v>24.634</v>
      </c>
      <c r="W13" s="884">
        <v>66.536000000000001</v>
      </c>
      <c r="X13" s="817">
        <v>9.3789999999999996</v>
      </c>
      <c r="Y13" s="189">
        <f t="shared" si="29"/>
        <v>0.16409188725790366</v>
      </c>
      <c r="AA13" s="191" t="s">
        <v>151</v>
      </c>
      <c r="AB13" s="181">
        <f t="shared" si="0"/>
        <v>23.958000000000002</v>
      </c>
      <c r="AC13" s="181">
        <f t="shared" si="1"/>
        <v>33.844999999999999</v>
      </c>
      <c r="AD13" s="181">
        <f t="shared" si="2"/>
        <v>8.1769999999999996</v>
      </c>
      <c r="AE13" s="181">
        <f t="shared" si="3"/>
        <v>28.366</v>
      </c>
      <c r="AF13" s="181">
        <f t="shared" si="4"/>
        <v>70.388000000000005</v>
      </c>
      <c r="AG13" s="186">
        <f t="shared" si="5"/>
        <v>45.876000000000005</v>
      </c>
      <c r="AH13" s="182">
        <f t="shared" si="6"/>
        <v>3.3510000000000004</v>
      </c>
      <c r="AI13" s="182">
        <f t="shared" si="7"/>
        <v>9.2089999999999996</v>
      </c>
      <c r="AJ13" s="182">
        <f t="shared" si="8"/>
        <v>58.436</v>
      </c>
      <c r="AK13" s="500">
        <f t="shared" si="9"/>
        <v>3.9830000000000005</v>
      </c>
      <c r="AL13" s="424">
        <f t="shared" si="10"/>
        <v>70.388000000000005</v>
      </c>
      <c r="AM13" s="423">
        <f t="shared" si="11"/>
        <v>7.9689999999999994</v>
      </c>
      <c r="AN13" s="179">
        <f t="shared" si="30"/>
        <v>0.12766945961966708</v>
      </c>
      <c r="AO13" s="191"/>
      <c r="AP13" s="191" t="s">
        <v>151</v>
      </c>
      <c r="AQ13" s="814">
        <v>52.06</v>
      </c>
      <c r="AR13" s="814">
        <v>93.454999999999998</v>
      </c>
      <c r="AS13" s="814">
        <v>15.103</v>
      </c>
      <c r="AT13" s="814">
        <v>28.366</v>
      </c>
      <c r="AU13" s="814">
        <v>136.92400000000001</v>
      </c>
      <c r="AV13" s="815">
        <v>76.031000000000006</v>
      </c>
      <c r="AW13" s="882">
        <v>5.7190000000000003</v>
      </c>
      <c r="AX13" s="882">
        <v>9.2089999999999996</v>
      </c>
      <c r="AY13" s="882">
        <v>90.959000000000003</v>
      </c>
      <c r="AZ13" s="898">
        <v>28.617000000000001</v>
      </c>
      <c r="BA13" s="884">
        <v>136.92400000000001</v>
      </c>
      <c r="BB13" s="183">
        <v>17.347999999999999</v>
      </c>
      <c r="BC13" s="179">
        <f t="shared" si="31"/>
        <v>0.1907232929121912</v>
      </c>
      <c r="BD13" s="191"/>
      <c r="BE13" s="191" t="s">
        <v>151</v>
      </c>
      <c r="BF13" s="197">
        <f t="shared" si="12"/>
        <v>0.53980023050326542</v>
      </c>
      <c r="BG13" s="198">
        <f t="shared" si="13"/>
        <v>0.63784709218340374</v>
      </c>
      <c r="BH13" s="198">
        <f t="shared" si="14"/>
        <v>0.45858438720783951</v>
      </c>
      <c r="BI13" s="198">
        <f t="shared" si="15"/>
        <v>0</v>
      </c>
      <c r="BJ13" s="201">
        <f t="shared" si="16"/>
        <v>0.48593380269346498</v>
      </c>
      <c r="BK13" s="427">
        <f t="shared" si="17"/>
        <v>0.39661453880653941</v>
      </c>
      <c r="BL13" s="428">
        <f t="shared" si="18"/>
        <v>0.41405840181849968</v>
      </c>
      <c r="BM13" s="428">
        <f t="shared" si="19"/>
        <v>0</v>
      </c>
      <c r="BN13" s="428">
        <f t="shared" si="20"/>
        <v>0.35755670137094736</v>
      </c>
      <c r="BO13" s="426">
        <f t="shared" si="21"/>
        <v>0.8608169968899605</v>
      </c>
      <c r="BP13" s="501">
        <f t="shared" si="22"/>
        <v>0.48593380269346498</v>
      </c>
      <c r="BQ13" s="425">
        <f t="shared" si="23"/>
        <v>0.54063869033894396</v>
      </c>
      <c r="BR13" s="189">
        <f t="shared" si="24"/>
        <v>0.86036626545375028</v>
      </c>
    </row>
    <row r="14" spans="1:70" x14ac:dyDescent="0.25">
      <c r="A14" s="191" t="s">
        <v>152</v>
      </c>
      <c r="B14" s="212">
        <v>50.255000000000003</v>
      </c>
      <c r="C14" s="205">
        <f t="shared" si="25"/>
        <v>110.85500000000002</v>
      </c>
      <c r="D14" s="820">
        <v>161.11000000000001</v>
      </c>
      <c r="E14" s="814">
        <v>44.518000000000001</v>
      </c>
      <c r="F14" s="210">
        <f t="shared" si="26"/>
        <v>38.585999999999999</v>
      </c>
      <c r="G14" s="213">
        <v>83.103999999999999</v>
      </c>
      <c r="H14" s="217">
        <f t="shared" si="32"/>
        <v>0.51582148842405806</v>
      </c>
      <c r="I14" s="217">
        <f t="shared" si="27"/>
        <v>0.31192973744646513</v>
      </c>
      <c r="J14" s="217">
        <f t="shared" si="28"/>
        <v>0.53569021948402007</v>
      </c>
      <c r="K14" s="31"/>
      <c r="L14" s="191" t="s">
        <v>152</v>
      </c>
      <c r="M14" s="813">
        <v>25.303000000000001</v>
      </c>
      <c r="N14" s="814">
        <v>44.518000000000001</v>
      </c>
      <c r="O14" s="814">
        <v>9.3789999999999996</v>
      </c>
      <c r="P14" s="814">
        <v>0</v>
      </c>
      <c r="Q14" s="814">
        <v>53.896999999999998</v>
      </c>
      <c r="R14" s="815">
        <v>26.753</v>
      </c>
      <c r="S14" s="816">
        <v>2.1349999999999998</v>
      </c>
      <c r="T14" s="816">
        <v>0</v>
      </c>
      <c r="U14" s="816">
        <v>28.888000000000002</v>
      </c>
      <c r="V14" s="883">
        <v>20.221</v>
      </c>
      <c r="W14" s="884">
        <v>53.896999999999998</v>
      </c>
      <c r="X14" s="817">
        <v>4.7880000000000003</v>
      </c>
      <c r="Y14" s="189">
        <f t="shared" si="29"/>
        <v>9.7497403734549681E-2</v>
      </c>
      <c r="AA14" s="191" t="s">
        <v>152</v>
      </c>
      <c r="AB14" s="181">
        <f t="shared" si="0"/>
        <v>25.444999999999997</v>
      </c>
      <c r="AC14" s="181">
        <f t="shared" si="1"/>
        <v>38.585999999999999</v>
      </c>
      <c r="AD14" s="181">
        <f t="shared" si="2"/>
        <v>7.9689999999999994</v>
      </c>
      <c r="AE14" s="181">
        <f t="shared" si="3"/>
        <v>25.484999999999999</v>
      </c>
      <c r="AF14" s="181">
        <f t="shared" si="4"/>
        <v>72.039999999999992</v>
      </c>
      <c r="AG14" s="186">
        <f t="shared" si="5"/>
        <v>44.302999999999997</v>
      </c>
      <c r="AH14" s="182">
        <f t="shared" si="6"/>
        <v>3.2869999999999999</v>
      </c>
      <c r="AI14" s="182">
        <f t="shared" si="7"/>
        <v>9.5429999999999993</v>
      </c>
      <c r="AJ14" s="182">
        <f t="shared" si="8"/>
        <v>57.132999999999996</v>
      </c>
      <c r="AK14" s="500">
        <f t="shared" si="9"/>
        <v>6</v>
      </c>
      <c r="AL14" s="424">
        <f t="shared" si="10"/>
        <v>72.039999999999992</v>
      </c>
      <c r="AM14" s="423">
        <f t="shared" si="11"/>
        <v>8.907</v>
      </c>
      <c r="AN14" s="179">
        <f t="shared" si="30"/>
        <v>0.14108311025929388</v>
      </c>
      <c r="AO14" s="191"/>
      <c r="AP14" s="191" t="s">
        <v>152</v>
      </c>
      <c r="AQ14" s="814">
        <v>50.747999999999998</v>
      </c>
      <c r="AR14" s="814">
        <v>83.103999999999999</v>
      </c>
      <c r="AS14" s="814">
        <v>17.347999999999999</v>
      </c>
      <c r="AT14" s="814">
        <v>25.484999999999999</v>
      </c>
      <c r="AU14" s="814">
        <v>125.937</v>
      </c>
      <c r="AV14" s="815">
        <v>71.055999999999997</v>
      </c>
      <c r="AW14" s="882">
        <v>5.4219999999999997</v>
      </c>
      <c r="AX14" s="882">
        <v>9.5429999999999993</v>
      </c>
      <c r="AY14" s="882">
        <v>86.021000000000001</v>
      </c>
      <c r="AZ14" s="898">
        <v>26.221</v>
      </c>
      <c r="BA14" s="884">
        <v>125.937</v>
      </c>
      <c r="BB14" s="183">
        <v>13.695</v>
      </c>
      <c r="BC14" s="179">
        <f t="shared" si="31"/>
        <v>0.1592053103311982</v>
      </c>
      <c r="BD14" s="191"/>
      <c r="BE14" s="191" t="s">
        <v>152</v>
      </c>
      <c r="BF14" s="197">
        <f t="shared" si="12"/>
        <v>0.49860093008591477</v>
      </c>
      <c r="BG14" s="198">
        <f t="shared" si="13"/>
        <v>0.53569021948402007</v>
      </c>
      <c r="BH14" s="198">
        <f t="shared" si="14"/>
        <v>0.54063869033894396</v>
      </c>
      <c r="BI14" s="198">
        <f t="shared" si="15"/>
        <v>0</v>
      </c>
      <c r="BJ14" s="201">
        <f t="shared" si="16"/>
        <v>0.42796795223008327</v>
      </c>
      <c r="BK14" s="427">
        <f t="shared" si="17"/>
        <v>0.37650585453726637</v>
      </c>
      <c r="BL14" s="428">
        <f t="shared" si="18"/>
        <v>0.39376613795647358</v>
      </c>
      <c r="BM14" s="428">
        <f t="shared" si="19"/>
        <v>0</v>
      </c>
      <c r="BN14" s="428">
        <f t="shared" si="20"/>
        <v>0.33582497297171621</v>
      </c>
      <c r="BO14" s="426">
        <f t="shared" si="21"/>
        <v>0.7711757751420617</v>
      </c>
      <c r="BP14" s="501">
        <f t="shared" si="22"/>
        <v>0.42796795223008327</v>
      </c>
      <c r="BQ14" s="425">
        <f t="shared" si="23"/>
        <v>0.34961664841182916</v>
      </c>
      <c r="BR14" s="189">
        <f t="shared" si="24"/>
        <v>0.61240045028475343</v>
      </c>
    </row>
    <row r="15" spans="1:70" x14ac:dyDescent="0.25">
      <c r="A15" s="191" t="s">
        <v>153</v>
      </c>
      <c r="B15" s="212">
        <v>59.012</v>
      </c>
      <c r="C15" s="205">
        <f t="shared" si="25"/>
        <v>127.90600000000001</v>
      </c>
      <c r="D15" s="820">
        <v>186.91800000000001</v>
      </c>
      <c r="E15" s="814">
        <v>50.643999999999998</v>
      </c>
      <c r="F15" s="210">
        <f t="shared" si="26"/>
        <v>42.419000000000004</v>
      </c>
      <c r="G15" s="213">
        <v>93.063000000000002</v>
      </c>
      <c r="H15" s="217">
        <f t="shared" si="32"/>
        <v>0.49788142393990947</v>
      </c>
      <c r="I15" s="217">
        <f t="shared" si="27"/>
        <v>0.31571063246985309</v>
      </c>
      <c r="J15" s="217">
        <f t="shared" si="28"/>
        <v>0.5441904946111773</v>
      </c>
      <c r="K15" s="31"/>
      <c r="L15" s="191" t="s">
        <v>153</v>
      </c>
      <c r="M15" s="813">
        <v>26.754999999999999</v>
      </c>
      <c r="N15" s="814">
        <v>50.643999999999998</v>
      </c>
      <c r="O15" s="814">
        <v>4.7880000000000003</v>
      </c>
      <c r="P15" s="814">
        <v>0</v>
      </c>
      <c r="Q15" s="814">
        <v>55.432000000000002</v>
      </c>
      <c r="R15" s="815">
        <v>28.045000000000002</v>
      </c>
      <c r="S15" s="816">
        <v>2.5299999999999998</v>
      </c>
      <c r="T15" s="816">
        <v>0</v>
      </c>
      <c r="U15" s="816">
        <v>30.574999999999999</v>
      </c>
      <c r="V15" s="883">
        <v>16.265000000000001</v>
      </c>
      <c r="W15" s="884">
        <v>55.432000000000002</v>
      </c>
      <c r="X15" s="817">
        <v>8.5920000000000005</v>
      </c>
      <c r="Y15" s="189">
        <f t="shared" si="29"/>
        <v>0.18343296327924849</v>
      </c>
      <c r="AA15" s="191" t="s">
        <v>153</v>
      </c>
      <c r="AB15" s="181">
        <f t="shared" si="0"/>
        <v>26.958000000000002</v>
      </c>
      <c r="AC15" s="181">
        <f t="shared" si="1"/>
        <v>42.419000000000004</v>
      </c>
      <c r="AD15" s="181">
        <f t="shared" si="2"/>
        <v>8.907</v>
      </c>
      <c r="AE15" s="181">
        <f t="shared" si="3"/>
        <v>25.419</v>
      </c>
      <c r="AF15" s="181">
        <f t="shared" si="4"/>
        <v>76.74499999999999</v>
      </c>
      <c r="AG15" s="186">
        <f t="shared" si="5"/>
        <v>45.759</v>
      </c>
      <c r="AH15" s="182">
        <f t="shared" si="6"/>
        <v>3.4590000000000001</v>
      </c>
      <c r="AI15" s="182">
        <f t="shared" si="7"/>
        <v>9.1950000000000003</v>
      </c>
      <c r="AJ15" s="182">
        <f t="shared" si="8"/>
        <v>58.412999999999997</v>
      </c>
      <c r="AK15" s="500">
        <f t="shared" si="9"/>
        <v>8.9839999999999982</v>
      </c>
      <c r="AL15" s="424">
        <f t="shared" si="10"/>
        <v>76.74499999999999</v>
      </c>
      <c r="AM15" s="423">
        <f t="shared" si="11"/>
        <v>9.3480000000000008</v>
      </c>
      <c r="AN15" s="179">
        <f t="shared" si="30"/>
        <v>0.13870053563214982</v>
      </c>
      <c r="AO15" s="191"/>
      <c r="AP15" s="191" t="s">
        <v>153</v>
      </c>
      <c r="AQ15" s="814">
        <v>53.713000000000001</v>
      </c>
      <c r="AR15" s="814">
        <v>93.063000000000002</v>
      </c>
      <c r="AS15" s="814">
        <v>13.695</v>
      </c>
      <c r="AT15" s="814">
        <v>25.419</v>
      </c>
      <c r="AU15" s="814">
        <v>132.17699999999999</v>
      </c>
      <c r="AV15" s="815">
        <v>73.804000000000002</v>
      </c>
      <c r="AW15" s="882">
        <v>5.9889999999999999</v>
      </c>
      <c r="AX15" s="882">
        <v>9.1950000000000003</v>
      </c>
      <c r="AY15" s="882">
        <v>88.988</v>
      </c>
      <c r="AZ15" s="898">
        <v>25.248999999999999</v>
      </c>
      <c r="BA15" s="884">
        <v>132.17699999999999</v>
      </c>
      <c r="BB15" s="183">
        <v>17.940000000000001</v>
      </c>
      <c r="BC15" s="179">
        <f t="shared" si="31"/>
        <v>0.20160021575942824</v>
      </c>
      <c r="BD15" s="191"/>
      <c r="BE15" s="191" t="s">
        <v>153</v>
      </c>
      <c r="BF15" s="197">
        <f t="shared" si="12"/>
        <v>0.49811032710889352</v>
      </c>
      <c r="BG15" s="198">
        <f t="shared" si="13"/>
        <v>0.5441904946111773</v>
      </c>
      <c r="BH15" s="198">
        <f t="shared" si="14"/>
        <v>0.34961664841182916</v>
      </c>
      <c r="BI15" s="198">
        <f t="shared" si="15"/>
        <v>0</v>
      </c>
      <c r="BJ15" s="201">
        <f t="shared" si="16"/>
        <v>0.41937704744395776</v>
      </c>
      <c r="BK15" s="427">
        <f t="shared" si="17"/>
        <v>0.37999295431141944</v>
      </c>
      <c r="BL15" s="428">
        <f t="shared" si="18"/>
        <v>0.42244114209383871</v>
      </c>
      <c r="BM15" s="428">
        <f t="shared" si="19"/>
        <v>0</v>
      </c>
      <c r="BN15" s="428">
        <f t="shared" si="20"/>
        <v>0.34358565199802221</v>
      </c>
      <c r="BO15" s="426">
        <f t="shared" si="21"/>
        <v>0.64418392807635949</v>
      </c>
      <c r="BP15" s="501">
        <f t="shared" si="22"/>
        <v>0.41937704744395776</v>
      </c>
      <c r="BQ15" s="425">
        <f t="shared" si="23"/>
        <v>0.47892976588628761</v>
      </c>
      <c r="BR15" s="189">
        <f t="shared" si="24"/>
        <v>0.90988475676107938</v>
      </c>
    </row>
    <row r="16" spans="1:70" x14ac:dyDescent="0.25">
      <c r="A16" s="191" t="s">
        <v>154</v>
      </c>
      <c r="B16" s="212">
        <v>65.216000000000008</v>
      </c>
      <c r="C16" s="205">
        <f t="shared" si="25"/>
        <v>126.41199999999998</v>
      </c>
      <c r="D16" s="820">
        <v>191.62799999999999</v>
      </c>
      <c r="E16" s="814">
        <v>57.127000000000002</v>
      </c>
      <c r="F16" s="210">
        <f t="shared" si="26"/>
        <v>39.878999999999998</v>
      </c>
      <c r="G16" s="213">
        <v>97.006</v>
      </c>
      <c r="H16" s="217">
        <f t="shared" si="32"/>
        <v>0.50622038532991009</v>
      </c>
      <c r="I16" s="217">
        <f t="shared" si="27"/>
        <v>0.34032604838541347</v>
      </c>
      <c r="J16" s="217">
        <f t="shared" si="28"/>
        <v>0.58890171741954112</v>
      </c>
      <c r="K16" s="31"/>
      <c r="L16" s="191" t="s">
        <v>154</v>
      </c>
      <c r="M16" s="813">
        <v>24.928999999999998</v>
      </c>
      <c r="N16" s="814">
        <v>57.127000000000002</v>
      </c>
      <c r="O16" s="814">
        <v>8.5920000000000005</v>
      </c>
      <c r="P16" s="814">
        <v>0</v>
      </c>
      <c r="Q16" s="814">
        <v>65.718999999999994</v>
      </c>
      <c r="R16" s="815">
        <v>28.658000000000001</v>
      </c>
      <c r="S16" s="816">
        <v>2.323</v>
      </c>
      <c r="T16" s="816">
        <v>0</v>
      </c>
      <c r="U16" s="816">
        <v>30.981000000000002</v>
      </c>
      <c r="V16" s="883">
        <v>20.158000000000001</v>
      </c>
      <c r="W16" s="884">
        <v>65.718999999999994</v>
      </c>
      <c r="X16" s="817">
        <v>14.58</v>
      </c>
      <c r="Y16" s="189">
        <f t="shared" si="29"/>
        <v>0.28510530123780281</v>
      </c>
      <c r="AA16" s="191" t="s">
        <v>154</v>
      </c>
      <c r="AB16" s="181">
        <f t="shared" si="0"/>
        <v>27.062000000000001</v>
      </c>
      <c r="AC16" s="181">
        <f t="shared" si="1"/>
        <v>39.878999999999998</v>
      </c>
      <c r="AD16" s="181">
        <f t="shared" si="2"/>
        <v>9.3480000000000008</v>
      </c>
      <c r="AE16" s="181">
        <f t="shared" si="3"/>
        <v>27.324999999999999</v>
      </c>
      <c r="AF16" s="181">
        <f t="shared" si="4"/>
        <v>76.551999999999992</v>
      </c>
      <c r="AG16" s="186">
        <f t="shared" si="5"/>
        <v>48.542000000000002</v>
      </c>
      <c r="AH16" s="182">
        <f t="shared" si="6"/>
        <v>3.8919999999999999</v>
      </c>
      <c r="AI16" s="182">
        <f t="shared" si="7"/>
        <v>9.2200000000000006</v>
      </c>
      <c r="AJ16" s="182">
        <f t="shared" si="8"/>
        <v>61.654000000000003</v>
      </c>
      <c r="AK16" s="500">
        <f t="shared" si="9"/>
        <v>5.9029999999999987</v>
      </c>
      <c r="AL16" s="424">
        <f t="shared" si="10"/>
        <v>76.551999999999992</v>
      </c>
      <c r="AM16" s="423">
        <f t="shared" si="11"/>
        <v>8.9949999999999992</v>
      </c>
      <c r="AN16" s="179">
        <f t="shared" si="30"/>
        <v>0.13314682416329912</v>
      </c>
      <c r="AO16" s="191"/>
      <c r="AP16" s="191" t="s">
        <v>154</v>
      </c>
      <c r="AQ16" s="814">
        <v>51.991</v>
      </c>
      <c r="AR16" s="814">
        <v>97.006</v>
      </c>
      <c r="AS16" s="814">
        <v>17.940000000000001</v>
      </c>
      <c r="AT16" s="814">
        <v>27.324999999999999</v>
      </c>
      <c r="AU16" s="814">
        <v>142.27099999999999</v>
      </c>
      <c r="AV16" s="815">
        <v>77.2</v>
      </c>
      <c r="AW16" s="882">
        <v>6.2149999999999999</v>
      </c>
      <c r="AX16" s="882">
        <v>9.2200000000000006</v>
      </c>
      <c r="AY16" s="882">
        <v>92.635000000000005</v>
      </c>
      <c r="AZ16" s="898">
        <v>26.061</v>
      </c>
      <c r="BA16" s="884">
        <v>142.27099999999999</v>
      </c>
      <c r="BB16" s="183">
        <v>23.574999999999999</v>
      </c>
      <c r="BC16" s="179">
        <f t="shared" si="31"/>
        <v>0.25449344200356233</v>
      </c>
      <c r="BD16" s="191"/>
      <c r="BE16" s="191" t="s">
        <v>154</v>
      </c>
      <c r="BF16" s="197">
        <f t="shared" si="12"/>
        <v>0.47948683425977573</v>
      </c>
      <c r="BG16" s="198">
        <f t="shared" si="13"/>
        <v>0.58890171741954112</v>
      </c>
      <c r="BH16" s="198">
        <f t="shared" si="14"/>
        <v>0.47892976588628761</v>
      </c>
      <c r="BI16" s="198">
        <f t="shared" si="15"/>
        <v>0</v>
      </c>
      <c r="BJ16" s="201">
        <f t="shared" si="16"/>
        <v>0.46192829178117817</v>
      </c>
      <c r="BK16" s="427">
        <f t="shared" si="17"/>
        <v>0.37121761658031088</v>
      </c>
      <c r="BL16" s="428">
        <f t="shared" si="18"/>
        <v>0.37377312952534192</v>
      </c>
      <c r="BM16" s="428">
        <f t="shared" si="19"/>
        <v>0</v>
      </c>
      <c r="BN16" s="428">
        <f t="shared" si="20"/>
        <v>0.33444162573541319</v>
      </c>
      <c r="BO16" s="426">
        <f t="shared" si="21"/>
        <v>0.77349295882736657</v>
      </c>
      <c r="BP16" s="501">
        <f t="shared" si="22"/>
        <v>0.46192829178117817</v>
      </c>
      <c r="BQ16" s="425">
        <f t="shared" si="23"/>
        <v>0.6184517497348887</v>
      </c>
      <c r="BR16" s="189">
        <f t="shared" si="24"/>
        <v>1.1202854540896656</v>
      </c>
    </row>
    <row r="17" spans="1:70" x14ac:dyDescent="0.25">
      <c r="A17" s="191" t="s">
        <v>155</v>
      </c>
      <c r="B17" s="212">
        <v>59.207000000000001</v>
      </c>
      <c r="C17" s="205">
        <f t="shared" si="25"/>
        <v>130.43600000000001</v>
      </c>
      <c r="D17" s="820">
        <v>189.643</v>
      </c>
      <c r="E17" s="814">
        <v>52.868000000000002</v>
      </c>
      <c r="F17" s="210">
        <f t="shared" si="26"/>
        <v>45.181000000000004</v>
      </c>
      <c r="G17" s="213">
        <v>98.049000000000007</v>
      </c>
      <c r="H17" s="217">
        <f t="shared" si="32"/>
        <v>0.51701881957151075</v>
      </c>
      <c r="I17" s="217">
        <f t="shared" si="27"/>
        <v>0.31220240135412325</v>
      </c>
      <c r="J17" s="217">
        <f t="shared" si="28"/>
        <v>0.5391997878611714</v>
      </c>
      <c r="K17" s="31"/>
      <c r="L17" s="191" t="s">
        <v>155</v>
      </c>
      <c r="M17" s="813">
        <v>23.597999999999999</v>
      </c>
      <c r="N17" s="814">
        <v>52.868000000000002</v>
      </c>
      <c r="O17" s="814">
        <v>14.58</v>
      </c>
      <c r="P17" s="814">
        <v>0</v>
      </c>
      <c r="Q17" s="814">
        <v>67.447999999999993</v>
      </c>
      <c r="R17" s="815">
        <v>32.087000000000003</v>
      </c>
      <c r="S17" s="816">
        <v>2.8849999999999998</v>
      </c>
      <c r="T17" s="816">
        <v>0</v>
      </c>
      <c r="U17" s="816">
        <v>34.972000000000001</v>
      </c>
      <c r="V17" s="883">
        <v>20.6</v>
      </c>
      <c r="W17" s="884">
        <v>67.447999999999993</v>
      </c>
      <c r="X17" s="817">
        <v>11.875999999999999</v>
      </c>
      <c r="Y17" s="189">
        <f t="shared" si="29"/>
        <v>0.21370474339595477</v>
      </c>
      <c r="AA17" s="191" t="s">
        <v>155</v>
      </c>
      <c r="AB17" s="181">
        <f t="shared" si="0"/>
        <v>27.978999999999999</v>
      </c>
      <c r="AC17" s="181">
        <f t="shared" si="1"/>
        <v>45.181000000000004</v>
      </c>
      <c r="AD17" s="181">
        <f t="shared" si="2"/>
        <v>8.9949999999999992</v>
      </c>
      <c r="AE17" s="181">
        <f t="shared" si="3"/>
        <v>29.071000000000002</v>
      </c>
      <c r="AF17" s="181">
        <f t="shared" si="4"/>
        <v>83.247</v>
      </c>
      <c r="AG17" s="186">
        <f t="shared" si="5"/>
        <v>53.224000000000004</v>
      </c>
      <c r="AH17" s="182">
        <f t="shared" si="6"/>
        <v>5.0310000000000006</v>
      </c>
      <c r="AI17" s="182">
        <f t="shared" si="7"/>
        <v>8.8919999999999995</v>
      </c>
      <c r="AJ17" s="182">
        <f t="shared" si="8"/>
        <v>67.146999999999991</v>
      </c>
      <c r="AK17" s="500">
        <f t="shared" si="9"/>
        <v>7.9519999999999982</v>
      </c>
      <c r="AL17" s="424">
        <f t="shared" si="10"/>
        <v>83.247</v>
      </c>
      <c r="AM17" s="423">
        <f t="shared" si="11"/>
        <v>8.1480000000000015</v>
      </c>
      <c r="AN17" s="179">
        <f t="shared" si="30"/>
        <v>0.1084967842447969</v>
      </c>
      <c r="AO17" s="191"/>
      <c r="AP17" s="191" t="s">
        <v>155</v>
      </c>
      <c r="AQ17" s="814">
        <v>51.576999999999998</v>
      </c>
      <c r="AR17" s="814">
        <v>98.049000000000007</v>
      </c>
      <c r="AS17" s="814">
        <v>23.574999999999999</v>
      </c>
      <c r="AT17" s="814">
        <v>29.071000000000002</v>
      </c>
      <c r="AU17" s="814">
        <v>150.69499999999999</v>
      </c>
      <c r="AV17" s="815">
        <v>85.311000000000007</v>
      </c>
      <c r="AW17" s="882">
        <v>7.9160000000000004</v>
      </c>
      <c r="AX17" s="882">
        <v>8.8919999999999995</v>
      </c>
      <c r="AY17" s="882">
        <v>102.119</v>
      </c>
      <c r="AZ17" s="898">
        <v>28.552</v>
      </c>
      <c r="BA17" s="884">
        <v>150.69499999999999</v>
      </c>
      <c r="BB17" s="183">
        <v>20.024000000000001</v>
      </c>
      <c r="BC17" s="179">
        <f t="shared" si="31"/>
        <v>0.19608495970387491</v>
      </c>
      <c r="BD17" s="191"/>
      <c r="BE17" s="191" t="s">
        <v>155</v>
      </c>
      <c r="BF17" s="197">
        <f t="shared" si="12"/>
        <v>0.45752951897163463</v>
      </c>
      <c r="BG17" s="198">
        <f t="shared" si="13"/>
        <v>0.5391997878611714</v>
      </c>
      <c r="BH17" s="198">
        <f t="shared" si="14"/>
        <v>0.6184517497348887</v>
      </c>
      <c r="BI17" s="198">
        <f t="shared" si="15"/>
        <v>0</v>
      </c>
      <c r="BJ17" s="201">
        <f t="shared" si="16"/>
        <v>0.44757954809383188</v>
      </c>
      <c r="BK17" s="427">
        <f t="shared" si="17"/>
        <v>0.37611796837453554</v>
      </c>
      <c r="BL17" s="428">
        <f t="shared" si="18"/>
        <v>0.36445174330469932</v>
      </c>
      <c r="BM17" s="428">
        <f t="shared" si="19"/>
        <v>0</v>
      </c>
      <c r="BN17" s="428">
        <f t="shared" si="20"/>
        <v>0.34246320469256458</v>
      </c>
      <c r="BO17" s="426">
        <f t="shared" si="21"/>
        <v>0.72149061361725975</v>
      </c>
      <c r="BP17" s="501">
        <f t="shared" si="22"/>
        <v>0.44757954809383188</v>
      </c>
      <c r="BQ17" s="425">
        <f t="shared" si="23"/>
        <v>0.59308829404714336</v>
      </c>
      <c r="BR17" s="189">
        <f t="shared" si="24"/>
        <v>1.0898579050565074</v>
      </c>
    </row>
    <row r="18" spans="1:70" x14ac:dyDescent="0.25">
      <c r="A18" s="191" t="s">
        <v>156</v>
      </c>
      <c r="B18" s="212">
        <v>60.814999999999998</v>
      </c>
      <c r="C18" s="205">
        <f t="shared" si="25"/>
        <v>144.53300000000002</v>
      </c>
      <c r="D18" s="820">
        <v>205.34800000000001</v>
      </c>
      <c r="E18" s="814">
        <v>52.735999999999997</v>
      </c>
      <c r="F18" s="210">
        <f t="shared" si="26"/>
        <v>50.917999999999999</v>
      </c>
      <c r="G18" s="213">
        <v>103.654</v>
      </c>
      <c r="H18" s="217">
        <f t="shared" si="32"/>
        <v>0.50477238638798527</v>
      </c>
      <c r="I18" s="217">
        <f t="shared" si="27"/>
        <v>0.29615579406665754</v>
      </c>
      <c r="J18" s="217">
        <f t="shared" si="28"/>
        <v>0.50876956026781406</v>
      </c>
      <c r="K18" s="31"/>
      <c r="L18" s="191" t="s">
        <v>156</v>
      </c>
      <c r="M18" s="813">
        <v>23.137</v>
      </c>
      <c r="N18" s="814">
        <v>52.735999999999997</v>
      </c>
      <c r="O18" s="814">
        <v>11.875999999999999</v>
      </c>
      <c r="P18" s="814">
        <v>3.4000000000000002E-2</v>
      </c>
      <c r="Q18" s="814">
        <v>64.646000000000001</v>
      </c>
      <c r="R18" s="815">
        <v>31.957000000000001</v>
      </c>
      <c r="S18" s="816">
        <v>2.5870000000000002</v>
      </c>
      <c r="T18" s="816">
        <v>0</v>
      </c>
      <c r="U18" s="816">
        <v>34.543999999999997</v>
      </c>
      <c r="V18" s="883">
        <v>21.87</v>
      </c>
      <c r="W18" s="884">
        <v>64.646000000000001</v>
      </c>
      <c r="X18" s="817">
        <v>8.2319999999999993</v>
      </c>
      <c r="Y18" s="189">
        <f t="shared" si="29"/>
        <v>0.14592122522778031</v>
      </c>
      <c r="AA18" s="191" t="s">
        <v>156</v>
      </c>
      <c r="AB18" s="181">
        <f t="shared" si="0"/>
        <v>30.924999999999997</v>
      </c>
      <c r="AC18" s="181">
        <f t="shared" si="1"/>
        <v>50.917999999999999</v>
      </c>
      <c r="AD18" s="181">
        <f t="shared" si="2"/>
        <v>8.1480000000000015</v>
      </c>
      <c r="AE18" s="181">
        <f t="shared" si="3"/>
        <v>28.109000000000002</v>
      </c>
      <c r="AF18" s="181">
        <f t="shared" si="4"/>
        <v>87.174999999999997</v>
      </c>
      <c r="AG18" s="186">
        <f t="shared" si="5"/>
        <v>51.591000000000001</v>
      </c>
      <c r="AH18" s="182">
        <f t="shared" si="6"/>
        <v>6.1029999999999998</v>
      </c>
      <c r="AI18" s="182">
        <f t="shared" si="7"/>
        <v>8.8569999999999993</v>
      </c>
      <c r="AJ18" s="182">
        <f t="shared" si="8"/>
        <v>66.551000000000002</v>
      </c>
      <c r="AK18" s="500">
        <f t="shared" si="9"/>
        <v>8.2439999999999998</v>
      </c>
      <c r="AL18" s="424">
        <f t="shared" si="10"/>
        <v>87.174999999999997</v>
      </c>
      <c r="AM18" s="423">
        <f t="shared" si="11"/>
        <v>12.379999999999999</v>
      </c>
      <c r="AN18" s="179">
        <f t="shared" si="30"/>
        <v>0.16551908550036765</v>
      </c>
      <c r="AO18" s="191"/>
      <c r="AP18" s="191" t="s">
        <v>156</v>
      </c>
      <c r="AQ18" s="814">
        <v>54.061999999999998</v>
      </c>
      <c r="AR18" s="814">
        <v>103.654</v>
      </c>
      <c r="AS18" s="814">
        <v>20.024000000000001</v>
      </c>
      <c r="AT18" s="814">
        <v>28.143000000000001</v>
      </c>
      <c r="AU18" s="814">
        <v>151.821</v>
      </c>
      <c r="AV18" s="815">
        <v>83.548000000000002</v>
      </c>
      <c r="AW18" s="882">
        <v>8.69</v>
      </c>
      <c r="AX18" s="882">
        <v>8.8569999999999993</v>
      </c>
      <c r="AY18" s="882">
        <v>101.095</v>
      </c>
      <c r="AZ18" s="898">
        <v>30.114000000000001</v>
      </c>
      <c r="BA18" s="884">
        <v>151.821</v>
      </c>
      <c r="BB18" s="183">
        <v>20.611999999999998</v>
      </c>
      <c r="BC18" s="179">
        <f t="shared" si="31"/>
        <v>0.20388743261288886</v>
      </c>
      <c r="BD18" s="191"/>
      <c r="BE18" s="191" t="s">
        <v>156</v>
      </c>
      <c r="BF18" s="197">
        <f t="shared" si="12"/>
        <v>0.42797158817653808</v>
      </c>
      <c r="BG18" s="198">
        <f t="shared" si="13"/>
        <v>0.50876956026781406</v>
      </c>
      <c r="BH18" s="198">
        <f t="shared" si="14"/>
        <v>0.59308829404714336</v>
      </c>
      <c r="BI18" s="198">
        <f t="shared" si="15"/>
        <v>1.2081156948441888E-3</v>
      </c>
      <c r="BJ18" s="201">
        <f t="shared" si="16"/>
        <v>0.42580407190046171</v>
      </c>
      <c r="BK18" s="427">
        <f t="shared" si="17"/>
        <v>0.38249868339158327</v>
      </c>
      <c r="BL18" s="428">
        <f t="shared" si="18"/>
        <v>0.29769850402761799</v>
      </c>
      <c r="BM18" s="428">
        <f t="shared" si="19"/>
        <v>0</v>
      </c>
      <c r="BN18" s="428">
        <f t="shared" si="20"/>
        <v>0.34169840249270483</v>
      </c>
      <c r="BO18" s="426">
        <f t="shared" si="21"/>
        <v>0.72624028690974296</v>
      </c>
      <c r="BP18" s="501">
        <f t="shared" si="22"/>
        <v>0.42580407190046171</v>
      </c>
      <c r="BQ18" s="425">
        <f t="shared" si="23"/>
        <v>0.39937900252280223</v>
      </c>
      <c r="BR18" s="189">
        <f t="shared" si="24"/>
        <v>0.71569504484778046</v>
      </c>
    </row>
    <row r="19" spans="1:70" x14ac:dyDescent="0.25">
      <c r="A19" s="191" t="s">
        <v>157</v>
      </c>
      <c r="B19" s="212">
        <v>50.295999999999999</v>
      </c>
      <c r="C19" s="205">
        <f t="shared" si="25"/>
        <v>149.35599999999999</v>
      </c>
      <c r="D19" s="820">
        <v>199.65199999999999</v>
      </c>
      <c r="E19" s="814">
        <v>42.152999999999999</v>
      </c>
      <c r="F19" s="210">
        <f t="shared" si="26"/>
        <v>53.704000000000001</v>
      </c>
      <c r="G19" s="213">
        <v>95.856999999999999</v>
      </c>
      <c r="H19" s="217">
        <f t="shared" si="32"/>
        <v>0.48012040951255186</v>
      </c>
      <c r="I19" s="217">
        <f t="shared" si="27"/>
        <v>0.25191833790795987</v>
      </c>
      <c r="J19" s="217">
        <f t="shared" si="28"/>
        <v>0.4397487924721199</v>
      </c>
      <c r="K19" s="31"/>
      <c r="L19" s="191" t="s">
        <v>157</v>
      </c>
      <c r="M19" s="813">
        <v>23.218</v>
      </c>
      <c r="N19" s="814">
        <v>42.152999999999999</v>
      </c>
      <c r="O19" s="814">
        <v>8.2319999999999993</v>
      </c>
      <c r="P19" s="814">
        <v>9.8000000000000004E-2</v>
      </c>
      <c r="Q19" s="814">
        <v>50.482999999999997</v>
      </c>
      <c r="R19" s="815">
        <v>28.794</v>
      </c>
      <c r="S19" s="816">
        <v>2.38</v>
      </c>
      <c r="T19" s="816">
        <v>0</v>
      </c>
      <c r="U19" s="816">
        <v>31.173999999999999</v>
      </c>
      <c r="V19" s="883">
        <v>14.355</v>
      </c>
      <c r="W19" s="884">
        <v>50.482999999999997</v>
      </c>
      <c r="X19" s="817">
        <v>4.9539999999999997</v>
      </c>
      <c r="Y19" s="189">
        <f t="shared" si="29"/>
        <v>0.10880976959739946</v>
      </c>
      <c r="AA19" s="191" t="s">
        <v>157</v>
      </c>
      <c r="AB19" s="181">
        <f t="shared" si="0"/>
        <v>32.441000000000003</v>
      </c>
      <c r="AC19" s="181">
        <f t="shared" si="1"/>
        <v>53.704000000000001</v>
      </c>
      <c r="AD19" s="181">
        <f t="shared" si="2"/>
        <v>12.379999999999999</v>
      </c>
      <c r="AE19" s="181">
        <f t="shared" si="3"/>
        <v>23.803000000000001</v>
      </c>
      <c r="AF19" s="181">
        <f t="shared" si="4"/>
        <v>89.887</v>
      </c>
      <c r="AG19" s="186">
        <f t="shared" si="5"/>
        <v>51.868000000000009</v>
      </c>
      <c r="AH19" s="182">
        <f t="shared" si="6"/>
        <v>5.78</v>
      </c>
      <c r="AI19" s="182">
        <f t="shared" si="7"/>
        <v>8.798</v>
      </c>
      <c r="AJ19" s="182">
        <f t="shared" si="8"/>
        <v>66.445999999999998</v>
      </c>
      <c r="AK19" s="500">
        <f t="shared" si="9"/>
        <v>9.2029999999999994</v>
      </c>
      <c r="AL19" s="424">
        <f t="shared" si="10"/>
        <v>89.887</v>
      </c>
      <c r="AM19" s="423">
        <f t="shared" si="11"/>
        <v>14.238</v>
      </c>
      <c r="AN19" s="179">
        <f t="shared" si="30"/>
        <v>0.18821134449893587</v>
      </c>
      <c r="AO19" s="191"/>
      <c r="AP19" s="191" t="s">
        <v>157</v>
      </c>
      <c r="AQ19" s="814">
        <v>55.658999999999999</v>
      </c>
      <c r="AR19" s="814">
        <v>95.856999999999999</v>
      </c>
      <c r="AS19" s="814">
        <v>20.611999999999998</v>
      </c>
      <c r="AT19" s="814">
        <v>23.901</v>
      </c>
      <c r="AU19" s="814">
        <v>140.37</v>
      </c>
      <c r="AV19" s="815">
        <v>80.662000000000006</v>
      </c>
      <c r="AW19" s="882">
        <v>8.16</v>
      </c>
      <c r="AX19" s="882">
        <v>8.798</v>
      </c>
      <c r="AY19" s="882">
        <v>97.62</v>
      </c>
      <c r="AZ19" s="898">
        <v>23.558</v>
      </c>
      <c r="BA19" s="884">
        <v>140.37</v>
      </c>
      <c r="BB19" s="183">
        <v>19.192</v>
      </c>
      <c r="BC19" s="179">
        <f t="shared" si="31"/>
        <v>0.19659905757017004</v>
      </c>
      <c r="BD19" s="191"/>
      <c r="BE19" s="191" t="s">
        <v>157</v>
      </c>
      <c r="BF19" s="197">
        <f t="shared" si="12"/>
        <v>0.41714727177994576</v>
      </c>
      <c r="BG19" s="198">
        <f t="shared" si="13"/>
        <v>0.4397487924721199</v>
      </c>
      <c r="BH19" s="198">
        <f t="shared" si="14"/>
        <v>0.39937900252280223</v>
      </c>
      <c r="BI19" s="198">
        <f t="shared" si="15"/>
        <v>4.1002468515961678E-3</v>
      </c>
      <c r="BJ19" s="201">
        <f t="shared" si="16"/>
        <v>0.3596423737265797</v>
      </c>
      <c r="BK19" s="427">
        <f t="shared" si="17"/>
        <v>0.35697106444174453</v>
      </c>
      <c r="BL19" s="428">
        <f t="shared" si="18"/>
        <v>0.29166666666666663</v>
      </c>
      <c r="BM19" s="428">
        <f t="shared" si="19"/>
        <v>0</v>
      </c>
      <c r="BN19" s="428">
        <f t="shared" si="20"/>
        <v>0.31934029911903294</v>
      </c>
      <c r="BO19" s="426">
        <f t="shared" si="21"/>
        <v>0.60934714322098649</v>
      </c>
      <c r="BP19" s="501">
        <f t="shared" si="22"/>
        <v>0.3596423737265797</v>
      </c>
      <c r="BQ19" s="425">
        <f t="shared" si="23"/>
        <v>0.25812838682784495</v>
      </c>
      <c r="BR19" s="189">
        <f t="shared" si="24"/>
        <v>0.55346028074708919</v>
      </c>
    </row>
    <row r="20" spans="1:70" x14ac:dyDescent="0.25">
      <c r="A20" s="191" t="s">
        <v>158</v>
      </c>
      <c r="B20" s="212">
        <v>59.257000000000005</v>
      </c>
      <c r="C20" s="205">
        <f t="shared" si="25"/>
        <v>151.34100000000001</v>
      </c>
      <c r="D20" s="820">
        <v>210.59800000000001</v>
      </c>
      <c r="E20" s="814">
        <v>52.353999999999999</v>
      </c>
      <c r="F20" s="210">
        <f t="shared" si="26"/>
        <v>54.837999999999994</v>
      </c>
      <c r="G20" s="213">
        <v>107.19199999999999</v>
      </c>
      <c r="H20" s="217">
        <f t="shared" si="32"/>
        <v>0.50898868935127584</v>
      </c>
      <c r="I20" s="217">
        <f t="shared" si="27"/>
        <v>0.2813749418323061</v>
      </c>
      <c r="J20" s="217">
        <f t="shared" si="28"/>
        <v>0.48841331442644975</v>
      </c>
      <c r="K20" s="31"/>
      <c r="L20" s="191" t="s">
        <v>158</v>
      </c>
      <c r="M20" s="813">
        <v>24.094000000000001</v>
      </c>
      <c r="N20" s="814">
        <v>52.353999999999999</v>
      </c>
      <c r="O20" s="814">
        <v>4.9539999999999997</v>
      </c>
      <c r="P20" s="814">
        <v>6.8000000000000005E-2</v>
      </c>
      <c r="Q20" s="814">
        <v>57.375999999999998</v>
      </c>
      <c r="R20" s="815">
        <v>31.189</v>
      </c>
      <c r="S20" s="816">
        <v>2.746</v>
      </c>
      <c r="T20" s="816">
        <v>0</v>
      </c>
      <c r="U20" s="816">
        <v>33.935000000000002</v>
      </c>
      <c r="V20" s="883">
        <v>16.933</v>
      </c>
      <c r="W20" s="884">
        <v>57.375999999999998</v>
      </c>
      <c r="X20" s="817">
        <v>6.508</v>
      </c>
      <c r="Y20" s="189">
        <f t="shared" si="29"/>
        <v>0.12793897931902179</v>
      </c>
      <c r="AA20" s="191" t="s">
        <v>158</v>
      </c>
      <c r="AB20" s="181">
        <f t="shared" si="0"/>
        <v>34.260999999999996</v>
      </c>
      <c r="AC20" s="181">
        <f t="shared" si="1"/>
        <v>54.837999999999994</v>
      </c>
      <c r="AD20" s="181">
        <f t="shared" si="2"/>
        <v>14.238</v>
      </c>
      <c r="AE20" s="181">
        <f t="shared" si="3"/>
        <v>26.494</v>
      </c>
      <c r="AF20" s="181">
        <f t="shared" si="4"/>
        <v>95.57</v>
      </c>
      <c r="AG20" s="186">
        <f t="shared" si="5"/>
        <v>55.857000000000006</v>
      </c>
      <c r="AH20" s="182">
        <f t="shared" si="6"/>
        <v>6.1280000000000001</v>
      </c>
      <c r="AI20" s="182">
        <f t="shared" si="7"/>
        <v>8.234</v>
      </c>
      <c r="AJ20" s="182">
        <f t="shared" si="8"/>
        <v>70.218999999999994</v>
      </c>
      <c r="AK20" s="500">
        <f t="shared" si="9"/>
        <v>10.341999999999999</v>
      </c>
      <c r="AL20" s="424">
        <f t="shared" si="10"/>
        <v>95.57</v>
      </c>
      <c r="AM20" s="423">
        <f t="shared" si="11"/>
        <v>15.009</v>
      </c>
      <c r="AN20" s="179">
        <f t="shared" si="30"/>
        <v>0.18630602897183504</v>
      </c>
      <c r="AO20" s="191"/>
      <c r="AP20" s="191" t="s">
        <v>158</v>
      </c>
      <c r="AQ20" s="814">
        <v>58.354999999999997</v>
      </c>
      <c r="AR20" s="814">
        <v>107.19199999999999</v>
      </c>
      <c r="AS20" s="814">
        <v>19.192</v>
      </c>
      <c r="AT20" s="814">
        <v>26.562000000000001</v>
      </c>
      <c r="AU20" s="814">
        <v>152.946</v>
      </c>
      <c r="AV20" s="815">
        <v>87.046000000000006</v>
      </c>
      <c r="AW20" s="882">
        <v>8.8740000000000006</v>
      </c>
      <c r="AX20" s="882">
        <v>8.234</v>
      </c>
      <c r="AY20" s="882">
        <v>104.154</v>
      </c>
      <c r="AZ20" s="898">
        <v>27.274999999999999</v>
      </c>
      <c r="BA20" s="884">
        <v>152.946</v>
      </c>
      <c r="BB20" s="183">
        <v>21.516999999999999</v>
      </c>
      <c r="BC20" s="179">
        <f t="shared" si="31"/>
        <v>0.20658832113985059</v>
      </c>
      <c r="BD20" s="191"/>
      <c r="BE20" s="191" t="s">
        <v>158</v>
      </c>
      <c r="BF20" s="197">
        <f t="shared" si="12"/>
        <v>0.41288664210436127</v>
      </c>
      <c r="BG20" s="198">
        <f t="shared" si="13"/>
        <v>0.48841331442644975</v>
      </c>
      <c r="BH20" s="198">
        <f t="shared" si="14"/>
        <v>0.25812838682784495</v>
      </c>
      <c r="BI20" s="198">
        <f t="shared" si="15"/>
        <v>2.5600481891423841E-3</v>
      </c>
      <c r="BJ20" s="201">
        <f t="shared" si="16"/>
        <v>0.37513893792580388</v>
      </c>
      <c r="BK20" s="427">
        <f t="shared" si="17"/>
        <v>0.35830480435631734</v>
      </c>
      <c r="BL20" s="428">
        <f t="shared" si="18"/>
        <v>0.30944331755690779</v>
      </c>
      <c r="BM20" s="428">
        <f t="shared" si="19"/>
        <v>0</v>
      </c>
      <c r="BN20" s="428">
        <f t="shared" si="20"/>
        <v>0.32581561917929225</v>
      </c>
      <c r="BO20" s="426">
        <f t="shared" si="21"/>
        <v>0.62082493125572868</v>
      </c>
      <c r="BP20" s="501">
        <f t="shared" si="22"/>
        <v>0.37513893792580388</v>
      </c>
      <c r="BQ20" s="425">
        <f t="shared" si="23"/>
        <v>0.30245852116930799</v>
      </c>
      <c r="BR20" s="189">
        <f t="shared" si="24"/>
        <v>0.61929434642345105</v>
      </c>
    </row>
    <row r="21" spans="1:70" x14ac:dyDescent="0.25">
      <c r="A21" s="191" t="s">
        <v>159</v>
      </c>
      <c r="B21" s="212">
        <v>60.55</v>
      </c>
      <c r="C21" s="205">
        <f t="shared" si="25"/>
        <v>153.14499999999998</v>
      </c>
      <c r="D21" s="820">
        <v>213.69499999999999</v>
      </c>
      <c r="E21" s="814">
        <v>52.415999999999997</v>
      </c>
      <c r="F21" s="210">
        <f t="shared" si="26"/>
        <v>51.874000000000009</v>
      </c>
      <c r="G21" s="213">
        <v>104.29</v>
      </c>
      <c r="H21" s="217">
        <f t="shared" si="32"/>
        <v>0.48803200823603737</v>
      </c>
      <c r="I21" s="217">
        <f t="shared" si="27"/>
        <v>0.28334776199723904</v>
      </c>
      <c r="J21" s="217">
        <f t="shared" si="28"/>
        <v>0.50259852334835553</v>
      </c>
      <c r="K21" s="31"/>
      <c r="L21" s="191" t="s">
        <v>159</v>
      </c>
      <c r="M21" s="813">
        <v>22.87</v>
      </c>
      <c r="N21" s="814">
        <v>52.415999999999997</v>
      </c>
      <c r="O21" s="814">
        <v>6.508</v>
      </c>
      <c r="P21" s="814">
        <v>9.5000000000000001E-2</v>
      </c>
      <c r="Q21" s="814">
        <v>59.018999999999998</v>
      </c>
      <c r="R21" s="815">
        <v>32.305</v>
      </c>
      <c r="S21" s="816">
        <v>2.609</v>
      </c>
      <c r="T21" s="816">
        <v>0</v>
      </c>
      <c r="U21" s="816">
        <v>34.914000000000001</v>
      </c>
      <c r="V21" s="883">
        <v>15.15</v>
      </c>
      <c r="W21" s="884">
        <v>59.018999999999998</v>
      </c>
      <c r="X21" s="817">
        <v>8.9550000000000001</v>
      </c>
      <c r="Y21" s="189">
        <f t="shared" si="29"/>
        <v>0.17887104506232024</v>
      </c>
      <c r="AA21" s="191" t="s">
        <v>159</v>
      </c>
      <c r="AB21" s="181">
        <f t="shared" si="0"/>
        <v>31.548999999999996</v>
      </c>
      <c r="AC21" s="181">
        <f t="shared" si="1"/>
        <v>51.874000000000009</v>
      </c>
      <c r="AD21" s="181">
        <f t="shared" si="2"/>
        <v>15.02</v>
      </c>
      <c r="AE21" s="181">
        <f t="shared" si="3"/>
        <v>25.451000000000001</v>
      </c>
      <c r="AF21" s="181">
        <f t="shared" si="4"/>
        <v>92.344999999999999</v>
      </c>
      <c r="AG21" s="186">
        <f t="shared" si="5"/>
        <v>54.487000000000002</v>
      </c>
      <c r="AH21" s="182">
        <f t="shared" si="6"/>
        <v>6.3529999999999998</v>
      </c>
      <c r="AI21" s="182">
        <f t="shared" si="7"/>
        <v>8.8710000000000004</v>
      </c>
      <c r="AJ21" s="182">
        <f t="shared" si="8"/>
        <v>69.710999999999999</v>
      </c>
      <c r="AK21" s="500">
        <f t="shared" si="9"/>
        <v>10.241999999999999</v>
      </c>
      <c r="AL21" s="424">
        <f t="shared" si="10"/>
        <v>92.344999999999999</v>
      </c>
      <c r="AM21" s="423">
        <f t="shared" si="11"/>
        <v>12.392000000000001</v>
      </c>
      <c r="AN21" s="179">
        <f t="shared" si="30"/>
        <v>0.1549910572461321</v>
      </c>
      <c r="AO21" s="191"/>
      <c r="AP21" s="191" t="s">
        <v>159</v>
      </c>
      <c r="AQ21" s="814">
        <v>54.418999999999997</v>
      </c>
      <c r="AR21" s="814">
        <v>104.29</v>
      </c>
      <c r="AS21" s="814">
        <v>21.527999999999999</v>
      </c>
      <c r="AT21" s="814">
        <v>25.545999999999999</v>
      </c>
      <c r="AU21" s="814">
        <v>151.364</v>
      </c>
      <c r="AV21" s="815">
        <v>86.792000000000002</v>
      </c>
      <c r="AW21" s="882">
        <v>8.9619999999999997</v>
      </c>
      <c r="AX21" s="882">
        <v>8.8710000000000004</v>
      </c>
      <c r="AY21" s="882">
        <v>104.625</v>
      </c>
      <c r="AZ21" s="898">
        <v>25.391999999999999</v>
      </c>
      <c r="BA21" s="884">
        <v>151.364</v>
      </c>
      <c r="BB21" s="183">
        <v>21.347000000000001</v>
      </c>
      <c r="BC21" s="179">
        <f t="shared" si="31"/>
        <v>0.20403345280764637</v>
      </c>
      <c r="BD21" s="191"/>
      <c r="BE21" s="191" t="s">
        <v>159</v>
      </c>
      <c r="BF21" s="197">
        <f t="shared" si="12"/>
        <v>0.42025763060695714</v>
      </c>
      <c r="BG21" s="198">
        <f t="shared" si="13"/>
        <v>0.50259852334835553</v>
      </c>
      <c r="BH21" s="198">
        <f t="shared" si="14"/>
        <v>0.30230397621701971</v>
      </c>
      <c r="BI21" s="198">
        <f t="shared" si="15"/>
        <v>3.7187818053707042E-3</v>
      </c>
      <c r="BJ21" s="201">
        <f t="shared" si="16"/>
        <v>0.38991437858407546</v>
      </c>
      <c r="BK21" s="427">
        <f t="shared" si="17"/>
        <v>0.37221172458291085</v>
      </c>
      <c r="BL21" s="428">
        <f t="shared" si="18"/>
        <v>0.29111805400580226</v>
      </c>
      <c r="BM21" s="428">
        <f t="shared" si="19"/>
        <v>0</v>
      </c>
      <c r="BN21" s="428">
        <f t="shared" si="20"/>
        <v>0.33370609318996419</v>
      </c>
      <c r="BO21" s="426">
        <f t="shared" si="21"/>
        <v>0.59664461247637057</v>
      </c>
      <c r="BP21" s="501">
        <f t="shared" si="22"/>
        <v>0.38991437858407546</v>
      </c>
      <c r="BQ21" s="425">
        <f t="shared" si="23"/>
        <v>0.41949688480816977</v>
      </c>
      <c r="BR21" s="189">
        <f t="shared" si="24"/>
        <v>0.87667508734928812</v>
      </c>
    </row>
    <row r="22" spans="1:70" x14ac:dyDescent="0.25">
      <c r="A22" s="191" t="s">
        <v>160</v>
      </c>
      <c r="B22" s="212">
        <v>64.316000000000003</v>
      </c>
      <c r="C22" s="205">
        <f t="shared" si="25"/>
        <v>158.059</v>
      </c>
      <c r="D22" s="820">
        <v>222.375</v>
      </c>
      <c r="E22" s="814">
        <v>54.064999999999998</v>
      </c>
      <c r="F22" s="210">
        <f t="shared" si="26"/>
        <v>53.231999999999999</v>
      </c>
      <c r="G22" s="213">
        <v>107.297</v>
      </c>
      <c r="H22" s="217">
        <f t="shared" si="32"/>
        <v>0.48250477796514896</v>
      </c>
      <c r="I22" s="217">
        <f t="shared" si="27"/>
        <v>0.28922315907813378</v>
      </c>
      <c r="J22" s="217">
        <f t="shared" si="28"/>
        <v>0.50388174879073977</v>
      </c>
      <c r="K22" s="31"/>
      <c r="L22" s="191" t="s">
        <v>160</v>
      </c>
      <c r="M22" s="813">
        <v>23.477</v>
      </c>
      <c r="N22" s="814">
        <v>54.064999999999998</v>
      </c>
      <c r="O22" s="814">
        <v>8.9550000000000001</v>
      </c>
      <c r="P22" s="814">
        <v>9.4E-2</v>
      </c>
      <c r="Q22" s="814">
        <v>63.113999999999997</v>
      </c>
      <c r="R22" s="815">
        <v>34.128</v>
      </c>
      <c r="S22" s="816">
        <v>2.794</v>
      </c>
      <c r="T22" s="816">
        <v>0</v>
      </c>
      <c r="U22" s="816">
        <v>36.921999999999997</v>
      </c>
      <c r="V22" s="883">
        <v>18.614000000000001</v>
      </c>
      <c r="W22" s="884">
        <v>63.113999999999997</v>
      </c>
      <c r="X22" s="817">
        <v>7.5780000000000003</v>
      </c>
      <c r="Y22" s="189">
        <f t="shared" si="29"/>
        <v>0.13645203111495247</v>
      </c>
      <c r="AA22" s="191" t="s">
        <v>160</v>
      </c>
      <c r="AB22" s="181">
        <f t="shared" si="0"/>
        <v>31.467000000000002</v>
      </c>
      <c r="AC22" s="181">
        <f t="shared" si="1"/>
        <v>53.231999999999999</v>
      </c>
      <c r="AD22" s="181">
        <f t="shared" si="2"/>
        <v>12.31</v>
      </c>
      <c r="AE22" s="181">
        <f t="shared" si="3"/>
        <v>28.125999999999998</v>
      </c>
      <c r="AF22" s="181">
        <f t="shared" si="4"/>
        <v>93.668000000000006</v>
      </c>
      <c r="AG22" s="186">
        <f t="shared" si="5"/>
        <v>57.382000000000005</v>
      </c>
      <c r="AH22" s="182">
        <f t="shared" si="6"/>
        <v>6.395999999999999</v>
      </c>
      <c r="AI22" s="182">
        <f t="shared" si="7"/>
        <v>8.593</v>
      </c>
      <c r="AJ22" s="182">
        <f t="shared" si="8"/>
        <v>72.371000000000009</v>
      </c>
      <c r="AK22" s="500">
        <f t="shared" si="9"/>
        <v>9.4839999999999982</v>
      </c>
      <c r="AL22" s="424">
        <f t="shared" si="10"/>
        <v>93.668000000000006</v>
      </c>
      <c r="AM22" s="423">
        <f t="shared" si="11"/>
        <v>11.812999999999999</v>
      </c>
      <c r="AN22" s="179">
        <f t="shared" si="30"/>
        <v>0.14431616883513529</v>
      </c>
      <c r="AO22" s="191"/>
      <c r="AP22" s="191" t="s">
        <v>160</v>
      </c>
      <c r="AQ22" s="814">
        <v>54.944000000000003</v>
      </c>
      <c r="AR22" s="814">
        <v>107.297</v>
      </c>
      <c r="AS22" s="814">
        <v>21.265000000000001</v>
      </c>
      <c r="AT22" s="814">
        <v>28.22</v>
      </c>
      <c r="AU22" s="814">
        <v>156.78200000000001</v>
      </c>
      <c r="AV22" s="815">
        <v>91.51</v>
      </c>
      <c r="AW22" s="882">
        <v>9.19</v>
      </c>
      <c r="AX22" s="882">
        <v>8.593</v>
      </c>
      <c r="AY22" s="882">
        <v>109.29300000000001</v>
      </c>
      <c r="AZ22" s="898">
        <v>28.097999999999999</v>
      </c>
      <c r="BA22" s="884">
        <v>156.78200000000001</v>
      </c>
      <c r="BB22" s="183">
        <v>19.390999999999998</v>
      </c>
      <c r="BC22" s="179">
        <f t="shared" si="31"/>
        <v>0.1774221587841856</v>
      </c>
      <c r="BD22" s="191"/>
      <c r="BE22" s="191" t="s">
        <v>160</v>
      </c>
      <c r="BF22" s="197">
        <f t="shared" si="12"/>
        <v>0.427289603960396</v>
      </c>
      <c r="BG22" s="198">
        <f t="shared" si="13"/>
        <v>0.50388174879073977</v>
      </c>
      <c r="BH22" s="198">
        <f t="shared" si="14"/>
        <v>0.42111450740653655</v>
      </c>
      <c r="BI22" s="198">
        <f t="shared" si="15"/>
        <v>3.3309709425939052E-3</v>
      </c>
      <c r="BJ22" s="201">
        <f t="shared" si="16"/>
        <v>0.40255896722838075</v>
      </c>
      <c r="BK22" s="427">
        <f t="shared" si="17"/>
        <v>0.37294284777619929</v>
      </c>
      <c r="BL22" s="428">
        <f t="shared" si="18"/>
        <v>0.30402611534276391</v>
      </c>
      <c r="BM22" s="428">
        <f t="shared" si="19"/>
        <v>0</v>
      </c>
      <c r="BN22" s="428">
        <f t="shared" si="20"/>
        <v>0.33782584429011919</v>
      </c>
      <c r="BO22" s="426">
        <f t="shared" si="21"/>
        <v>0.66246707950743833</v>
      </c>
      <c r="BP22" s="501">
        <f t="shared" si="22"/>
        <v>0.40255896722838075</v>
      </c>
      <c r="BQ22" s="425">
        <f t="shared" si="23"/>
        <v>0.39079985560311492</v>
      </c>
      <c r="BR22" s="189">
        <f t="shared" si="24"/>
        <v>0.76908111168307469</v>
      </c>
    </row>
    <row r="23" spans="1:70" x14ac:dyDescent="0.25">
      <c r="A23" s="191" t="s">
        <v>161</v>
      </c>
      <c r="B23" s="212">
        <v>68.441999999999993</v>
      </c>
      <c r="C23" s="205">
        <f t="shared" si="25"/>
        <v>157.56</v>
      </c>
      <c r="D23" s="820">
        <v>226.00200000000001</v>
      </c>
      <c r="E23" s="814">
        <v>59.612000000000002</v>
      </c>
      <c r="F23" s="210">
        <f t="shared" si="26"/>
        <v>57.594000000000001</v>
      </c>
      <c r="G23" s="213">
        <v>117.206</v>
      </c>
      <c r="H23" s="217">
        <f t="shared" si="32"/>
        <v>0.51860603003513239</v>
      </c>
      <c r="I23" s="217">
        <f t="shared" si="27"/>
        <v>0.30283802798205323</v>
      </c>
      <c r="J23" s="217">
        <f t="shared" si="28"/>
        <v>0.50860877429483131</v>
      </c>
      <c r="K23" s="31"/>
      <c r="L23" s="191" t="s">
        <v>161</v>
      </c>
      <c r="M23" s="813">
        <v>23.565999999999999</v>
      </c>
      <c r="N23" s="814">
        <v>59.612000000000002</v>
      </c>
      <c r="O23" s="814">
        <v>7.5780000000000003</v>
      </c>
      <c r="P23" s="814">
        <v>5.6000000000000001E-2</v>
      </c>
      <c r="Q23" s="814">
        <v>67.245999999999995</v>
      </c>
      <c r="R23" s="815">
        <v>34.808</v>
      </c>
      <c r="S23" s="816">
        <v>3.5030000000000001</v>
      </c>
      <c r="T23" s="816">
        <v>8.0000000000000002E-3</v>
      </c>
      <c r="U23" s="816">
        <v>38.319000000000003</v>
      </c>
      <c r="V23" s="883">
        <v>20.972000000000001</v>
      </c>
      <c r="W23" s="884">
        <v>67.245999999999995</v>
      </c>
      <c r="X23" s="817">
        <v>7.9550000000000001</v>
      </c>
      <c r="Y23" s="189">
        <f t="shared" si="29"/>
        <v>0.13416876085746571</v>
      </c>
      <c r="AA23" s="191" t="s">
        <v>161</v>
      </c>
      <c r="AB23" s="181">
        <f t="shared" si="0"/>
        <v>33.028999999999996</v>
      </c>
      <c r="AC23" s="181">
        <f t="shared" si="1"/>
        <v>57.594000000000001</v>
      </c>
      <c r="AD23" s="181">
        <f t="shared" si="2"/>
        <v>11.812999999999999</v>
      </c>
      <c r="AE23" s="181">
        <f t="shared" si="3"/>
        <v>29.991</v>
      </c>
      <c r="AF23" s="181">
        <f t="shared" si="4"/>
        <v>99.39800000000001</v>
      </c>
      <c r="AG23" s="186">
        <f t="shared" si="5"/>
        <v>61.645000000000003</v>
      </c>
      <c r="AH23" s="182">
        <f t="shared" si="6"/>
        <v>6.9930000000000003</v>
      </c>
      <c r="AI23" s="182">
        <f t="shared" si="7"/>
        <v>8.9430000000000014</v>
      </c>
      <c r="AJ23" s="182">
        <f t="shared" si="8"/>
        <v>77.581000000000003</v>
      </c>
      <c r="AK23" s="500">
        <f t="shared" si="9"/>
        <v>8.3239999999999981</v>
      </c>
      <c r="AL23" s="424">
        <f t="shared" si="10"/>
        <v>99.39800000000001</v>
      </c>
      <c r="AM23" s="423">
        <f t="shared" si="11"/>
        <v>13.493</v>
      </c>
      <c r="AN23" s="179">
        <f t="shared" si="30"/>
        <v>0.1570688551306676</v>
      </c>
      <c r="AO23" s="191"/>
      <c r="AP23" s="191" t="s">
        <v>161</v>
      </c>
      <c r="AQ23" s="814">
        <v>56.594999999999999</v>
      </c>
      <c r="AR23" s="814">
        <v>117.206</v>
      </c>
      <c r="AS23" s="814">
        <v>19.390999999999998</v>
      </c>
      <c r="AT23" s="814">
        <v>30.047000000000001</v>
      </c>
      <c r="AU23" s="814">
        <v>166.64400000000001</v>
      </c>
      <c r="AV23" s="815">
        <v>96.453000000000003</v>
      </c>
      <c r="AW23" s="882">
        <v>10.496</v>
      </c>
      <c r="AX23" s="882">
        <v>8.9510000000000005</v>
      </c>
      <c r="AY23" s="882">
        <v>115.9</v>
      </c>
      <c r="AZ23" s="898">
        <v>29.295999999999999</v>
      </c>
      <c r="BA23" s="884">
        <v>166.64400000000001</v>
      </c>
      <c r="BB23" s="183">
        <v>21.448</v>
      </c>
      <c r="BC23" s="179">
        <f t="shared" si="31"/>
        <v>0.18505608283002589</v>
      </c>
      <c r="BD23" s="191"/>
      <c r="BE23" s="191" t="s">
        <v>161</v>
      </c>
      <c r="BF23" s="197">
        <f t="shared" si="12"/>
        <v>0.41639720823394294</v>
      </c>
      <c r="BG23" s="198">
        <f t="shared" si="13"/>
        <v>0.50860877429483131</v>
      </c>
      <c r="BH23" s="198">
        <f t="shared" si="14"/>
        <v>0.39079985560311492</v>
      </c>
      <c r="BI23" s="198">
        <f t="shared" si="15"/>
        <v>1.8637467966851932E-3</v>
      </c>
      <c r="BJ23" s="201">
        <f t="shared" si="16"/>
        <v>0.40353088019970712</v>
      </c>
      <c r="BK23" s="427">
        <f t="shared" si="17"/>
        <v>0.36088042880988669</v>
      </c>
      <c r="BL23" s="428">
        <f t="shared" si="18"/>
        <v>0.33374618902439024</v>
      </c>
      <c r="BM23" s="428">
        <f t="shared" si="19"/>
        <v>8.9375488772204222E-4</v>
      </c>
      <c r="BN23" s="428">
        <f t="shared" si="20"/>
        <v>0.3306212251941329</v>
      </c>
      <c r="BO23" s="426">
        <f t="shared" si="21"/>
        <v>0.71586564718732937</v>
      </c>
      <c r="BP23" s="501">
        <f t="shared" si="22"/>
        <v>0.40353088019970712</v>
      </c>
      <c r="BQ23" s="425">
        <f t="shared" si="23"/>
        <v>0.37089705333830658</v>
      </c>
      <c r="BR23" s="189">
        <f t="shared" si="24"/>
        <v>0.72501675603227689</v>
      </c>
    </row>
    <row r="24" spans="1:70" x14ac:dyDescent="0.25">
      <c r="A24" s="191" t="s">
        <v>162</v>
      </c>
      <c r="B24" s="212">
        <v>59.463000000000001</v>
      </c>
      <c r="C24" s="205">
        <f t="shared" si="25"/>
        <v>167.75</v>
      </c>
      <c r="D24" s="820">
        <v>227.21299999999999</v>
      </c>
      <c r="E24" s="814">
        <v>50.884999999999998</v>
      </c>
      <c r="F24" s="210">
        <f t="shared" si="26"/>
        <v>66.697000000000003</v>
      </c>
      <c r="G24" s="213">
        <v>117.58199999999999</v>
      </c>
      <c r="H24" s="217">
        <f t="shared" si="32"/>
        <v>0.51749679815855609</v>
      </c>
      <c r="I24" s="217">
        <f t="shared" si="27"/>
        <v>0.26170597633057968</v>
      </c>
      <c r="J24" s="217">
        <f t="shared" si="28"/>
        <v>0.43276181728495861</v>
      </c>
      <c r="K24" s="31"/>
      <c r="L24" s="191" t="s">
        <v>162</v>
      </c>
      <c r="M24" s="813">
        <v>23.190999999999999</v>
      </c>
      <c r="N24" s="814">
        <v>50.884999999999998</v>
      </c>
      <c r="O24" s="814">
        <v>7.9550000000000001</v>
      </c>
      <c r="P24" s="814">
        <v>0.17499999999999999</v>
      </c>
      <c r="Q24" s="814">
        <v>59.015000000000001</v>
      </c>
      <c r="R24" s="815">
        <v>34.716000000000001</v>
      </c>
      <c r="S24" s="816">
        <v>2.6019999999999999</v>
      </c>
      <c r="T24" s="816">
        <v>0</v>
      </c>
      <c r="U24" s="816">
        <v>37.317999999999998</v>
      </c>
      <c r="V24" s="883">
        <v>16.006</v>
      </c>
      <c r="W24" s="884">
        <v>59.015000000000001</v>
      </c>
      <c r="X24" s="817">
        <v>5.6909999999999998</v>
      </c>
      <c r="Y24" s="189">
        <f t="shared" si="29"/>
        <v>0.10672492686220089</v>
      </c>
      <c r="AA24" s="191" t="s">
        <v>162</v>
      </c>
      <c r="AB24" s="181">
        <f t="shared" si="0"/>
        <v>37.067000000000007</v>
      </c>
      <c r="AC24" s="181">
        <f t="shared" si="1"/>
        <v>66.697000000000003</v>
      </c>
      <c r="AD24" s="181">
        <f t="shared" si="2"/>
        <v>13.493</v>
      </c>
      <c r="AE24" s="181">
        <f t="shared" si="3"/>
        <v>28.003</v>
      </c>
      <c r="AF24" s="181">
        <f t="shared" si="4"/>
        <v>108.193</v>
      </c>
      <c r="AG24" s="186">
        <f t="shared" si="5"/>
        <v>66.967999999999989</v>
      </c>
      <c r="AH24" s="182">
        <f t="shared" si="6"/>
        <v>6.8349999999999991</v>
      </c>
      <c r="AI24" s="182">
        <f t="shared" si="7"/>
        <v>9.702</v>
      </c>
      <c r="AJ24" s="182">
        <f t="shared" si="8"/>
        <v>83.504999999999995</v>
      </c>
      <c r="AK24" s="500">
        <f t="shared" si="9"/>
        <v>11.722999999999999</v>
      </c>
      <c r="AL24" s="424">
        <f t="shared" si="10"/>
        <v>108.193</v>
      </c>
      <c r="AM24" s="423">
        <f t="shared" si="11"/>
        <v>12.965</v>
      </c>
      <c r="AN24" s="179">
        <f t="shared" si="30"/>
        <v>0.13614693157474694</v>
      </c>
      <c r="AO24" s="191"/>
      <c r="AP24" s="191" t="s">
        <v>162</v>
      </c>
      <c r="AQ24" s="814">
        <v>60.258000000000003</v>
      </c>
      <c r="AR24" s="814">
        <v>117.58199999999999</v>
      </c>
      <c r="AS24" s="814">
        <v>21.448</v>
      </c>
      <c r="AT24" s="814">
        <v>28.178000000000001</v>
      </c>
      <c r="AU24" s="814">
        <v>167.208</v>
      </c>
      <c r="AV24" s="815">
        <v>101.684</v>
      </c>
      <c r="AW24" s="882">
        <v>9.4369999999999994</v>
      </c>
      <c r="AX24" s="882">
        <v>9.702</v>
      </c>
      <c r="AY24" s="882">
        <v>120.82299999999999</v>
      </c>
      <c r="AZ24" s="898">
        <v>27.728999999999999</v>
      </c>
      <c r="BA24" s="884">
        <v>167.208</v>
      </c>
      <c r="BB24" s="183">
        <v>18.655999999999999</v>
      </c>
      <c r="BC24" s="179">
        <f t="shared" si="31"/>
        <v>0.15440768727808446</v>
      </c>
      <c r="BD24" s="191"/>
      <c r="BE24" s="191" t="s">
        <v>162</v>
      </c>
      <c r="BF24" s="197">
        <f t="shared" si="12"/>
        <v>0.38486176109396258</v>
      </c>
      <c r="BG24" s="198">
        <f t="shared" si="13"/>
        <v>0.43276181728495861</v>
      </c>
      <c r="BH24" s="198">
        <f t="shared" si="14"/>
        <v>0.37089705333830658</v>
      </c>
      <c r="BI24" s="198">
        <f t="shared" si="15"/>
        <v>6.2105188444886075E-3</v>
      </c>
      <c r="BJ24" s="201">
        <f t="shared" si="16"/>
        <v>0.35294363906033205</v>
      </c>
      <c r="BK24" s="427">
        <f t="shared" si="17"/>
        <v>0.34141064474253574</v>
      </c>
      <c r="BL24" s="428">
        <f t="shared" si="18"/>
        <v>0.27572321712408604</v>
      </c>
      <c r="BM24" s="428">
        <f t="shared" si="19"/>
        <v>0</v>
      </c>
      <c r="BN24" s="428">
        <f t="shared" si="20"/>
        <v>0.30886503397531928</v>
      </c>
      <c r="BO24" s="426">
        <f t="shared" si="21"/>
        <v>0.57722961520429872</v>
      </c>
      <c r="BP24" s="501">
        <f t="shared" si="22"/>
        <v>0.35294363906033205</v>
      </c>
      <c r="BQ24" s="425">
        <f t="shared" si="23"/>
        <v>0.30504931389365353</v>
      </c>
      <c r="BR24" s="189">
        <f t="shared" si="24"/>
        <v>0.69118920659689642</v>
      </c>
    </row>
    <row r="25" spans="1:70" x14ac:dyDescent="0.25">
      <c r="A25" s="191" t="s">
        <v>163</v>
      </c>
      <c r="B25" s="212">
        <v>79.671000000000006</v>
      </c>
      <c r="C25" s="205">
        <f t="shared" si="25"/>
        <v>181.24200000000002</v>
      </c>
      <c r="D25" s="820">
        <v>260.91300000000001</v>
      </c>
      <c r="E25" s="814">
        <v>68.444000000000003</v>
      </c>
      <c r="F25" s="210">
        <f t="shared" si="26"/>
        <v>69.201999999999984</v>
      </c>
      <c r="G25" s="213">
        <v>137.64599999999999</v>
      </c>
      <c r="H25" s="217">
        <f t="shared" si="32"/>
        <v>0.527555162065516</v>
      </c>
      <c r="I25" s="217">
        <f t="shared" si="27"/>
        <v>0.30535465844936821</v>
      </c>
      <c r="J25" s="217">
        <f t="shared" si="28"/>
        <v>0.49724656001627371</v>
      </c>
      <c r="K25" s="31"/>
      <c r="L25" s="191" t="s">
        <v>163</v>
      </c>
      <c r="M25" s="813">
        <v>24.609000000000002</v>
      </c>
      <c r="N25" s="814">
        <v>68.444000000000003</v>
      </c>
      <c r="O25" s="814">
        <v>5.6909999999999998</v>
      </c>
      <c r="P25" s="814">
        <v>0.14899999999999999</v>
      </c>
      <c r="Q25" s="814">
        <v>74.284000000000006</v>
      </c>
      <c r="R25" s="815">
        <v>38.241999999999997</v>
      </c>
      <c r="S25" s="816">
        <v>4.0629999999999997</v>
      </c>
      <c r="T25" s="816">
        <v>0</v>
      </c>
      <c r="U25" s="816">
        <v>42.305</v>
      </c>
      <c r="V25" s="883">
        <v>22.867000000000001</v>
      </c>
      <c r="W25" s="884">
        <v>74.284000000000006</v>
      </c>
      <c r="X25" s="817">
        <v>9.1120000000000001</v>
      </c>
      <c r="Y25" s="189">
        <f t="shared" si="29"/>
        <v>0.13981464432578408</v>
      </c>
      <c r="AA25" s="191" t="s">
        <v>163</v>
      </c>
      <c r="AB25" s="181">
        <f t="shared" si="0"/>
        <v>37.540999999999997</v>
      </c>
      <c r="AC25" s="181">
        <f t="shared" si="1"/>
        <v>69.201999999999984</v>
      </c>
      <c r="AD25" s="181">
        <f t="shared" si="2"/>
        <v>12.965</v>
      </c>
      <c r="AE25" s="181">
        <f t="shared" si="3"/>
        <v>32.613</v>
      </c>
      <c r="AF25" s="181">
        <f t="shared" si="4"/>
        <v>114.77999999999999</v>
      </c>
      <c r="AG25" s="186">
        <f t="shared" si="5"/>
        <v>72.281000000000006</v>
      </c>
      <c r="AH25" s="182">
        <f t="shared" si="6"/>
        <v>7.6049999999999995</v>
      </c>
      <c r="AI25" s="182">
        <f t="shared" si="7"/>
        <v>10.215999999999999</v>
      </c>
      <c r="AJ25" s="182">
        <f t="shared" si="8"/>
        <v>90.102000000000004</v>
      </c>
      <c r="AK25" s="500">
        <f t="shared" si="9"/>
        <v>9.1149999999999984</v>
      </c>
      <c r="AL25" s="424">
        <f t="shared" si="10"/>
        <v>114.77999999999999</v>
      </c>
      <c r="AM25" s="423">
        <f t="shared" si="11"/>
        <v>15.563000000000001</v>
      </c>
      <c r="AN25" s="179">
        <f t="shared" si="30"/>
        <v>0.15685819970367981</v>
      </c>
      <c r="AO25" s="191"/>
      <c r="AP25" s="191" t="s">
        <v>163</v>
      </c>
      <c r="AQ25" s="814">
        <v>62.15</v>
      </c>
      <c r="AR25" s="814">
        <v>137.64599999999999</v>
      </c>
      <c r="AS25" s="814">
        <v>18.655999999999999</v>
      </c>
      <c r="AT25" s="814">
        <v>32.762</v>
      </c>
      <c r="AU25" s="814">
        <v>189.06399999999999</v>
      </c>
      <c r="AV25" s="815">
        <v>110.523</v>
      </c>
      <c r="AW25" s="882">
        <v>11.667999999999999</v>
      </c>
      <c r="AX25" s="882">
        <v>10.215999999999999</v>
      </c>
      <c r="AY25" s="882">
        <v>132.40700000000001</v>
      </c>
      <c r="AZ25" s="898">
        <v>31.981999999999999</v>
      </c>
      <c r="BA25" s="884">
        <v>189.06399999999999</v>
      </c>
      <c r="BB25" s="183">
        <v>24.675000000000001</v>
      </c>
      <c r="BC25" s="179">
        <f t="shared" si="31"/>
        <v>0.18635721676346415</v>
      </c>
      <c r="BD25" s="191"/>
      <c r="BE25" s="191" t="s">
        <v>163</v>
      </c>
      <c r="BF25" s="197">
        <f t="shared" si="12"/>
        <v>0.39596138374899442</v>
      </c>
      <c r="BG25" s="198">
        <f t="shared" si="13"/>
        <v>0.49724656001627371</v>
      </c>
      <c r="BH25" s="198">
        <f t="shared" si="14"/>
        <v>0.30504931389365353</v>
      </c>
      <c r="BI25" s="198">
        <f t="shared" si="15"/>
        <v>4.547951895488676E-3</v>
      </c>
      <c r="BJ25" s="201">
        <f t="shared" si="16"/>
        <v>0.39290399018321842</v>
      </c>
      <c r="BK25" s="427">
        <f t="shared" si="17"/>
        <v>0.34600942790188466</v>
      </c>
      <c r="BL25" s="428">
        <f t="shared" si="18"/>
        <v>0.34821734658896125</v>
      </c>
      <c r="BM25" s="428">
        <f t="shared" si="19"/>
        <v>0</v>
      </c>
      <c r="BN25" s="428">
        <f t="shared" si="20"/>
        <v>0.31950727680560692</v>
      </c>
      <c r="BO25" s="426">
        <f t="shared" si="21"/>
        <v>0.71499593521355764</v>
      </c>
      <c r="BP25" s="501">
        <f t="shared" si="22"/>
        <v>0.39290399018321842</v>
      </c>
      <c r="BQ25" s="425">
        <f t="shared" si="23"/>
        <v>0.36928064842958458</v>
      </c>
      <c r="BR25" s="189">
        <f t="shared" si="24"/>
        <v>0.75025076438679206</v>
      </c>
    </row>
    <row r="26" spans="1:70" x14ac:dyDescent="0.25">
      <c r="A26" s="191" t="s">
        <v>164</v>
      </c>
      <c r="B26" s="212">
        <v>69.025999999999996</v>
      </c>
      <c r="C26" s="205">
        <f t="shared" si="25"/>
        <v>188.536</v>
      </c>
      <c r="D26" s="820">
        <v>257.56200000000001</v>
      </c>
      <c r="E26" s="814">
        <v>59.173999999999999</v>
      </c>
      <c r="F26" s="210">
        <f t="shared" si="26"/>
        <v>65.525000000000006</v>
      </c>
      <c r="G26" s="213">
        <v>124.699</v>
      </c>
      <c r="H26" s="217">
        <f t="shared" si="32"/>
        <v>0.48415138879182484</v>
      </c>
      <c r="I26" s="217">
        <f t="shared" si="27"/>
        <v>0.26799760834284558</v>
      </c>
      <c r="J26" s="217">
        <f t="shared" si="28"/>
        <v>0.4745346795082559</v>
      </c>
      <c r="K26" s="31"/>
      <c r="L26" s="191" t="s">
        <v>164</v>
      </c>
      <c r="M26" s="813">
        <v>24.905999999999999</v>
      </c>
      <c r="N26" s="814">
        <v>59.173999999999999</v>
      </c>
      <c r="O26" s="814">
        <v>9.1120000000000001</v>
      </c>
      <c r="P26" s="814">
        <v>0.121</v>
      </c>
      <c r="Q26" s="814">
        <v>68.406999999999996</v>
      </c>
      <c r="R26" s="815">
        <v>37.273000000000003</v>
      </c>
      <c r="S26" s="816">
        <v>3.0329999999999999</v>
      </c>
      <c r="T26" s="816">
        <v>0</v>
      </c>
      <c r="U26" s="816">
        <v>40.305999999999997</v>
      </c>
      <c r="V26" s="883">
        <v>23.108000000000001</v>
      </c>
      <c r="W26" s="884">
        <v>68.406999999999996</v>
      </c>
      <c r="X26" s="817">
        <v>4.9930000000000003</v>
      </c>
      <c r="Y26" s="189">
        <f t="shared" si="29"/>
        <v>7.8736556596335203E-2</v>
      </c>
      <c r="AA26" s="191" t="s">
        <v>164</v>
      </c>
      <c r="AB26" s="181">
        <f t="shared" si="0"/>
        <v>36.157000000000004</v>
      </c>
      <c r="AC26" s="181">
        <f t="shared" si="1"/>
        <v>65.525000000000006</v>
      </c>
      <c r="AD26" s="181">
        <f t="shared" si="2"/>
        <v>15.563000000000001</v>
      </c>
      <c r="AE26" s="181">
        <f t="shared" si="3"/>
        <v>32.341000000000001</v>
      </c>
      <c r="AF26" s="181">
        <f t="shared" si="4"/>
        <v>113.42900000000002</v>
      </c>
      <c r="AG26" s="186">
        <f t="shared" si="5"/>
        <v>74.709000000000003</v>
      </c>
      <c r="AH26" s="182">
        <f t="shared" si="6"/>
        <v>6.8450000000000006</v>
      </c>
      <c r="AI26" s="182">
        <f t="shared" si="7"/>
        <v>9.8390000000000004</v>
      </c>
      <c r="AJ26" s="182">
        <f t="shared" si="8"/>
        <v>91.393000000000015</v>
      </c>
      <c r="AK26" s="500">
        <f t="shared" si="9"/>
        <v>8.5350000000000001</v>
      </c>
      <c r="AL26" s="424">
        <f t="shared" si="10"/>
        <v>113.42900000000002</v>
      </c>
      <c r="AM26" s="423">
        <f t="shared" si="11"/>
        <v>13.500999999999999</v>
      </c>
      <c r="AN26" s="179">
        <f t="shared" si="30"/>
        <v>0.13510727723961249</v>
      </c>
      <c r="AO26" s="191"/>
      <c r="AP26" s="191" t="s">
        <v>164</v>
      </c>
      <c r="AQ26" s="814">
        <v>61.063000000000002</v>
      </c>
      <c r="AR26" s="814">
        <v>124.699</v>
      </c>
      <c r="AS26" s="814">
        <v>24.675000000000001</v>
      </c>
      <c r="AT26" s="814">
        <v>32.462000000000003</v>
      </c>
      <c r="AU26" s="814">
        <v>181.83600000000001</v>
      </c>
      <c r="AV26" s="815">
        <v>111.982</v>
      </c>
      <c r="AW26" s="882">
        <v>9.8780000000000001</v>
      </c>
      <c r="AX26" s="882">
        <v>9.8390000000000004</v>
      </c>
      <c r="AY26" s="882">
        <v>131.69900000000001</v>
      </c>
      <c r="AZ26" s="898">
        <v>31.643000000000001</v>
      </c>
      <c r="BA26" s="884">
        <v>181.83600000000001</v>
      </c>
      <c r="BB26" s="183">
        <v>18.494</v>
      </c>
      <c r="BC26" s="179">
        <f t="shared" si="31"/>
        <v>0.14042627506662919</v>
      </c>
      <c r="BD26" s="191"/>
      <c r="BE26" s="191" t="s">
        <v>164</v>
      </c>
      <c r="BF26" s="197">
        <f t="shared" si="12"/>
        <v>0.40787383521936355</v>
      </c>
      <c r="BG26" s="198">
        <f t="shared" si="13"/>
        <v>0.4745346795082559</v>
      </c>
      <c r="BH26" s="198">
        <f t="shared" si="14"/>
        <v>0.36928064842958458</v>
      </c>
      <c r="BI26" s="198">
        <f t="shared" si="15"/>
        <v>3.7274351549504031E-3</v>
      </c>
      <c r="BJ26" s="201">
        <f t="shared" si="16"/>
        <v>0.37620163224004044</v>
      </c>
      <c r="BK26" s="427">
        <f t="shared" si="17"/>
        <v>0.33284813630762089</v>
      </c>
      <c r="BL26" s="428">
        <f t="shared" si="18"/>
        <v>0.30704596072079365</v>
      </c>
      <c r="BM26" s="428">
        <f t="shared" si="19"/>
        <v>0</v>
      </c>
      <c r="BN26" s="428">
        <f t="shared" si="20"/>
        <v>0.30604636329812673</v>
      </c>
      <c r="BO26" s="426">
        <f t="shared" si="21"/>
        <v>0.73027209809436522</v>
      </c>
      <c r="BP26" s="501">
        <f t="shared" si="22"/>
        <v>0.37620163224004044</v>
      </c>
      <c r="BQ26" s="425">
        <f t="shared" si="23"/>
        <v>0.26997945279550128</v>
      </c>
      <c r="BR26" s="189">
        <f t="shared" si="24"/>
        <v>0.56069675392996388</v>
      </c>
    </row>
    <row r="27" spans="1:70" x14ac:dyDescent="0.25">
      <c r="A27" s="191" t="s">
        <v>165</v>
      </c>
      <c r="B27" s="212">
        <v>74.75500000000001</v>
      </c>
      <c r="C27" s="205">
        <f t="shared" si="25"/>
        <v>186.69400000000002</v>
      </c>
      <c r="D27" s="820">
        <v>261.44900000000001</v>
      </c>
      <c r="E27" s="814">
        <v>64.78</v>
      </c>
      <c r="F27" s="210">
        <f t="shared" si="26"/>
        <v>67.163000000000011</v>
      </c>
      <c r="G27" s="213">
        <v>131.94300000000001</v>
      </c>
      <c r="H27" s="217">
        <f t="shared" si="32"/>
        <v>0.50466056477553944</v>
      </c>
      <c r="I27" s="217">
        <f t="shared" si="27"/>
        <v>0.28592574460028536</v>
      </c>
      <c r="J27" s="217">
        <f t="shared" si="28"/>
        <v>0.49096958535125013</v>
      </c>
      <c r="K27" s="31"/>
      <c r="L27" s="191" t="s">
        <v>165</v>
      </c>
      <c r="M27" s="813">
        <v>25.637</v>
      </c>
      <c r="N27" s="814">
        <v>64.78</v>
      </c>
      <c r="O27" s="814">
        <v>4.9930000000000003</v>
      </c>
      <c r="P27" s="814">
        <v>0.24199999999999999</v>
      </c>
      <c r="Q27" s="814">
        <v>70.015000000000001</v>
      </c>
      <c r="R27" s="815">
        <v>39.08</v>
      </c>
      <c r="S27" s="816">
        <v>3.2370000000000001</v>
      </c>
      <c r="T27" s="816">
        <v>0</v>
      </c>
      <c r="U27" s="816">
        <v>42.317</v>
      </c>
      <c r="V27" s="883">
        <v>24.11</v>
      </c>
      <c r="W27" s="884">
        <v>70.015000000000001</v>
      </c>
      <c r="X27" s="817">
        <v>3.5880000000000001</v>
      </c>
      <c r="Y27" s="189">
        <f t="shared" si="29"/>
        <v>5.4014180980625354E-2</v>
      </c>
      <c r="AA27" s="191" t="s">
        <v>165</v>
      </c>
      <c r="AB27" s="181">
        <f t="shared" si="0"/>
        <v>36.793999999999997</v>
      </c>
      <c r="AC27" s="181">
        <f t="shared" si="1"/>
        <v>67.163000000000011</v>
      </c>
      <c r="AD27" s="181">
        <f t="shared" si="2"/>
        <v>13.500999999999999</v>
      </c>
      <c r="AE27" s="181">
        <f t="shared" si="3"/>
        <v>35.389000000000003</v>
      </c>
      <c r="AF27" s="181">
        <f t="shared" si="4"/>
        <v>116.05300000000001</v>
      </c>
      <c r="AG27" s="186">
        <f t="shared" si="5"/>
        <v>74.599000000000004</v>
      </c>
      <c r="AH27" s="182">
        <f t="shared" si="6"/>
        <v>6.9939999999999998</v>
      </c>
      <c r="AI27" s="182">
        <f t="shared" si="7"/>
        <v>10.103</v>
      </c>
      <c r="AJ27" s="182">
        <f t="shared" si="8"/>
        <v>91.695999999999998</v>
      </c>
      <c r="AK27" s="500">
        <f t="shared" si="9"/>
        <v>12.654000000000003</v>
      </c>
      <c r="AL27" s="424">
        <f t="shared" si="10"/>
        <v>116.05300000000001</v>
      </c>
      <c r="AM27" s="423">
        <f t="shared" si="11"/>
        <v>11.702999999999999</v>
      </c>
      <c r="AN27" s="179">
        <f t="shared" si="30"/>
        <v>0.1121514135122185</v>
      </c>
      <c r="AO27" s="191"/>
      <c r="AP27" s="191" t="s">
        <v>165</v>
      </c>
      <c r="AQ27" s="814">
        <v>62.430999999999997</v>
      </c>
      <c r="AR27" s="814">
        <v>131.94300000000001</v>
      </c>
      <c r="AS27" s="814">
        <v>18.494</v>
      </c>
      <c r="AT27" s="814">
        <v>35.631</v>
      </c>
      <c r="AU27" s="814">
        <v>186.06800000000001</v>
      </c>
      <c r="AV27" s="815">
        <v>113.679</v>
      </c>
      <c r="AW27" s="882">
        <v>10.231</v>
      </c>
      <c r="AX27" s="882">
        <v>10.103</v>
      </c>
      <c r="AY27" s="882">
        <v>134.01300000000001</v>
      </c>
      <c r="AZ27" s="898">
        <v>36.764000000000003</v>
      </c>
      <c r="BA27" s="884">
        <v>186.06800000000001</v>
      </c>
      <c r="BB27" s="183">
        <v>15.291</v>
      </c>
      <c r="BC27" s="179">
        <f t="shared" si="31"/>
        <v>0.11410087081104071</v>
      </c>
      <c r="BD27" s="191"/>
      <c r="BE27" s="191" t="s">
        <v>165</v>
      </c>
      <c r="BF27" s="197">
        <f t="shared" si="12"/>
        <v>0.41064535246912592</v>
      </c>
      <c r="BG27" s="198">
        <f t="shared" si="13"/>
        <v>0.49096958535125013</v>
      </c>
      <c r="BH27" s="198">
        <f t="shared" si="14"/>
        <v>0.26997945279550128</v>
      </c>
      <c r="BI27" s="198">
        <f t="shared" si="15"/>
        <v>6.7918385675395021E-3</v>
      </c>
      <c r="BJ27" s="201">
        <f t="shared" si="16"/>
        <v>0.37628716383257732</v>
      </c>
      <c r="BK27" s="427">
        <f t="shared" si="17"/>
        <v>0.34377501561414153</v>
      </c>
      <c r="BL27" s="428">
        <f t="shared" si="18"/>
        <v>0.31639135959339265</v>
      </c>
      <c r="BM27" s="428">
        <f t="shared" si="19"/>
        <v>0</v>
      </c>
      <c r="BN27" s="428">
        <f t="shared" si="20"/>
        <v>0.3157678732660264</v>
      </c>
      <c r="BO27" s="426">
        <f t="shared" si="21"/>
        <v>0.65580459144815573</v>
      </c>
      <c r="BP27" s="501">
        <f t="shared" si="22"/>
        <v>0.37628716383257732</v>
      </c>
      <c r="BQ27" s="425">
        <f t="shared" si="23"/>
        <v>0.23464783205807338</v>
      </c>
      <c r="BR27" s="189">
        <f t="shared" si="24"/>
        <v>0.47338973486080349</v>
      </c>
    </row>
    <row r="28" spans="1:70" s="31" customFormat="1" x14ac:dyDescent="0.25">
      <c r="A28" s="191" t="s">
        <v>166</v>
      </c>
      <c r="B28" s="212">
        <v>83.095000000000013</v>
      </c>
      <c r="C28" s="205">
        <f t="shared" si="25"/>
        <v>203.75399999999996</v>
      </c>
      <c r="D28" s="820">
        <v>286.84899999999999</v>
      </c>
      <c r="E28" s="814">
        <v>73.176000000000002</v>
      </c>
      <c r="F28" s="210">
        <f t="shared" si="26"/>
        <v>84.773999999999987</v>
      </c>
      <c r="G28" s="213">
        <v>157.94999999999999</v>
      </c>
      <c r="H28" s="217">
        <f t="shared" si="32"/>
        <v>0.55063814062450978</v>
      </c>
      <c r="I28" s="217">
        <f t="shared" si="27"/>
        <v>0.28968202782648717</v>
      </c>
      <c r="J28" s="217">
        <f t="shared" si="28"/>
        <v>0.46328584995251665</v>
      </c>
      <c r="L28" s="191" t="s">
        <v>166</v>
      </c>
      <c r="M28" s="813">
        <v>27.968</v>
      </c>
      <c r="N28" s="814">
        <v>73.176000000000002</v>
      </c>
      <c r="O28" s="814">
        <v>3.5880000000000001</v>
      </c>
      <c r="P28" s="814">
        <v>0.13600000000000001</v>
      </c>
      <c r="Q28" s="814">
        <v>76.900000000000006</v>
      </c>
      <c r="R28" s="815">
        <v>43.463999999999999</v>
      </c>
      <c r="S28" s="816">
        <v>4.202</v>
      </c>
      <c r="T28" s="816">
        <v>0</v>
      </c>
      <c r="U28" s="816">
        <v>47.665999999999997</v>
      </c>
      <c r="V28" s="883">
        <v>23.795999999999999</v>
      </c>
      <c r="W28" s="884">
        <v>76.900000000000006</v>
      </c>
      <c r="X28" s="817">
        <v>5.4379999999999997</v>
      </c>
      <c r="Y28" s="189">
        <f t="shared" si="29"/>
        <v>7.609638689093505E-2</v>
      </c>
      <c r="Z28"/>
      <c r="AA28" s="191" t="s">
        <v>166</v>
      </c>
      <c r="AB28" s="181">
        <f t="shared" si="0"/>
        <v>40.56</v>
      </c>
      <c r="AC28" s="181">
        <f t="shared" si="1"/>
        <v>84.773999999999987</v>
      </c>
      <c r="AD28" s="181">
        <f t="shared" si="2"/>
        <v>11.702999999999999</v>
      </c>
      <c r="AE28" s="181">
        <f t="shared" si="3"/>
        <v>38.027999999999999</v>
      </c>
      <c r="AF28" s="181">
        <f t="shared" si="4"/>
        <v>134.505</v>
      </c>
      <c r="AG28" s="186">
        <f t="shared" si="5"/>
        <v>79.72</v>
      </c>
      <c r="AH28" s="182">
        <f t="shared" si="6"/>
        <v>7.3970000000000002</v>
      </c>
      <c r="AI28" s="182">
        <f t="shared" si="7"/>
        <v>10.317</v>
      </c>
      <c r="AJ28" s="182">
        <f t="shared" si="8"/>
        <v>97.433999999999997</v>
      </c>
      <c r="AK28" s="500">
        <f t="shared" si="9"/>
        <v>15.518000000000001</v>
      </c>
      <c r="AL28" s="424">
        <f t="shared" si="10"/>
        <v>134.505</v>
      </c>
      <c r="AM28" s="423">
        <f t="shared" si="11"/>
        <v>21.553000000000001</v>
      </c>
      <c r="AN28" s="179">
        <f t="shared" si="30"/>
        <v>0.19081556767476451</v>
      </c>
      <c r="AO28" s="191"/>
      <c r="AP28" s="191" t="s">
        <v>166</v>
      </c>
      <c r="AQ28" s="814">
        <v>68.528000000000006</v>
      </c>
      <c r="AR28" s="814">
        <v>157.94999999999999</v>
      </c>
      <c r="AS28" s="814">
        <v>15.291</v>
      </c>
      <c r="AT28" s="814">
        <v>38.164000000000001</v>
      </c>
      <c r="AU28" s="814">
        <v>211.405</v>
      </c>
      <c r="AV28" s="815">
        <v>123.184</v>
      </c>
      <c r="AW28" s="882">
        <v>11.599</v>
      </c>
      <c r="AX28" s="882">
        <v>10.317</v>
      </c>
      <c r="AY28" s="882">
        <v>145.1</v>
      </c>
      <c r="AZ28" s="898">
        <v>39.314</v>
      </c>
      <c r="BA28" s="884">
        <v>211.405</v>
      </c>
      <c r="BB28" s="183">
        <v>26.991</v>
      </c>
      <c r="BC28" s="179">
        <f t="shared" si="31"/>
        <v>0.18601654031702275</v>
      </c>
      <c r="BD28" s="191"/>
      <c r="BE28" s="191" t="s">
        <v>166</v>
      </c>
      <c r="BF28" s="197">
        <f t="shared" si="12"/>
        <v>0.40812514592575294</v>
      </c>
      <c r="BG28" s="198">
        <f t="shared" si="13"/>
        <v>0.46328584995251665</v>
      </c>
      <c r="BH28" s="198">
        <f t="shared" si="14"/>
        <v>0.23464783205807338</v>
      </c>
      <c r="BI28" s="198">
        <f t="shared" si="15"/>
        <v>3.5635677601928519E-3</v>
      </c>
      <c r="BJ28" s="201">
        <f t="shared" si="16"/>
        <v>0.36375677018045932</v>
      </c>
      <c r="BK28" s="427">
        <f t="shared" si="17"/>
        <v>0.35283803091310562</v>
      </c>
      <c r="BL28" s="428">
        <f t="shared" si="18"/>
        <v>0.3622726097077334</v>
      </c>
      <c r="BM28" s="428">
        <f t="shared" si="19"/>
        <v>0</v>
      </c>
      <c r="BN28" s="428">
        <f t="shared" si="20"/>
        <v>0.32850447966919366</v>
      </c>
      <c r="BO28" s="426">
        <f t="shared" si="21"/>
        <v>0.60528056163198862</v>
      </c>
      <c r="BP28" s="501">
        <f t="shared" si="22"/>
        <v>0.36375677018045932</v>
      </c>
      <c r="BQ28" s="425">
        <f t="shared" si="23"/>
        <v>0.20147456559593938</v>
      </c>
      <c r="BR28" s="189">
        <f t="shared" si="24"/>
        <v>0.40908398124836703</v>
      </c>
    </row>
    <row r="29" spans="1:70" s="31" customFormat="1" x14ac:dyDescent="0.25">
      <c r="A29" s="191" t="s">
        <v>167</v>
      </c>
      <c r="B29" s="212">
        <v>84.36399999999999</v>
      </c>
      <c r="C29" s="205">
        <f t="shared" si="25"/>
        <v>210.25599999999997</v>
      </c>
      <c r="D29" s="820">
        <v>294.61999999999995</v>
      </c>
      <c r="E29" s="814">
        <v>74.597999999999999</v>
      </c>
      <c r="F29" s="210">
        <f t="shared" si="26"/>
        <v>85.228999999999999</v>
      </c>
      <c r="G29" s="213">
        <v>159.827</v>
      </c>
      <c r="H29" s="217">
        <f t="shared" si="32"/>
        <v>0.54248523521824732</v>
      </c>
      <c r="I29" s="217">
        <f t="shared" si="27"/>
        <v>0.28634851673341932</v>
      </c>
      <c r="J29" s="217">
        <f t="shared" si="28"/>
        <v>0.46674216496586934</v>
      </c>
      <c r="L29" s="191" t="s">
        <v>167</v>
      </c>
      <c r="M29" s="813">
        <v>28.507000000000001</v>
      </c>
      <c r="N29" s="814">
        <v>74.597999999999999</v>
      </c>
      <c r="O29" s="814">
        <v>5.4379999999999997</v>
      </c>
      <c r="P29" s="814">
        <v>9.6000000000000002E-2</v>
      </c>
      <c r="Q29" s="814">
        <v>80.132000000000005</v>
      </c>
      <c r="R29" s="815">
        <v>43.262</v>
      </c>
      <c r="S29" s="816">
        <v>5.4870000000000001</v>
      </c>
      <c r="T29" s="816">
        <v>0</v>
      </c>
      <c r="U29" s="816">
        <v>48.749000000000002</v>
      </c>
      <c r="V29" s="883">
        <v>21.899000000000001</v>
      </c>
      <c r="W29" s="884">
        <v>80.132000000000005</v>
      </c>
      <c r="X29" s="817">
        <v>9.484</v>
      </c>
      <c r="Y29" s="189">
        <f t="shared" si="29"/>
        <v>0.13424300758690977</v>
      </c>
      <c r="Z29"/>
      <c r="AA29" s="191" t="s">
        <v>167</v>
      </c>
      <c r="AB29" s="181">
        <f t="shared" si="0"/>
        <v>42.792000000000002</v>
      </c>
      <c r="AC29" s="181">
        <f t="shared" si="1"/>
        <v>85.228999999999999</v>
      </c>
      <c r="AD29" s="181">
        <f t="shared" si="2"/>
        <v>21.553000000000001</v>
      </c>
      <c r="AE29" s="181">
        <f t="shared" si="3"/>
        <v>38.454000000000001</v>
      </c>
      <c r="AF29" s="181">
        <f t="shared" si="4"/>
        <v>145.23599999999999</v>
      </c>
      <c r="AG29" s="186">
        <f t="shared" si="5"/>
        <v>91.197000000000003</v>
      </c>
      <c r="AH29" s="182">
        <f t="shared" si="6"/>
        <v>7.6</v>
      </c>
      <c r="AI29" s="182">
        <f t="shared" si="7"/>
        <v>11.156000000000001</v>
      </c>
      <c r="AJ29" s="182">
        <f t="shared" si="8"/>
        <v>109.953</v>
      </c>
      <c r="AK29" s="500">
        <f t="shared" si="9"/>
        <v>16.028999999999996</v>
      </c>
      <c r="AL29" s="424">
        <f t="shared" si="10"/>
        <v>145.23599999999999</v>
      </c>
      <c r="AM29" s="423">
        <f t="shared" si="11"/>
        <v>19.253999999999998</v>
      </c>
      <c r="AN29" s="179">
        <f t="shared" si="30"/>
        <v>0.15283135686050386</v>
      </c>
      <c r="AO29" s="191"/>
      <c r="AP29" s="191" t="s">
        <v>167</v>
      </c>
      <c r="AQ29" s="814">
        <v>71.299000000000007</v>
      </c>
      <c r="AR29" s="814">
        <v>159.827</v>
      </c>
      <c r="AS29" s="814">
        <v>26.991</v>
      </c>
      <c r="AT29" s="814">
        <v>38.549999999999997</v>
      </c>
      <c r="AU29" s="814">
        <v>225.36799999999999</v>
      </c>
      <c r="AV29" s="815">
        <v>134.459</v>
      </c>
      <c r="AW29" s="882">
        <v>13.087</v>
      </c>
      <c r="AX29" s="882">
        <v>11.156000000000001</v>
      </c>
      <c r="AY29" s="882">
        <v>158.702</v>
      </c>
      <c r="AZ29" s="898">
        <v>37.927999999999997</v>
      </c>
      <c r="BA29" s="884">
        <v>225.36799999999999</v>
      </c>
      <c r="BB29" s="183">
        <v>28.738</v>
      </c>
      <c r="BC29" s="179">
        <f t="shared" si="31"/>
        <v>0.18108152386233317</v>
      </c>
      <c r="BD29" s="191"/>
      <c r="BE29" s="191" t="s">
        <v>167</v>
      </c>
      <c r="BF29" s="197">
        <f t="shared" si="12"/>
        <v>0.39982327942888396</v>
      </c>
      <c r="BG29" s="198">
        <f t="shared" si="13"/>
        <v>0.46674216496586934</v>
      </c>
      <c r="BH29" s="198">
        <f t="shared" si="14"/>
        <v>0.20147456559593938</v>
      </c>
      <c r="BI29" s="198">
        <f t="shared" si="15"/>
        <v>2.4902723735408562E-3</v>
      </c>
      <c r="BJ29" s="201">
        <f t="shared" si="16"/>
        <v>0.35556068297185051</v>
      </c>
      <c r="BK29" s="427">
        <f t="shared" si="17"/>
        <v>0.32174863713102136</v>
      </c>
      <c r="BL29" s="428">
        <f t="shared" si="18"/>
        <v>0.41927103232215179</v>
      </c>
      <c r="BM29" s="428">
        <f t="shared" si="19"/>
        <v>0</v>
      </c>
      <c r="BN29" s="428">
        <f t="shared" si="20"/>
        <v>0.30717319252435382</v>
      </c>
      <c r="BO29" s="426">
        <f t="shared" si="21"/>
        <v>0.5773834634043451</v>
      </c>
      <c r="BP29" s="501">
        <f t="shared" si="22"/>
        <v>0.35556068297185051</v>
      </c>
      <c r="BQ29" s="425">
        <f t="shared" si="23"/>
        <v>0.33001600668104947</v>
      </c>
      <c r="BR29" s="189">
        <f t="shared" si="24"/>
        <v>0.74134016946404602</v>
      </c>
    </row>
    <row r="30" spans="1:70" s="31" customFormat="1" x14ac:dyDescent="0.25">
      <c r="A30" s="191" t="s">
        <v>168</v>
      </c>
      <c r="B30" s="212">
        <v>82.314999999999998</v>
      </c>
      <c r="C30" s="205">
        <f t="shared" si="25"/>
        <v>221.98299999999995</v>
      </c>
      <c r="D30" s="820">
        <v>304.29799999999994</v>
      </c>
      <c r="E30" s="814">
        <v>72.224000000000004</v>
      </c>
      <c r="F30" s="210">
        <f t="shared" si="26"/>
        <v>88.082999999999984</v>
      </c>
      <c r="G30" s="213">
        <v>160.30699999999999</v>
      </c>
      <c r="H30" s="217">
        <f t="shared" si="32"/>
        <v>0.52680924619944924</v>
      </c>
      <c r="I30" s="217">
        <f t="shared" si="27"/>
        <v>0.27050785742923061</v>
      </c>
      <c r="J30" s="217">
        <f t="shared" si="28"/>
        <v>0.45053553494232945</v>
      </c>
      <c r="L30" s="191" t="s">
        <v>168</v>
      </c>
      <c r="M30" s="813">
        <v>29.318000000000001</v>
      </c>
      <c r="N30" s="814">
        <v>72.224000000000004</v>
      </c>
      <c r="O30" s="814">
        <v>9.484</v>
      </c>
      <c r="P30" s="814">
        <v>0.114</v>
      </c>
      <c r="Q30" s="814">
        <v>81.822000000000003</v>
      </c>
      <c r="R30" s="815">
        <v>42.927</v>
      </c>
      <c r="S30" s="816">
        <v>4.4610000000000003</v>
      </c>
      <c r="T30" s="816">
        <v>0</v>
      </c>
      <c r="U30" s="816">
        <v>47.387999999999998</v>
      </c>
      <c r="V30" s="883">
        <v>26.536999999999999</v>
      </c>
      <c r="W30" s="884">
        <v>81.822000000000003</v>
      </c>
      <c r="X30" s="817">
        <v>7.8970000000000002</v>
      </c>
      <c r="Y30" s="189">
        <f t="shared" si="29"/>
        <v>0.10682448427460264</v>
      </c>
      <c r="Z30"/>
      <c r="AA30" s="191" t="s">
        <v>168</v>
      </c>
      <c r="AB30" s="181">
        <f t="shared" si="0"/>
        <v>42.558000000000007</v>
      </c>
      <c r="AC30" s="181">
        <f t="shared" si="1"/>
        <v>88.082999999999984</v>
      </c>
      <c r="AD30" s="181">
        <f t="shared" si="2"/>
        <v>19.253999999999998</v>
      </c>
      <c r="AE30" s="181">
        <f t="shared" si="3"/>
        <v>45.408000000000001</v>
      </c>
      <c r="AF30" s="181">
        <f t="shared" si="4"/>
        <v>152.745</v>
      </c>
      <c r="AG30" s="186">
        <f t="shared" si="5"/>
        <v>92.224000000000018</v>
      </c>
      <c r="AH30" s="182">
        <f t="shared" si="6"/>
        <v>8.5139999999999993</v>
      </c>
      <c r="AI30" s="182">
        <f t="shared" si="7"/>
        <v>11.183</v>
      </c>
      <c r="AJ30" s="182">
        <f t="shared" si="8"/>
        <v>111.92099999999999</v>
      </c>
      <c r="AK30" s="500">
        <f t="shared" si="9"/>
        <v>19.097000000000001</v>
      </c>
      <c r="AL30" s="424">
        <f t="shared" si="10"/>
        <v>152.745</v>
      </c>
      <c r="AM30" s="423">
        <f t="shared" si="11"/>
        <v>21.726999999999997</v>
      </c>
      <c r="AN30" s="179">
        <f t="shared" si="30"/>
        <v>0.16583217573157885</v>
      </c>
      <c r="AO30" s="191"/>
      <c r="AP30" s="191" t="s">
        <v>168</v>
      </c>
      <c r="AQ30" s="814">
        <v>71.876000000000005</v>
      </c>
      <c r="AR30" s="814">
        <v>160.30699999999999</v>
      </c>
      <c r="AS30" s="814">
        <v>28.738</v>
      </c>
      <c r="AT30" s="814">
        <v>45.521999999999998</v>
      </c>
      <c r="AU30" s="814">
        <v>234.56700000000001</v>
      </c>
      <c r="AV30" s="815">
        <v>135.15100000000001</v>
      </c>
      <c r="AW30" s="882">
        <v>12.975</v>
      </c>
      <c r="AX30" s="882">
        <v>11.183</v>
      </c>
      <c r="AY30" s="882">
        <v>159.309</v>
      </c>
      <c r="AZ30" s="898">
        <v>45.634</v>
      </c>
      <c r="BA30" s="884">
        <v>234.56700000000001</v>
      </c>
      <c r="BB30" s="183">
        <v>29.623999999999999</v>
      </c>
      <c r="BC30" s="179">
        <f t="shared" si="31"/>
        <v>0.18595308488534859</v>
      </c>
      <c r="BD30" s="191"/>
      <c r="BE30" s="191" t="s">
        <v>168</v>
      </c>
      <c r="BF30" s="197">
        <f t="shared" si="12"/>
        <v>0.40789693360788021</v>
      </c>
      <c r="BG30" s="198">
        <f t="shared" si="13"/>
        <v>0.45053553494232945</v>
      </c>
      <c r="BH30" s="198">
        <f t="shared" si="14"/>
        <v>0.33001600668104947</v>
      </c>
      <c r="BI30" s="198">
        <f t="shared" si="15"/>
        <v>2.5042836430736789E-3</v>
      </c>
      <c r="BJ30" s="201">
        <f t="shared" si="16"/>
        <v>0.34882144547186944</v>
      </c>
      <c r="BK30" s="427">
        <f t="shared" si="17"/>
        <v>0.31762251111719481</v>
      </c>
      <c r="BL30" s="428">
        <f t="shared" si="18"/>
        <v>0.34381502890173415</v>
      </c>
      <c r="BM30" s="428">
        <f t="shared" si="19"/>
        <v>0</v>
      </c>
      <c r="BN30" s="428">
        <f t="shared" si="20"/>
        <v>0.29745965388019507</v>
      </c>
      <c r="BO30" s="426">
        <f t="shared" si="21"/>
        <v>0.58151816627952835</v>
      </c>
      <c r="BP30" s="501">
        <f t="shared" si="22"/>
        <v>0.34882144547186944</v>
      </c>
      <c r="BQ30" s="425">
        <f t="shared" si="23"/>
        <v>0.2665743991358358</v>
      </c>
      <c r="BR30" s="189">
        <f t="shared" si="24"/>
        <v>0.57447008389490528</v>
      </c>
    </row>
    <row r="31" spans="1:70" s="31" customFormat="1" x14ac:dyDescent="0.25">
      <c r="A31" s="191" t="s">
        <v>169</v>
      </c>
      <c r="B31" s="212">
        <v>84.891000000000005</v>
      </c>
      <c r="C31" s="205">
        <f t="shared" si="25"/>
        <v>231.041</v>
      </c>
      <c r="D31" s="820">
        <v>315.93200000000002</v>
      </c>
      <c r="E31" s="814">
        <v>75.055000000000007</v>
      </c>
      <c r="F31" s="210">
        <f t="shared" si="26"/>
        <v>100.76399999999998</v>
      </c>
      <c r="G31" s="213">
        <v>175.81899999999999</v>
      </c>
      <c r="H31" s="217">
        <f t="shared" si="32"/>
        <v>0.55650899560664946</v>
      </c>
      <c r="I31" s="217">
        <f t="shared" si="27"/>
        <v>0.2687002266310472</v>
      </c>
      <c r="J31" s="217">
        <f t="shared" si="28"/>
        <v>0.42688787901193848</v>
      </c>
      <c r="L31" s="191" t="s">
        <v>169</v>
      </c>
      <c r="M31" s="813">
        <v>29.303000000000001</v>
      </c>
      <c r="N31" s="814">
        <v>75.055000000000007</v>
      </c>
      <c r="O31" s="814">
        <v>7.8970000000000002</v>
      </c>
      <c r="P31" s="814">
        <v>9.7000000000000003E-2</v>
      </c>
      <c r="Q31" s="814">
        <v>83.049000000000007</v>
      </c>
      <c r="R31" s="815">
        <v>44.625</v>
      </c>
      <c r="S31" s="816">
        <v>4.5780000000000003</v>
      </c>
      <c r="T31" s="816">
        <v>0</v>
      </c>
      <c r="U31" s="816">
        <v>49.203000000000003</v>
      </c>
      <c r="V31" s="883">
        <v>27.103000000000002</v>
      </c>
      <c r="W31" s="884">
        <v>83.049000000000007</v>
      </c>
      <c r="X31" s="817">
        <v>6.7430000000000003</v>
      </c>
      <c r="Y31" s="189">
        <f t="shared" si="29"/>
        <v>8.836788719104656E-2</v>
      </c>
      <c r="Z31"/>
      <c r="AA31" s="191" t="s">
        <v>169</v>
      </c>
      <c r="AB31" s="181">
        <f t="shared" si="0"/>
        <v>46.287000000000006</v>
      </c>
      <c r="AC31" s="181">
        <f t="shared" si="1"/>
        <v>100.76399999999998</v>
      </c>
      <c r="AD31" s="181">
        <f t="shared" si="2"/>
        <v>21.726999999999997</v>
      </c>
      <c r="AE31" s="181">
        <f t="shared" si="3"/>
        <v>52.991999999999997</v>
      </c>
      <c r="AF31" s="181">
        <f t="shared" si="4"/>
        <v>175.48299999999998</v>
      </c>
      <c r="AG31" s="186">
        <f t="shared" si="5"/>
        <v>101.791</v>
      </c>
      <c r="AH31" s="182">
        <f t="shared" si="6"/>
        <v>9.4519999999999982</v>
      </c>
      <c r="AI31" s="182">
        <f t="shared" si="7"/>
        <v>11.106</v>
      </c>
      <c r="AJ31" s="182">
        <f t="shared" si="8"/>
        <v>122.34899999999999</v>
      </c>
      <c r="AK31" s="500">
        <f t="shared" si="9"/>
        <v>26.713999999999999</v>
      </c>
      <c r="AL31" s="424">
        <f t="shared" si="10"/>
        <v>175.48299999999998</v>
      </c>
      <c r="AM31" s="423">
        <f t="shared" si="11"/>
        <v>26.419999999999995</v>
      </c>
      <c r="AN31" s="179">
        <f t="shared" si="30"/>
        <v>0.17724049562936475</v>
      </c>
      <c r="AO31" s="191"/>
      <c r="AP31" s="191" t="s">
        <v>169</v>
      </c>
      <c r="AQ31" s="814">
        <v>75.59</v>
      </c>
      <c r="AR31" s="814">
        <v>175.81899999999999</v>
      </c>
      <c r="AS31" s="814">
        <v>29.623999999999999</v>
      </c>
      <c r="AT31" s="814">
        <v>53.088999999999999</v>
      </c>
      <c r="AU31" s="814">
        <v>258.53199999999998</v>
      </c>
      <c r="AV31" s="815">
        <v>146.416</v>
      </c>
      <c r="AW31" s="882">
        <v>14.03</v>
      </c>
      <c r="AX31" s="882">
        <v>11.106</v>
      </c>
      <c r="AY31" s="882">
        <v>171.55199999999999</v>
      </c>
      <c r="AZ31" s="898">
        <v>53.817</v>
      </c>
      <c r="BA31" s="884">
        <v>258.53199999999998</v>
      </c>
      <c r="BB31" s="183">
        <v>33.162999999999997</v>
      </c>
      <c r="BC31" s="179">
        <f t="shared" si="31"/>
        <v>0.19331164894609212</v>
      </c>
      <c r="BD31" s="191"/>
      <c r="BE31" s="191" t="s">
        <v>169</v>
      </c>
      <c r="BF31" s="197">
        <f t="shared" si="12"/>
        <v>0.38765709749966926</v>
      </c>
      <c r="BG31" s="198">
        <f t="shared" si="13"/>
        <v>0.42688787901193848</v>
      </c>
      <c r="BH31" s="198">
        <f t="shared" si="14"/>
        <v>0.2665743991358358</v>
      </c>
      <c r="BI31" s="198">
        <f t="shared" si="15"/>
        <v>1.8271204957712522E-3</v>
      </c>
      <c r="BJ31" s="201">
        <f t="shared" si="16"/>
        <v>0.32123296149026043</v>
      </c>
      <c r="BK31" s="427">
        <f t="shared" si="17"/>
        <v>0.30478226423341714</v>
      </c>
      <c r="BL31" s="428">
        <f t="shared" si="18"/>
        <v>0.32630078403421242</v>
      </c>
      <c r="BM31" s="428">
        <f t="shared" si="19"/>
        <v>0</v>
      </c>
      <c r="BN31" s="428">
        <f t="shared" si="20"/>
        <v>0.2868109960828204</v>
      </c>
      <c r="BO31" s="426">
        <f t="shared" si="21"/>
        <v>0.50361409963394466</v>
      </c>
      <c r="BP31" s="501">
        <f t="shared" si="22"/>
        <v>0.32123296149026043</v>
      </c>
      <c r="BQ31" s="425">
        <f t="shared" si="23"/>
        <v>0.20332901124747463</v>
      </c>
      <c r="BR31" s="189">
        <f t="shared" si="24"/>
        <v>0.45712655017333842</v>
      </c>
    </row>
    <row r="32" spans="1:70" s="31" customFormat="1" x14ac:dyDescent="0.25">
      <c r="A32" s="191" t="s">
        <v>170</v>
      </c>
      <c r="B32" s="212">
        <v>89.831999999999994</v>
      </c>
      <c r="C32" s="205">
        <f t="shared" si="25"/>
        <v>236.82600000000002</v>
      </c>
      <c r="D32" s="820">
        <v>326.65800000000002</v>
      </c>
      <c r="E32" s="814">
        <v>78.671999999999997</v>
      </c>
      <c r="F32" s="210">
        <f t="shared" si="26"/>
        <v>106.22399999999999</v>
      </c>
      <c r="G32" s="213">
        <v>184.89599999999999</v>
      </c>
      <c r="H32" s="217">
        <f t="shared" si="32"/>
        <v>0.56602318020682174</v>
      </c>
      <c r="I32" s="217">
        <f t="shared" si="27"/>
        <v>0.27500321437099351</v>
      </c>
      <c r="J32" s="217">
        <f t="shared" si="28"/>
        <v>0.42549325025960544</v>
      </c>
      <c r="L32" s="191" t="s">
        <v>170</v>
      </c>
      <c r="M32" s="813">
        <v>29.532</v>
      </c>
      <c r="N32" s="814">
        <v>78.671999999999997</v>
      </c>
      <c r="O32" s="814">
        <v>6.7430000000000003</v>
      </c>
      <c r="P32" s="814">
        <v>6.3E-2</v>
      </c>
      <c r="Q32" s="814">
        <v>85.477999999999994</v>
      </c>
      <c r="R32" s="815">
        <v>46.259</v>
      </c>
      <c r="S32" s="816">
        <v>4.6079999999999997</v>
      </c>
      <c r="T32" s="816">
        <v>0</v>
      </c>
      <c r="U32" s="816">
        <v>50.866999999999997</v>
      </c>
      <c r="V32" s="883">
        <v>28.948</v>
      </c>
      <c r="W32" s="884">
        <v>85.477999999999994</v>
      </c>
      <c r="X32" s="817">
        <v>5.6630000000000003</v>
      </c>
      <c r="Y32" s="189">
        <f t="shared" si="29"/>
        <v>7.0951575518386267E-2</v>
      </c>
      <c r="Z32"/>
      <c r="AA32" s="191" t="s">
        <v>170</v>
      </c>
      <c r="AB32" s="181">
        <f t="shared" si="0"/>
        <v>50.073000000000008</v>
      </c>
      <c r="AC32" s="181">
        <f t="shared" si="1"/>
        <v>106.22399999999999</v>
      </c>
      <c r="AD32" s="181">
        <f t="shared" si="2"/>
        <v>26.419999999999995</v>
      </c>
      <c r="AE32" s="181">
        <f t="shared" si="3"/>
        <v>54.292999999999999</v>
      </c>
      <c r="AF32" s="181">
        <f t="shared" si="4"/>
        <v>186.93700000000001</v>
      </c>
      <c r="AG32" s="186">
        <f t="shared" si="5"/>
        <v>111.49399999999999</v>
      </c>
      <c r="AH32" s="182">
        <f t="shared" si="6"/>
        <v>10.312000000000001</v>
      </c>
      <c r="AI32" s="182">
        <f t="shared" si="7"/>
        <v>11.577999999999999</v>
      </c>
      <c r="AJ32" s="182">
        <f t="shared" si="8"/>
        <v>133.38400000000001</v>
      </c>
      <c r="AK32" s="500">
        <f t="shared" si="9"/>
        <v>24.064</v>
      </c>
      <c r="AL32" s="424">
        <f t="shared" si="10"/>
        <v>186.93700000000001</v>
      </c>
      <c r="AM32" s="423">
        <f t="shared" si="11"/>
        <v>29.489000000000001</v>
      </c>
      <c r="AN32" s="179">
        <f t="shared" si="30"/>
        <v>0.18729358264315837</v>
      </c>
      <c r="AO32" s="191"/>
      <c r="AP32" s="191" t="s">
        <v>170</v>
      </c>
      <c r="AQ32" s="814">
        <v>79.605000000000004</v>
      </c>
      <c r="AR32" s="814">
        <v>184.89599999999999</v>
      </c>
      <c r="AS32" s="814">
        <v>33.162999999999997</v>
      </c>
      <c r="AT32" s="814">
        <v>54.356000000000002</v>
      </c>
      <c r="AU32" s="814">
        <v>272.41500000000002</v>
      </c>
      <c r="AV32" s="815">
        <v>157.75299999999999</v>
      </c>
      <c r="AW32" s="882">
        <v>14.92</v>
      </c>
      <c r="AX32" s="882">
        <v>11.577999999999999</v>
      </c>
      <c r="AY32" s="882">
        <v>184.251</v>
      </c>
      <c r="AZ32" s="898">
        <v>53.012</v>
      </c>
      <c r="BA32" s="884">
        <v>272.41500000000002</v>
      </c>
      <c r="BB32" s="183">
        <v>35.152000000000001</v>
      </c>
      <c r="BC32" s="179">
        <f t="shared" si="31"/>
        <v>0.19078322505712317</v>
      </c>
      <c r="BD32" s="191"/>
      <c r="BE32" s="191" t="s">
        <v>170</v>
      </c>
      <c r="BF32" s="197">
        <f t="shared" si="12"/>
        <v>0.37098172225362724</v>
      </c>
      <c r="BG32" s="198">
        <f t="shared" si="13"/>
        <v>0.42549325025960544</v>
      </c>
      <c r="BH32" s="198">
        <f t="shared" si="14"/>
        <v>0.20332901124747463</v>
      </c>
      <c r="BI32" s="198">
        <f t="shared" si="15"/>
        <v>1.1590256825373465E-3</v>
      </c>
      <c r="BJ32" s="201">
        <f t="shared" si="16"/>
        <v>0.31377860984160194</v>
      </c>
      <c r="BK32" s="427">
        <f t="shared" si="17"/>
        <v>0.2932368956533315</v>
      </c>
      <c r="BL32" s="428">
        <f t="shared" si="18"/>
        <v>0.30884718498659514</v>
      </c>
      <c r="BM32" s="428">
        <f t="shared" si="19"/>
        <v>0</v>
      </c>
      <c r="BN32" s="428">
        <f t="shared" si="20"/>
        <v>0.27607448534879048</v>
      </c>
      <c r="BO32" s="426">
        <f t="shared" si="21"/>
        <v>0.54606504187731075</v>
      </c>
      <c r="BP32" s="501">
        <f t="shared" si="22"/>
        <v>0.31377860984160194</v>
      </c>
      <c r="BQ32" s="425">
        <f t="shared" si="23"/>
        <v>0.16110036413290851</v>
      </c>
      <c r="BR32" s="189">
        <f t="shared" si="24"/>
        <v>0.3718963000921196</v>
      </c>
    </row>
    <row r="33" spans="1:70" s="31" customFormat="1" x14ac:dyDescent="0.25">
      <c r="A33" s="191" t="s">
        <v>171</v>
      </c>
      <c r="B33" s="212">
        <v>83.935000000000002</v>
      </c>
      <c r="C33" s="205">
        <f t="shared" si="25"/>
        <v>250.24899999999997</v>
      </c>
      <c r="D33" s="820">
        <v>334.18399999999997</v>
      </c>
      <c r="E33" s="814">
        <v>75.010000000000005</v>
      </c>
      <c r="F33" s="210">
        <f t="shared" si="26"/>
        <v>121.91099999999999</v>
      </c>
      <c r="G33" s="213">
        <v>196.92099999999999</v>
      </c>
      <c r="H33" s="217">
        <f t="shared" si="32"/>
        <v>0.58925921049481722</v>
      </c>
      <c r="I33" s="217">
        <f t="shared" si="27"/>
        <v>0.25116402939697896</v>
      </c>
      <c r="J33" s="217">
        <f t="shared" si="28"/>
        <v>0.38091417370417585</v>
      </c>
      <c r="L33" s="191" t="s">
        <v>171</v>
      </c>
      <c r="M33" s="813">
        <v>29.338999999999999</v>
      </c>
      <c r="N33" s="814">
        <v>75.010000000000005</v>
      </c>
      <c r="O33" s="814">
        <v>5.6630000000000003</v>
      </c>
      <c r="P33" s="814">
        <v>0.127</v>
      </c>
      <c r="Q33" s="814">
        <v>80.8</v>
      </c>
      <c r="R33" s="815">
        <v>43.948</v>
      </c>
      <c r="S33" s="816">
        <v>3.5760000000000001</v>
      </c>
      <c r="T33" s="816">
        <v>0</v>
      </c>
      <c r="U33" s="816">
        <v>47.524000000000001</v>
      </c>
      <c r="V33" s="883">
        <v>28.422999999999998</v>
      </c>
      <c r="W33" s="884">
        <v>80.8</v>
      </c>
      <c r="X33" s="817">
        <v>4.8529999999999998</v>
      </c>
      <c r="Y33" s="189">
        <f t="shared" si="29"/>
        <v>6.389982487787535E-2</v>
      </c>
      <c r="Z33"/>
      <c r="AA33" s="191" t="s">
        <v>171</v>
      </c>
      <c r="AB33" s="181">
        <f t="shared" si="0"/>
        <v>52.28</v>
      </c>
      <c r="AC33" s="181">
        <f t="shared" si="1"/>
        <v>121.91099999999999</v>
      </c>
      <c r="AD33" s="181">
        <f t="shared" si="2"/>
        <v>29.489000000000001</v>
      </c>
      <c r="AE33" s="181">
        <f t="shared" si="3"/>
        <v>62.756999999999998</v>
      </c>
      <c r="AF33" s="181">
        <f t="shared" si="4"/>
        <v>214.15699999999998</v>
      </c>
      <c r="AG33" s="186">
        <f t="shared" si="5"/>
        <v>121.06799999999998</v>
      </c>
      <c r="AH33" s="182">
        <f t="shared" si="6"/>
        <v>10.556999999999999</v>
      </c>
      <c r="AI33" s="182">
        <f t="shared" si="7"/>
        <v>11.925000000000001</v>
      </c>
      <c r="AJ33" s="182">
        <f t="shared" si="8"/>
        <v>143.55000000000001</v>
      </c>
      <c r="AK33" s="500">
        <f t="shared" si="9"/>
        <v>32.897999999999996</v>
      </c>
      <c r="AL33" s="424">
        <f t="shared" si="10"/>
        <v>214.15699999999998</v>
      </c>
      <c r="AM33" s="423">
        <f t="shared" si="11"/>
        <v>37.708999999999996</v>
      </c>
      <c r="AN33" s="179">
        <f t="shared" si="30"/>
        <v>0.21371168842945226</v>
      </c>
      <c r="AO33" s="191"/>
      <c r="AP33" s="191" t="s">
        <v>171</v>
      </c>
      <c r="AQ33" s="814">
        <v>81.619</v>
      </c>
      <c r="AR33" s="814">
        <v>196.92099999999999</v>
      </c>
      <c r="AS33" s="814">
        <v>35.152000000000001</v>
      </c>
      <c r="AT33" s="814">
        <v>62.884</v>
      </c>
      <c r="AU33" s="814">
        <v>294.95699999999999</v>
      </c>
      <c r="AV33" s="815">
        <v>165.01599999999999</v>
      </c>
      <c r="AW33" s="882">
        <v>14.132999999999999</v>
      </c>
      <c r="AX33" s="882">
        <v>11.925000000000001</v>
      </c>
      <c r="AY33" s="882">
        <v>191.07400000000001</v>
      </c>
      <c r="AZ33" s="898">
        <v>61.320999999999998</v>
      </c>
      <c r="BA33" s="884">
        <v>294.95699999999999</v>
      </c>
      <c r="BB33" s="183">
        <v>42.561999999999998</v>
      </c>
      <c r="BC33" s="179">
        <f t="shared" si="31"/>
        <v>0.22275139474758468</v>
      </c>
      <c r="BD33" s="191"/>
      <c r="BE33" s="191" t="s">
        <v>171</v>
      </c>
      <c r="BF33" s="197">
        <f t="shared" si="12"/>
        <v>0.35946287016503509</v>
      </c>
      <c r="BG33" s="198">
        <f t="shared" si="13"/>
        <v>0.38091417370417585</v>
      </c>
      <c r="BH33" s="198">
        <f t="shared" si="14"/>
        <v>0.16110036413290851</v>
      </c>
      <c r="BI33" s="198">
        <f t="shared" si="15"/>
        <v>2.0195916290312323E-3</v>
      </c>
      <c r="BJ33" s="201">
        <f t="shared" si="16"/>
        <v>0.27393823506477216</v>
      </c>
      <c r="BK33" s="427">
        <f t="shared" si="17"/>
        <v>0.26632568963009651</v>
      </c>
      <c r="BL33" s="428">
        <f t="shared" si="18"/>
        <v>0.25302483549140314</v>
      </c>
      <c r="BM33" s="428">
        <f t="shared" si="19"/>
        <v>0</v>
      </c>
      <c r="BN33" s="428">
        <f t="shared" si="20"/>
        <v>0.24872039105268115</v>
      </c>
      <c r="BO33" s="426">
        <f t="shared" si="21"/>
        <v>0.46351168441480078</v>
      </c>
      <c r="BP33" s="501">
        <f t="shared" si="22"/>
        <v>0.27393823506477216</v>
      </c>
      <c r="BQ33" s="425">
        <f t="shared" si="23"/>
        <v>0.11402189746722428</v>
      </c>
      <c r="BR33" s="189">
        <f t="shared" si="24"/>
        <v>0.28686610447617961</v>
      </c>
    </row>
    <row r="34" spans="1:70" s="9" customFormat="1" x14ac:dyDescent="0.25">
      <c r="A34" s="191" t="s">
        <v>172</v>
      </c>
      <c r="B34" s="212">
        <v>76.603999999999999</v>
      </c>
      <c r="C34" s="205">
        <f t="shared" si="25"/>
        <v>261.24400000000003</v>
      </c>
      <c r="D34" s="820">
        <v>337.84800000000001</v>
      </c>
      <c r="E34" s="814">
        <v>66.783000000000001</v>
      </c>
      <c r="F34" s="210">
        <f t="shared" si="26"/>
        <v>119.97500000000001</v>
      </c>
      <c r="G34" s="213">
        <v>186.75800000000001</v>
      </c>
      <c r="H34" s="217">
        <f t="shared" si="32"/>
        <v>0.55278705216547086</v>
      </c>
      <c r="I34" s="217">
        <f t="shared" si="27"/>
        <v>0.22674101963012952</v>
      </c>
      <c r="J34" s="217">
        <f t="shared" si="28"/>
        <v>0.35759110720825882</v>
      </c>
      <c r="K34" s="31"/>
      <c r="L34" s="191" t="s">
        <v>172</v>
      </c>
      <c r="M34" s="813">
        <v>29.33</v>
      </c>
      <c r="N34" s="814">
        <v>66.783000000000001</v>
      </c>
      <c r="O34" s="814">
        <v>4.8529999999999998</v>
      </c>
      <c r="P34" s="814">
        <v>0.151</v>
      </c>
      <c r="Q34" s="814">
        <v>71.787000000000006</v>
      </c>
      <c r="R34" s="815">
        <v>41.631999999999998</v>
      </c>
      <c r="S34" s="816">
        <v>2.968</v>
      </c>
      <c r="T34" s="816">
        <v>0</v>
      </c>
      <c r="U34" s="816">
        <v>44.6</v>
      </c>
      <c r="V34" s="883">
        <v>24.128</v>
      </c>
      <c r="W34" s="884">
        <v>71.787000000000006</v>
      </c>
      <c r="X34" s="817">
        <v>3.0590000000000002</v>
      </c>
      <c r="Y34" s="189">
        <f t="shared" si="29"/>
        <v>4.4508788266790826E-2</v>
      </c>
      <c r="Z34"/>
      <c r="AA34" s="191" t="s">
        <v>172</v>
      </c>
      <c r="AB34" s="181">
        <f t="shared" si="0"/>
        <v>59.253</v>
      </c>
      <c r="AC34" s="181">
        <f t="shared" si="1"/>
        <v>119.97500000000001</v>
      </c>
      <c r="AD34" s="181">
        <f t="shared" si="2"/>
        <v>37.708999999999996</v>
      </c>
      <c r="AE34" s="181">
        <f t="shared" si="3"/>
        <v>53.885999999999996</v>
      </c>
      <c r="AF34" s="181">
        <f t="shared" si="4"/>
        <v>211.57000000000002</v>
      </c>
      <c r="AG34" s="186">
        <f t="shared" si="5"/>
        <v>121.89099999999999</v>
      </c>
      <c r="AH34" s="182">
        <f t="shared" si="6"/>
        <v>10.315</v>
      </c>
      <c r="AI34" s="182">
        <f t="shared" si="7"/>
        <v>12.096</v>
      </c>
      <c r="AJ34" s="182">
        <f t="shared" si="8"/>
        <v>144.30199999999999</v>
      </c>
      <c r="AK34" s="500">
        <f t="shared" si="9"/>
        <v>31.917999999999999</v>
      </c>
      <c r="AL34" s="424">
        <f t="shared" si="10"/>
        <v>211.57000000000002</v>
      </c>
      <c r="AM34" s="423">
        <f t="shared" si="11"/>
        <v>35.35</v>
      </c>
      <c r="AN34" s="179">
        <f t="shared" si="30"/>
        <v>0.20060152082623994</v>
      </c>
      <c r="AO34" s="191"/>
      <c r="AP34" s="191" t="s">
        <v>172</v>
      </c>
      <c r="AQ34" s="814">
        <v>88.582999999999998</v>
      </c>
      <c r="AR34" s="814">
        <v>186.75800000000001</v>
      </c>
      <c r="AS34" s="814">
        <v>42.561999999999998</v>
      </c>
      <c r="AT34" s="814">
        <v>54.036999999999999</v>
      </c>
      <c r="AU34" s="814">
        <v>283.35700000000003</v>
      </c>
      <c r="AV34" s="815">
        <v>163.523</v>
      </c>
      <c r="AW34" s="882">
        <v>13.282999999999999</v>
      </c>
      <c r="AX34" s="882">
        <v>12.096</v>
      </c>
      <c r="AY34" s="882">
        <v>188.90199999999999</v>
      </c>
      <c r="AZ34" s="898">
        <v>56.045999999999999</v>
      </c>
      <c r="BA34" s="884">
        <v>283.35700000000003</v>
      </c>
      <c r="BB34" s="183">
        <v>38.408999999999999</v>
      </c>
      <c r="BC34" s="179">
        <f t="shared" si="31"/>
        <v>0.20332765137478692</v>
      </c>
      <c r="BD34" s="191"/>
      <c r="BE34" s="191" t="s">
        <v>172</v>
      </c>
      <c r="BF34" s="197">
        <f t="shared" si="12"/>
        <v>0.33110190442861498</v>
      </c>
      <c r="BG34" s="198">
        <f t="shared" si="13"/>
        <v>0.35759110720825882</v>
      </c>
      <c r="BH34" s="198">
        <f t="shared" si="14"/>
        <v>0.11402189746722428</v>
      </c>
      <c r="BI34" s="198">
        <f t="shared" si="15"/>
        <v>2.7943816274034459E-3</v>
      </c>
      <c r="BJ34" s="201">
        <f t="shared" si="16"/>
        <v>0.25334472061745428</v>
      </c>
      <c r="BK34" s="427">
        <f t="shared" si="17"/>
        <v>0.25459415495067972</v>
      </c>
      <c r="BL34" s="428">
        <f t="shared" si="18"/>
        <v>0.22344349920951592</v>
      </c>
      <c r="BM34" s="428">
        <f t="shared" si="19"/>
        <v>0</v>
      </c>
      <c r="BN34" s="428">
        <f t="shared" si="20"/>
        <v>0.23610125885379724</v>
      </c>
      <c r="BO34" s="426">
        <f t="shared" si="21"/>
        <v>0.43050351496984618</v>
      </c>
      <c r="BP34" s="501">
        <f t="shared" si="22"/>
        <v>0.25334472061745428</v>
      </c>
      <c r="BQ34" s="425">
        <f t="shared" si="23"/>
        <v>7.9642792053945699E-2</v>
      </c>
      <c r="BR34" s="189">
        <f t="shared" si="24"/>
        <v>0.21890179700521548</v>
      </c>
    </row>
    <row r="35" spans="1:70" x14ac:dyDescent="0.25">
      <c r="A35" s="191" t="s">
        <v>173</v>
      </c>
      <c r="B35" s="212">
        <v>95.944000000000017</v>
      </c>
      <c r="C35" s="205">
        <f t="shared" si="25"/>
        <v>287.50099999999998</v>
      </c>
      <c r="D35" s="820">
        <v>383.44499999999999</v>
      </c>
      <c r="E35" s="814">
        <v>85.019000000000005</v>
      </c>
      <c r="F35" s="210">
        <f t="shared" si="26"/>
        <v>130.845</v>
      </c>
      <c r="G35" s="213">
        <v>215.864</v>
      </c>
      <c r="H35" s="217">
        <f t="shared" si="32"/>
        <v>0.56295948571503085</v>
      </c>
      <c r="I35" s="217">
        <f t="shared" si="27"/>
        <v>0.25021580669978749</v>
      </c>
      <c r="J35" s="217">
        <f t="shared" si="28"/>
        <v>0.39385446392172851</v>
      </c>
      <c r="K35" s="31"/>
      <c r="L35" s="191" t="s">
        <v>173</v>
      </c>
      <c r="M35" s="813">
        <v>29.93</v>
      </c>
      <c r="N35" s="814">
        <v>85.019000000000005</v>
      </c>
      <c r="O35" s="814">
        <v>3.0590000000000002</v>
      </c>
      <c r="P35" s="814">
        <v>0.152</v>
      </c>
      <c r="Q35" s="814">
        <v>88.23</v>
      </c>
      <c r="R35" s="815">
        <v>46.16</v>
      </c>
      <c r="S35" s="816">
        <v>5.25</v>
      </c>
      <c r="T35" s="816">
        <v>0</v>
      </c>
      <c r="U35" s="816">
        <v>51.41</v>
      </c>
      <c r="V35" s="883">
        <v>29.86</v>
      </c>
      <c r="W35" s="884">
        <v>88.23</v>
      </c>
      <c r="X35" s="817">
        <v>6.96</v>
      </c>
      <c r="Y35" s="189">
        <f t="shared" si="29"/>
        <v>8.5640457733480987E-2</v>
      </c>
      <c r="AA35" s="191" t="s">
        <v>173</v>
      </c>
      <c r="AB35" s="181">
        <f t="shared" si="0"/>
        <v>63.419999999999995</v>
      </c>
      <c r="AC35" s="181">
        <f t="shared" si="1"/>
        <v>130.845</v>
      </c>
      <c r="AD35" s="181">
        <f t="shared" si="2"/>
        <v>35.35</v>
      </c>
      <c r="AE35" s="181">
        <f t="shared" si="3"/>
        <v>63.408999999999999</v>
      </c>
      <c r="AF35" s="181">
        <f t="shared" si="4"/>
        <v>229.60399999999998</v>
      </c>
      <c r="AG35" s="186">
        <f t="shared" si="5"/>
        <v>129.084</v>
      </c>
      <c r="AH35" s="182">
        <f t="shared" si="6"/>
        <v>10.882000000000001</v>
      </c>
      <c r="AI35" s="182">
        <f t="shared" si="7"/>
        <v>13.03</v>
      </c>
      <c r="AJ35" s="182">
        <f t="shared" si="8"/>
        <v>152.99600000000001</v>
      </c>
      <c r="AK35" s="500">
        <f t="shared" si="9"/>
        <v>34.894000000000005</v>
      </c>
      <c r="AL35" s="424">
        <f t="shared" si="10"/>
        <v>229.60399999999998</v>
      </c>
      <c r="AM35" s="423">
        <f t="shared" si="11"/>
        <v>41.713999999999999</v>
      </c>
      <c r="AN35" s="179">
        <f t="shared" si="30"/>
        <v>0.22201287987652346</v>
      </c>
      <c r="AO35" s="191"/>
      <c r="AP35" s="191" t="s">
        <v>173</v>
      </c>
      <c r="AQ35" s="814">
        <v>93.35</v>
      </c>
      <c r="AR35" s="814">
        <v>215.864</v>
      </c>
      <c r="AS35" s="814">
        <v>38.408999999999999</v>
      </c>
      <c r="AT35" s="814">
        <v>63.561</v>
      </c>
      <c r="AU35" s="814">
        <v>317.834</v>
      </c>
      <c r="AV35" s="815">
        <v>175.244</v>
      </c>
      <c r="AW35" s="882">
        <v>16.132000000000001</v>
      </c>
      <c r="AX35" s="882">
        <v>13.03</v>
      </c>
      <c r="AY35" s="882">
        <v>204.40600000000001</v>
      </c>
      <c r="AZ35" s="898">
        <v>64.754000000000005</v>
      </c>
      <c r="BA35" s="884">
        <v>317.834</v>
      </c>
      <c r="BB35" s="183">
        <v>48.673999999999999</v>
      </c>
      <c r="BC35" s="179">
        <f t="shared" si="31"/>
        <v>0.23812412551490661</v>
      </c>
      <c r="BD35" s="191"/>
      <c r="BE35" s="191" t="s">
        <v>173</v>
      </c>
      <c r="BF35" s="197">
        <f t="shared" si="12"/>
        <v>0.32062131762185325</v>
      </c>
      <c r="BG35" s="198">
        <f t="shared" si="13"/>
        <v>0.39385446392172851</v>
      </c>
      <c r="BH35" s="198">
        <f t="shared" si="14"/>
        <v>7.9642792053945699E-2</v>
      </c>
      <c r="BI35" s="198">
        <f t="shared" si="15"/>
        <v>2.391403533613379E-3</v>
      </c>
      <c r="BJ35" s="201">
        <f t="shared" si="16"/>
        <v>0.27759773970059842</v>
      </c>
      <c r="BK35" s="427">
        <f t="shared" si="17"/>
        <v>0.26340416790303806</v>
      </c>
      <c r="BL35" s="428">
        <f t="shared" si="18"/>
        <v>0.32544011901810066</v>
      </c>
      <c r="BM35" s="428">
        <f t="shared" si="19"/>
        <v>0</v>
      </c>
      <c r="BN35" s="428">
        <f t="shared" si="20"/>
        <v>0.25150925119614881</v>
      </c>
      <c r="BO35" s="426">
        <f t="shared" si="21"/>
        <v>0.46112981437440154</v>
      </c>
      <c r="BP35" s="501">
        <f t="shared" si="22"/>
        <v>0.27759773970059842</v>
      </c>
      <c r="BQ35" s="425">
        <f t="shared" si="23"/>
        <v>0.14299215186752681</v>
      </c>
      <c r="BR35" s="189">
        <f t="shared" si="24"/>
        <v>0.35964628761700118</v>
      </c>
    </row>
    <row r="36" spans="1:70" x14ac:dyDescent="0.25">
      <c r="A36" s="191" t="s">
        <v>174</v>
      </c>
      <c r="B36" s="212">
        <v>95.67</v>
      </c>
      <c r="C36" s="205">
        <f t="shared" si="25"/>
        <v>297.91099999999994</v>
      </c>
      <c r="D36" s="820">
        <v>393.58099999999996</v>
      </c>
      <c r="E36" s="814">
        <v>83.507000000000005</v>
      </c>
      <c r="F36" s="210">
        <f t="shared" si="26"/>
        <v>137.30199999999999</v>
      </c>
      <c r="G36" s="213">
        <v>220.809</v>
      </c>
      <c r="H36" s="217">
        <f t="shared" si="32"/>
        <v>0.56102555763616646</v>
      </c>
      <c r="I36" s="217">
        <f t="shared" si="27"/>
        <v>0.24307575823019914</v>
      </c>
      <c r="J36" s="217">
        <f t="shared" si="28"/>
        <v>0.37818657753986479</v>
      </c>
      <c r="K36" s="31"/>
      <c r="L36" s="191" t="s">
        <v>174</v>
      </c>
      <c r="M36" s="813">
        <v>28.834</v>
      </c>
      <c r="N36" s="814">
        <v>83.507000000000005</v>
      </c>
      <c r="O36" s="814">
        <v>6.96</v>
      </c>
      <c r="P36" s="814">
        <v>9.1999999999999998E-2</v>
      </c>
      <c r="Q36" s="814">
        <v>90.558999999999997</v>
      </c>
      <c r="R36" s="815">
        <v>47.323999999999998</v>
      </c>
      <c r="S36" s="816">
        <v>5.4269999999999996</v>
      </c>
      <c r="T36" s="816">
        <v>0</v>
      </c>
      <c r="U36" s="816">
        <v>52.750999999999998</v>
      </c>
      <c r="V36" s="883">
        <v>25.579000000000001</v>
      </c>
      <c r="W36" s="884">
        <v>90.558999999999997</v>
      </c>
      <c r="X36" s="817">
        <v>12.228999999999999</v>
      </c>
      <c r="Y36" s="189">
        <f t="shared" si="29"/>
        <v>0.15612153708668453</v>
      </c>
      <c r="AA36" s="191" t="s">
        <v>174</v>
      </c>
      <c r="AB36" s="181">
        <f t="shared" si="0"/>
        <v>64.277000000000001</v>
      </c>
      <c r="AC36" s="181">
        <f t="shared" si="1"/>
        <v>137.30199999999999</v>
      </c>
      <c r="AD36" s="181">
        <f t="shared" si="2"/>
        <v>41.713999999999999</v>
      </c>
      <c r="AE36" s="181">
        <f t="shared" si="3"/>
        <v>64.007000000000005</v>
      </c>
      <c r="AF36" s="181">
        <f t="shared" si="4"/>
        <v>243.023</v>
      </c>
      <c r="AG36" s="186">
        <f t="shared" si="5"/>
        <v>138.58300000000003</v>
      </c>
      <c r="AH36" s="182">
        <f t="shared" si="6"/>
        <v>11.055</v>
      </c>
      <c r="AI36" s="182">
        <f t="shared" si="7"/>
        <v>13.369</v>
      </c>
      <c r="AJ36" s="182">
        <f t="shared" si="8"/>
        <v>163.00700000000001</v>
      </c>
      <c r="AK36" s="500">
        <f t="shared" si="9"/>
        <v>38.272999999999996</v>
      </c>
      <c r="AL36" s="424">
        <f t="shared" si="10"/>
        <v>243.023</v>
      </c>
      <c r="AM36" s="423">
        <f t="shared" si="11"/>
        <v>41.743000000000002</v>
      </c>
      <c r="AN36" s="179">
        <f t="shared" si="30"/>
        <v>0.2073877186009539</v>
      </c>
      <c r="AO36" s="191"/>
      <c r="AP36" s="191" t="s">
        <v>174</v>
      </c>
      <c r="AQ36" s="814">
        <v>93.111000000000004</v>
      </c>
      <c r="AR36" s="814">
        <v>220.809</v>
      </c>
      <c r="AS36" s="814">
        <v>48.673999999999999</v>
      </c>
      <c r="AT36" s="814">
        <v>64.099000000000004</v>
      </c>
      <c r="AU36" s="814">
        <v>333.58199999999999</v>
      </c>
      <c r="AV36" s="815">
        <v>185.90700000000001</v>
      </c>
      <c r="AW36" s="882">
        <v>16.481999999999999</v>
      </c>
      <c r="AX36" s="882">
        <v>13.369</v>
      </c>
      <c r="AY36" s="882">
        <v>215.75800000000001</v>
      </c>
      <c r="AZ36" s="898">
        <v>63.851999999999997</v>
      </c>
      <c r="BA36" s="884">
        <v>333.58199999999999</v>
      </c>
      <c r="BB36" s="183">
        <v>53.972000000000001</v>
      </c>
      <c r="BC36" s="179">
        <f t="shared" si="31"/>
        <v>0.25015063172628593</v>
      </c>
      <c r="BD36" s="191"/>
      <c r="BE36" s="191" t="s">
        <v>174</v>
      </c>
      <c r="BF36" s="197">
        <f t="shared" si="12"/>
        <v>0.3096734005649171</v>
      </c>
      <c r="BG36" s="198">
        <f t="shared" si="13"/>
        <v>0.37818657753986479</v>
      </c>
      <c r="BH36" s="198">
        <f t="shared" si="14"/>
        <v>0.14299215186752681</v>
      </c>
      <c r="BI36" s="198">
        <f t="shared" si="15"/>
        <v>1.4352798015569664E-3</v>
      </c>
      <c r="BJ36" s="201">
        <f t="shared" si="16"/>
        <v>0.27147448003789171</v>
      </c>
      <c r="BK36" s="427">
        <f t="shared" si="17"/>
        <v>0.25455738621999169</v>
      </c>
      <c r="BL36" s="428">
        <f t="shared" si="18"/>
        <v>0.32926829268292684</v>
      </c>
      <c r="BM36" s="428">
        <f t="shared" si="19"/>
        <v>0</v>
      </c>
      <c r="BN36" s="428">
        <f t="shared" si="20"/>
        <v>0.24449151364028215</v>
      </c>
      <c r="BO36" s="426">
        <f t="shared" si="21"/>
        <v>0.40059825847271818</v>
      </c>
      <c r="BP36" s="501">
        <f t="shared" si="22"/>
        <v>0.27147448003789171</v>
      </c>
      <c r="BQ36" s="425">
        <f t="shared" si="23"/>
        <v>0.22658044912176681</v>
      </c>
      <c r="BR36" s="189">
        <f t="shared" si="24"/>
        <v>0.62411010521657306</v>
      </c>
    </row>
    <row r="37" spans="1:70" x14ac:dyDescent="0.25">
      <c r="A37" s="191" t="s">
        <v>175</v>
      </c>
      <c r="B37" s="212">
        <v>96.843000000000004</v>
      </c>
      <c r="C37" s="205">
        <f t="shared" si="25"/>
        <v>308.31299999999999</v>
      </c>
      <c r="D37" s="820">
        <v>405.15600000000001</v>
      </c>
      <c r="E37" s="814">
        <v>87.001000000000005</v>
      </c>
      <c r="F37" s="210">
        <f t="shared" si="26"/>
        <v>149.24</v>
      </c>
      <c r="G37" s="213">
        <v>236.24100000000001</v>
      </c>
      <c r="H37" s="217">
        <f t="shared" si="32"/>
        <v>0.58308651482391971</v>
      </c>
      <c r="I37" s="217">
        <f t="shared" si="27"/>
        <v>0.23902644907146878</v>
      </c>
      <c r="J37" s="217">
        <f t="shared" si="28"/>
        <v>0.36827223047650492</v>
      </c>
      <c r="K37" s="31"/>
      <c r="L37" s="191" t="s">
        <v>175</v>
      </c>
      <c r="M37" s="813">
        <v>30.19</v>
      </c>
      <c r="N37" s="814">
        <v>87.001000000000005</v>
      </c>
      <c r="O37" s="814">
        <v>12.228999999999999</v>
      </c>
      <c r="P37" s="814">
        <v>0.246</v>
      </c>
      <c r="Q37" s="814">
        <v>99.475999999999999</v>
      </c>
      <c r="R37" s="815">
        <v>49.198</v>
      </c>
      <c r="S37" s="816">
        <v>4.2750000000000004</v>
      </c>
      <c r="T37" s="816">
        <v>0</v>
      </c>
      <c r="U37" s="816">
        <v>53.472999999999999</v>
      </c>
      <c r="V37" s="883">
        <v>30.385999999999999</v>
      </c>
      <c r="W37" s="884">
        <v>99.475999999999999</v>
      </c>
      <c r="X37" s="817">
        <v>15.617000000000001</v>
      </c>
      <c r="Y37" s="189">
        <f t="shared" si="29"/>
        <v>0.18622926579138796</v>
      </c>
      <c r="AA37" s="191" t="s">
        <v>175</v>
      </c>
      <c r="AB37" s="181">
        <f t="shared" si="0"/>
        <v>64.373999999999995</v>
      </c>
      <c r="AC37" s="181">
        <f t="shared" si="1"/>
        <v>149.24</v>
      </c>
      <c r="AD37" s="181">
        <f t="shared" si="2"/>
        <v>41.743000000000002</v>
      </c>
      <c r="AE37" s="181">
        <f t="shared" si="3"/>
        <v>68.660000000000011</v>
      </c>
      <c r="AF37" s="181">
        <f t="shared" si="4"/>
        <v>259.64300000000003</v>
      </c>
      <c r="AG37" s="186">
        <f t="shared" si="5"/>
        <v>146.32499999999999</v>
      </c>
      <c r="AH37" s="182">
        <f t="shared" si="6"/>
        <v>11.295999999999999</v>
      </c>
      <c r="AI37" s="182">
        <f t="shared" si="7"/>
        <v>13.872</v>
      </c>
      <c r="AJ37" s="182">
        <f t="shared" si="8"/>
        <v>171.49299999999999</v>
      </c>
      <c r="AK37" s="500">
        <f t="shared" si="9"/>
        <v>40.751000000000005</v>
      </c>
      <c r="AL37" s="424">
        <f t="shared" si="10"/>
        <v>259.64300000000003</v>
      </c>
      <c r="AM37" s="423">
        <f t="shared" si="11"/>
        <v>47.399000000000001</v>
      </c>
      <c r="AN37" s="179">
        <f t="shared" si="30"/>
        <v>0.22332315636720002</v>
      </c>
      <c r="AO37" s="191"/>
      <c r="AP37" s="191" t="s">
        <v>175</v>
      </c>
      <c r="AQ37" s="814">
        <v>94.563999999999993</v>
      </c>
      <c r="AR37" s="814">
        <v>236.24100000000001</v>
      </c>
      <c r="AS37" s="814">
        <v>53.972000000000001</v>
      </c>
      <c r="AT37" s="814">
        <v>68.906000000000006</v>
      </c>
      <c r="AU37" s="814">
        <v>359.11900000000003</v>
      </c>
      <c r="AV37" s="815">
        <v>195.523</v>
      </c>
      <c r="AW37" s="882">
        <v>15.571</v>
      </c>
      <c r="AX37" s="882">
        <v>13.872</v>
      </c>
      <c r="AY37" s="882">
        <v>224.96600000000001</v>
      </c>
      <c r="AZ37" s="898">
        <v>71.137</v>
      </c>
      <c r="BA37" s="884">
        <v>359.11900000000003</v>
      </c>
      <c r="BB37" s="183">
        <v>63.015999999999998</v>
      </c>
      <c r="BC37" s="179">
        <f t="shared" si="31"/>
        <v>0.28011343936417055</v>
      </c>
      <c r="BD37" s="191"/>
      <c r="BE37" s="191" t="s">
        <v>175</v>
      </c>
      <c r="BF37" s="197">
        <f t="shared" si="12"/>
        <v>0.31925468465800944</v>
      </c>
      <c r="BG37" s="198">
        <f t="shared" si="13"/>
        <v>0.36827223047650492</v>
      </c>
      <c r="BH37" s="198">
        <f t="shared" si="14"/>
        <v>0.22658044912176681</v>
      </c>
      <c r="BI37" s="198">
        <f t="shared" si="15"/>
        <v>3.5700809798856412E-3</v>
      </c>
      <c r="BJ37" s="201">
        <f t="shared" si="16"/>
        <v>0.27700010302991485</v>
      </c>
      <c r="BK37" s="427">
        <f t="shared" si="17"/>
        <v>0.2516225712576014</v>
      </c>
      <c r="BL37" s="428">
        <f t="shared" si="18"/>
        <v>0.27454884079378333</v>
      </c>
      <c r="BM37" s="428">
        <f t="shared" si="19"/>
        <v>0</v>
      </c>
      <c r="BN37" s="428">
        <f t="shared" si="20"/>
        <v>0.23769369593627479</v>
      </c>
      <c r="BO37" s="426">
        <f t="shared" si="21"/>
        <v>0.42714761657084216</v>
      </c>
      <c r="BP37" s="501">
        <f t="shared" si="22"/>
        <v>0.27700010302991485</v>
      </c>
      <c r="BQ37" s="425">
        <f t="shared" si="23"/>
        <v>0.24782594896534216</v>
      </c>
      <c r="BR37" s="189">
        <f t="shared" si="24"/>
        <v>0.66483516897336215</v>
      </c>
    </row>
    <row r="38" spans="1:70" x14ac:dyDescent="0.25">
      <c r="A38" s="191" t="s">
        <v>176</v>
      </c>
      <c r="B38" s="212">
        <v>82.453000000000003</v>
      </c>
      <c r="C38" s="205">
        <f t="shared" si="25"/>
        <v>308.60199999999998</v>
      </c>
      <c r="D38" s="820">
        <v>391.05500000000001</v>
      </c>
      <c r="E38" s="814">
        <v>72.858999999999995</v>
      </c>
      <c r="F38" s="210">
        <f t="shared" si="26"/>
        <v>146.10399999999998</v>
      </c>
      <c r="G38" s="213">
        <v>218.96299999999999</v>
      </c>
      <c r="H38" s="217">
        <f t="shared" si="32"/>
        <v>0.55992891025559066</v>
      </c>
      <c r="I38" s="217">
        <f t="shared" si="27"/>
        <v>0.21084757898505327</v>
      </c>
      <c r="J38" s="217">
        <f t="shared" si="28"/>
        <v>0.33274571502947986</v>
      </c>
      <c r="K38" s="31"/>
      <c r="L38" s="191" t="s">
        <v>176</v>
      </c>
      <c r="M38" s="813">
        <v>25.959</v>
      </c>
      <c r="N38" s="814">
        <v>72.858999999999995</v>
      </c>
      <c r="O38" s="814">
        <v>15.617000000000001</v>
      </c>
      <c r="P38" s="814">
        <v>0.26900000000000002</v>
      </c>
      <c r="Q38" s="814">
        <v>88.745000000000005</v>
      </c>
      <c r="R38" s="815">
        <v>49.081000000000003</v>
      </c>
      <c r="S38" s="816">
        <v>2.5459999999999998</v>
      </c>
      <c r="T38" s="816">
        <v>0</v>
      </c>
      <c r="U38" s="816">
        <v>51.627000000000002</v>
      </c>
      <c r="V38" s="883">
        <v>31.538</v>
      </c>
      <c r="W38" s="884">
        <v>88.745000000000005</v>
      </c>
      <c r="X38" s="817">
        <v>5.58</v>
      </c>
      <c r="Y38" s="189">
        <f t="shared" si="29"/>
        <v>6.7095532976612748E-2</v>
      </c>
      <c r="AA38" s="191" t="s">
        <v>176</v>
      </c>
      <c r="AB38" s="181">
        <f t="shared" si="0"/>
        <v>64.888999999999996</v>
      </c>
      <c r="AC38" s="181">
        <f t="shared" si="1"/>
        <v>146.10399999999998</v>
      </c>
      <c r="AD38" s="181">
        <f t="shared" si="2"/>
        <v>47.399000000000001</v>
      </c>
      <c r="AE38" s="181">
        <f t="shared" si="3"/>
        <v>78.125999999999991</v>
      </c>
      <c r="AF38" s="181">
        <f t="shared" si="4"/>
        <v>271.62900000000002</v>
      </c>
      <c r="AG38" s="186">
        <f t="shared" si="5"/>
        <v>153.16500000000002</v>
      </c>
      <c r="AH38" s="182">
        <f t="shared" si="6"/>
        <v>10.807</v>
      </c>
      <c r="AI38" s="182">
        <f t="shared" si="7"/>
        <v>13.943</v>
      </c>
      <c r="AJ38" s="182">
        <f t="shared" si="8"/>
        <v>177.91499999999999</v>
      </c>
      <c r="AK38" s="500">
        <f t="shared" si="9"/>
        <v>46.783000000000001</v>
      </c>
      <c r="AL38" s="424">
        <f t="shared" si="10"/>
        <v>271.62900000000002</v>
      </c>
      <c r="AM38" s="423">
        <f t="shared" si="11"/>
        <v>46.931000000000004</v>
      </c>
      <c r="AN38" s="179">
        <f t="shared" si="30"/>
        <v>0.20886256219459012</v>
      </c>
      <c r="AO38" s="191"/>
      <c r="AP38" s="191" t="s">
        <v>176</v>
      </c>
      <c r="AQ38" s="814">
        <v>90.847999999999999</v>
      </c>
      <c r="AR38" s="814">
        <v>218.96299999999999</v>
      </c>
      <c r="AS38" s="814">
        <v>63.015999999999998</v>
      </c>
      <c r="AT38" s="814">
        <v>78.394999999999996</v>
      </c>
      <c r="AU38" s="814">
        <v>360.37400000000002</v>
      </c>
      <c r="AV38" s="815">
        <v>202.24600000000001</v>
      </c>
      <c r="AW38" s="882">
        <v>13.353</v>
      </c>
      <c r="AX38" s="882">
        <v>13.943</v>
      </c>
      <c r="AY38" s="882">
        <v>229.542</v>
      </c>
      <c r="AZ38" s="898">
        <v>78.320999999999998</v>
      </c>
      <c r="BA38" s="884">
        <v>360.37400000000002</v>
      </c>
      <c r="BB38" s="183">
        <v>52.511000000000003</v>
      </c>
      <c r="BC38" s="179">
        <f t="shared" si="31"/>
        <v>0.22876423486769307</v>
      </c>
      <c r="BD38" s="191"/>
      <c r="BE38" s="191" t="s">
        <v>176</v>
      </c>
      <c r="BF38" s="197">
        <f t="shared" si="12"/>
        <v>0.28574101796407186</v>
      </c>
      <c r="BG38" s="198">
        <f t="shared" si="13"/>
        <v>0.33274571502947986</v>
      </c>
      <c r="BH38" s="198">
        <f t="shared" si="14"/>
        <v>0.24782594896534216</v>
      </c>
      <c r="BI38" s="198">
        <f t="shared" si="15"/>
        <v>3.431341284520697E-3</v>
      </c>
      <c r="BJ38" s="201">
        <f t="shared" si="16"/>
        <v>0.24625805413265109</v>
      </c>
      <c r="BK38" s="427">
        <f t="shared" si="17"/>
        <v>0.24267970689160726</v>
      </c>
      <c r="BL38" s="428">
        <f t="shared" si="18"/>
        <v>0.19066876357372875</v>
      </c>
      <c r="BM38" s="428">
        <f t="shared" si="19"/>
        <v>0</v>
      </c>
      <c r="BN38" s="428">
        <f t="shared" si="20"/>
        <v>0.22491308780092534</v>
      </c>
      <c r="BO38" s="426">
        <f t="shared" si="21"/>
        <v>0.40267616603465228</v>
      </c>
      <c r="BP38" s="501">
        <f t="shared" si="22"/>
        <v>0.24625805413265109</v>
      </c>
      <c r="BQ38" s="425">
        <f t="shared" si="23"/>
        <v>0.10626344956294871</v>
      </c>
      <c r="BR38" s="189">
        <f t="shared" si="24"/>
        <v>0.2932955538938059</v>
      </c>
    </row>
    <row r="39" spans="1:70" x14ac:dyDescent="0.25">
      <c r="A39" s="191" t="s">
        <v>177</v>
      </c>
      <c r="B39" s="212">
        <v>89.200999999999993</v>
      </c>
      <c r="C39" s="205">
        <f t="shared" si="25"/>
        <v>309.80000000000007</v>
      </c>
      <c r="D39" s="820">
        <v>399.00100000000003</v>
      </c>
      <c r="E39" s="814">
        <v>80.748999999999995</v>
      </c>
      <c r="F39" s="210">
        <f t="shared" si="26"/>
        <v>131.27700000000002</v>
      </c>
      <c r="G39" s="213">
        <v>212.02600000000001</v>
      </c>
      <c r="H39" s="217">
        <f t="shared" si="32"/>
        <v>0.53139215189936861</v>
      </c>
      <c r="I39" s="217">
        <f t="shared" si="27"/>
        <v>0.22356084320590672</v>
      </c>
      <c r="J39" s="217">
        <f t="shared" si="28"/>
        <v>0.38084480205257842</v>
      </c>
      <c r="L39" s="191" t="s">
        <v>177</v>
      </c>
      <c r="M39" s="813">
        <v>30.222000000000001</v>
      </c>
      <c r="N39" s="814">
        <v>80.748999999999995</v>
      </c>
      <c r="O39" s="814">
        <v>5.58</v>
      </c>
      <c r="P39" s="814">
        <v>0.36099999999999999</v>
      </c>
      <c r="Q39" s="814">
        <v>86.69</v>
      </c>
      <c r="R39" s="815">
        <v>45.23</v>
      </c>
      <c r="S39" s="816">
        <v>2.8820000000000001</v>
      </c>
      <c r="T39" s="816">
        <v>0</v>
      </c>
      <c r="U39" s="816">
        <v>48.112000000000002</v>
      </c>
      <c r="V39" s="883">
        <v>34.817</v>
      </c>
      <c r="W39" s="884">
        <v>86.69</v>
      </c>
      <c r="X39" s="817">
        <v>3.7610000000000001</v>
      </c>
      <c r="Y39" s="189">
        <f t="shared" si="29"/>
        <v>4.535204813756346E-2</v>
      </c>
      <c r="AA39" s="191" t="s">
        <v>177</v>
      </c>
      <c r="AB39" s="181">
        <f t="shared" si="0"/>
        <v>66.216999999999985</v>
      </c>
      <c r="AC39" s="181">
        <f t="shared" si="1"/>
        <v>131.27700000000002</v>
      </c>
      <c r="AD39" s="181">
        <f t="shared" si="2"/>
        <v>46.931000000000004</v>
      </c>
      <c r="AE39" s="181">
        <f t="shared" si="3"/>
        <v>77.088999999999999</v>
      </c>
      <c r="AF39" s="181">
        <f t="shared" si="4"/>
        <v>255.29700000000003</v>
      </c>
      <c r="AG39" s="186">
        <f t="shared" si="5"/>
        <v>148.30100000000002</v>
      </c>
      <c r="AH39" s="182">
        <f t="shared" si="6"/>
        <v>11.212</v>
      </c>
      <c r="AI39" s="182">
        <f t="shared" si="7"/>
        <v>14.192</v>
      </c>
      <c r="AJ39" s="182">
        <f t="shared" si="8"/>
        <v>173.70500000000001</v>
      </c>
      <c r="AK39" s="500">
        <f t="shared" si="9"/>
        <v>42.395000000000003</v>
      </c>
      <c r="AL39" s="424">
        <f t="shared" si="10"/>
        <v>255.29700000000003</v>
      </c>
      <c r="AM39" s="423">
        <f t="shared" si="11"/>
        <v>39.196999999999996</v>
      </c>
      <c r="AN39" s="179">
        <f t="shared" si="30"/>
        <v>0.18138361869504854</v>
      </c>
      <c r="AO39" s="191"/>
      <c r="AP39" s="191" t="s">
        <v>177</v>
      </c>
      <c r="AQ39" s="814">
        <v>96.438999999999993</v>
      </c>
      <c r="AR39" s="814">
        <v>212.02600000000001</v>
      </c>
      <c r="AS39" s="814">
        <v>52.511000000000003</v>
      </c>
      <c r="AT39" s="814">
        <v>77.45</v>
      </c>
      <c r="AU39" s="814">
        <v>341.98700000000002</v>
      </c>
      <c r="AV39" s="815">
        <v>193.53100000000001</v>
      </c>
      <c r="AW39" s="882">
        <v>14.093999999999999</v>
      </c>
      <c r="AX39" s="882">
        <v>14.192</v>
      </c>
      <c r="AY39" s="882">
        <v>221.81700000000001</v>
      </c>
      <c r="AZ39" s="898">
        <v>77.212000000000003</v>
      </c>
      <c r="BA39" s="884">
        <v>341.98700000000002</v>
      </c>
      <c r="BB39" s="183">
        <v>42.957999999999998</v>
      </c>
      <c r="BC39" s="179">
        <f t="shared" si="31"/>
        <v>0.19366414657127271</v>
      </c>
      <c r="BD39" s="191"/>
      <c r="BE39" s="191" t="s">
        <v>177</v>
      </c>
      <c r="BF39" s="197">
        <f t="shared" si="12"/>
        <v>0.31337944192702127</v>
      </c>
      <c r="BG39" s="198">
        <f t="shared" si="13"/>
        <v>0.38084480205257842</v>
      </c>
      <c r="BH39" s="198">
        <f t="shared" si="14"/>
        <v>0.10626344956294871</v>
      </c>
      <c r="BI39" s="198">
        <f t="shared" si="15"/>
        <v>4.6610716591349256E-3</v>
      </c>
      <c r="BJ39" s="201">
        <f t="shared" si="16"/>
        <v>0.2534891677169015</v>
      </c>
      <c r="BK39" s="427">
        <f t="shared" si="17"/>
        <v>0.23370932822131851</v>
      </c>
      <c r="BL39" s="428">
        <f t="shared" si="18"/>
        <v>0.20448417766425431</v>
      </c>
      <c r="BM39" s="428">
        <f t="shared" si="19"/>
        <v>0</v>
      </c>
      <c r="BN39" s="428">
        <f t="shared" si="20"/>
        <v>0.21689951626791454</v>
      </c>
      <c r="BO39" s="426">
        <f t="shared" si="21"/>
        <v>0.45092731699735789</v>
      </c>
      <c r="BP39" s="501">
        <f t="shared" si="22"/>
        <v>0.2534891677169015</v>
      </c>
      <c r="BQ39" s="425">
        <f t="shared" si="23"/>
        <v>8.7550630848735975E-2</v>
      </c>
      <c r="BR39" s="189">
        <f t="shared" si="24"/>
        <v>0.23417885520112469</v>
      </c>
    </row>
    <row r="40" spans="1:70" x14ac:dyDescent="0.25">
      <c r="A40" s="191" t="s">
        <v>178</v>
      </c>
      <c r="B40" s="212">
        <v>98.950999999999993</v>
      </c>
      <c r="C40" s="205">
        <f t="shared" si="25"/>
        <v>347.73900000000003</v>
      </c>
      <c r="D40" s="820">
        <v>446.69</v>
      </c>
      <c r="E40" s="814">
        <v>91.47</v>
      </c>
      <c r="F40" s="210">
        <f t="shared" si="26"/>
        <v>169.01599999999999</v>
      </c>
      <c r="G40" s="213">
        <v>260.48599999999999</v>
      </c>
      <c r="H40" s="217">
        <f t="shared" si="32"/>
        <v>0.58314714902952824</v>
      </c>
      <c r="I40" s="217">
        <f t="shared" si="27"/>
        <v>0.22152051758490227</v>
      </c>
      <c r="J40" s="217">
        <f t="shared" si="28"/>
        <v>0.35115130947536527</v>
      </c>
      <c r="L40" s="191" t="s">
        <v>178</v>
      </c>
      <c r="M40" s="813">
        <v>30.907</v>
      </c>
      <c r="N40" s="814">
        <v>91.47</v>
      </c>
      <c r="O40" s="814">
        <v>3.7610000000000001</v>
      </c>
      <c r="P40" s="814">
        <v>0.39700000000000002</v>
      </c>
      <c r="Q40" s="814">
        <v>95.628</v>
      </c>
      <c r="R40" s="815">
        <v>47.673000000000002</v>
      </c>
      <c r="S40" s="816">
        <v>3.0510000000000002</v>
      </c>
      <c r="T40" s="816">
        <v>0</v>
      </c>
      <c r="U40" s="816">
        <v>50.723999999999997</v>
      </c>
      <c r="V40" s="883">
        <v>40.798000000000002</v>
      </c>
      <c r="W40" s="884">
        <v>95.628</v>
      </c>
      <c r="X40" s="817">
        <v>4.1059999999999999</v>
      </c>
      <c r="Y40" s="189">
        <f t="shared" si="29"/>
        <v>4.4863530080199297E-2</v>
      </c>
      <c r="AA40" s="191" t="s">
        <v>178</v>
      </c>
      <c r="AB40" s="181">
        <f t="shared" si="0"/>
        <v>71.650000000000006</v>
      </c>
      <c r="AC40" s="181">
        <f t="shared" si="1"/>
        <v>169.01599999999999</v>
      </c>
      <c r="AD40" s="181">
        <f t="shared" si="2"/>
        <v>39.196999999999996</v>
      </c>
      <c r="AE40" s="181">
        <f t="shared" si="3"/>
        <v>86.465999999999994</v>
      </c>
      <c r="AF40" s="181">
        <f t="shared" si="4"/>
        <v>294.67900000000003</v>
      </c>
      <c r="AG40" s="186">
        <f t="shared" si="5"/>
        <v>161.88200000000001</v>
      </c>
      <c r="AH40" s="182">
        <f t="shared" si="6"/>
        <v>11.36</v>
      </c>
      <c r="AI40" s="182">
        <f t="shared" si="7"/>
        <v>14.587999999999999</v>
      </c>
      <c r="AJ40" s="182">
        <f t="shared" si="8"/>
        <v>187.83</v>
      </c>
      <c r="AK40" s="500">
        <f t="shared" si="9"/>
        <v>50.641999999999996</v>
      </c>
      <c r="AL40" s="424">
        <f t="shared" si="10"/>
        <v>294.67900000000003</v>
      </c>
      <c r="AM40" s="423">
        <f t="shared" si="11"/>
        <v>56.207000000000001</v>
      </c>
      <c r="AN40" s="179">
        <f t="shared" si="30"/>
        <v>0.23569643396289711</v>
      </c>
      <c r="AO40" s="191"/>
      <c r="AP40" s="191" t="s">
        <v>178</v>
      </c>
      <c r="AQ40" s="814">
        <v>102.557</v>
      </c>
      <c r="AR40" s="814">
        <v>260.48599999999999</v>
      </c>
      <c r="AS40" s="814">
        <v>42.957999999999998</v>
      </c>
      <c r="AT40" s="814">
        <v>86.863</v>
      </c>
      <c r="AU40" s="814">
        <v>390.30700000000002</v>
      </c>
      <c r="AV40" s="815">
        <v>209.55500000000001</v>
      </c>
      <c r="AW40" s="882">
        <v>14.411</v>
      </c>
      <c r="AX40" s="882">
        <v>14.587999999999999</v>
      </c>
      <c r="AY40" s="882">
        <v>238.554</v>
      </c>
      <c r="AZ40" s="898">
        <v>91.44</v>
      </c>
      <c r="BA40" s="884">
        <v>390.30700000000002</v>
      </c>
      <c r="BB40" s="183">
        <v>60.313000000000002</v>
      </c>
      <c r="BC40" s="179">
        <f t="shared" si="31"/>
        <v>0.25282745206536045</v>
      </c>
      <c r="BD40" s="191"/>
      <c r="BE40" s="191" t="s">
        <v>178</v>
      </c>
      <c r="BF40" s="197">
        <f t="shared" si="12"/>
        <v>0.30136411946527297</v>
      </c>
      <c r="BG40" s="198">
        <f t="shared" si="13"/>
        <v>0.35115130947536527</v>
      </c>
      <c r="BH40" s="198">
        <f t="shared" si="14"/>
        <v>8.7550630848735975E-2</v>
      </c>
      <c r="BI40" s="198">
        <f t="shared" si="15"/>
        <v>4.5704154818507307E-3</v>
      </c>
      <c r="BJ40" s="201">
        <f t="shared" si="16"/>
        <v>0.24500713540879357</v>
      </c>
      <c r="BK40" s="427">
        <f t="shared" si="17"/>
        <v>0.22749636133711915</v>
      </c>
      <c r="BL40" s="428">
        <f t="shared" si="18"/>
        <v>0.21171327458191661</v>
      </c>
      <c r="BM40" s="428">
        <f t="shared" si="19"/>
        <v>0</v>
      </c>
      <c r="BN40" s="428">
        <f t="shared" si="20"/>
        <v>0.21263110239191124</v>
      </c>
      <c r="BO40" s="426">
        <f t="shared" si="21"/>
        <v>0.44617235345581807</v>
      </c>
      <c r="BP40" s="501">
        <f t="shared" si="22"/>
        <v>0.24500713540879357</v>
      </c>
      <c r="BQ40" s="425">
        <f t="shared" si="23"/>
        <v>6.8078192097889345E-2</v>
      </c>
      <c r="BR40" s="189">
        <f t="shared" si="24"/>
        <v>0.17744722621577211</v>
      </c>
    </row>
    <row r="41" spans="1:70" x14ac:dyDescent="0.25">
      <c r="A41" s="191" t="s">
        <v>179</v>
      </c>
      <c r="B41" s="212">
        <v>100.432</v>
      </c>
      <c r="C41" s="205">
        <f t="shared" si="25"/>
        <v>360.06099999999998</v>
      </c>
      <c r="D41" s="820">
        <v>460.49299999999999</v>
      </c>
      <c r="E41" s="814">
        <v>90.662999999999997</v>
      </c>
      <c r="F41" s="210">
        <f t="shared" si="26"/>
        <v>173.59299999999996</v>
      </c>
      <c r="G41" s="213">
        <v>264.25599999999997</v>
      </c>
      <c r="H41" s="217">
        <f t="shared" si="32"/>
        <v>0.57385454284864257</v>
      </c>
      <c r="I41" s="217">
        <f t="shared" si="27"/>
        <v>0.21809669202354867</v>
      </c>
      <c r="J41" s="217">
        <f t="shared" si="28"/>
        <v>0.34308776338096392</v>
      </c>
      <c r="L41" s="191" t="s">
        <v>179</v>
      </c>
      <c r="M41" s="813">
        <v>31.003</v>
      </c>
      <c r="N41" s="814">
        <v>90.662999999999997</v>
      </c>
      <c r="O41" s="814">
        <v>4.1059999999999999</v>
      </c>
      <c r="P41" s="814">
        <v>0.39300000000000002</v>
      </c>
      <c r="Q41" s="814">
        <v>95.162000000000006</v>
      </c>
      <c r="R41" s="815">
        <v>44.850999999999999</v>
      </c>
      <c r="S41" s="816">
        <v>3.5</v>
      </c>
      <c r="T41" s="816">
        <v>0</v>
      </c>
      <c r="U41" s="816">
        <v>48.350999999999999</v>
      </c>
      <c r="V41" s="883">
        <v>40.959000000000003</v>
      </c>
      <c r="W41" s="884">
        <v>95.162000000000006</v>
      </c>
      <c r="X41" s="817">
        <v>5.8520000000000003</v>
      </c>
      <c r="Y41" s="189">
        <f t="shared" si="29"/>
        <v>6.5524577314970328E-2</v>
      </c>
      <c r="AA41" s="191" t="s">
        <v>179</v>
      </c>
      <c r="AB41" s="181">
        <f t="shared" si="0"/>
        <v>72.361000000000004</v>
      </c>
      <c r="AC41" s="181">
        <f t="shared" si="1"/>
        <v>173.59299999999996</v>
      </c>
      <c r="AD41" s="181">
        <f t="shared" si="2"/>
        <v>56.207000000000001</v>
      </c>
      <c r="AE41" s="181">
        <f t="shared" si="3"/>
        <v>88.388000000000005</v>
      </c>
      <c r="AF41" s="181">
        <f t="shared" si="4"/>
        <v>318.18799999999999</v>
      </c>
      <c r="AG41" s="186">
        <f t="shared" si="5"/>
        <v>176.274</v>
      </c>
      <c r="AH41" s="182">
        <f t="shared" si="6"/>
        <v>11.978</v>
      </c>
      <c r="AI41" s="182">
        <f t="shared" si="7"/>
        <v>15.023999999999999</v>
      </c>
      <c r="AJ41" s="182">
        <f t="shared" si="8"/>
        <v>203.27600000000001</v>
      </c>
      <c r="AK41" s="500">
        <f t="shared" si="9"/>
        <v>50.742999999999995</v>
      </c>
      <c r="AL41" s="424">
        <f t="shared" si="10"/>
        <v>318.18799999999999</v>
      </c>
      <c r="AM41" s="423">
        <f t="shared" si="11"/>
        <v>64.168999999999997</v>
      </c>
      <c r="AN41" s="179">
        <f t="shared" si="30"/>
        <v>0.25261496187293075</v>
      </c>
      <c r="AO41" s="191"/>
      <c r="AP41" s="191" t="s">
        <v>179</v>
      </c>
      <c r="AQ41" s="814">
        <v>103.364</v>
      </c>
      <c r="AR41" s="814">
        <v>264.25599999999997</v>
      </c>
      <c r="AS41" s="814">
        <v>60.313000000000002</v>
      </c>
      <c r="AT41" s="814">
        <v>88.781000000000006</v>
      </c>
      <c r="AU41" s="814">
        <v>413.35</v>
      </c>
      <c r="AV41" s="815">
        <v>221.125</v>
      </c>
      <c r="AW41" s="882">
        <v>15.478</v>
      </c>
      <c r="AX41" s="882">
        <v>15.023999999999999</v>
      </c>
      <c r="AY41" s="882">
        <v>251.62700000000001</v>
      </c>
      <c r="AZ41" s="898">
        <v>91.701999999999998</v>
      </c>
      <c r="BA41" s="884">
        <v>413.35</v>
      </c>
      <c r="BB41" s="183">
        <v>70.021000000000001</v>
      </c>
      <c r="BC41" s="179">
        <f t="shared" si="31"/>
        <v>0.27827299932042271</v>
      </c>
      <c r="BD41" s="191"/>
      <c r="BE41" s="191" t="s">
        <v>179</v>
      </c>
      <c r="BF41" s="197">
        <f t="shared" si="12"/>
        <v>0.29994001780116869</v>
      </c>
      <c r="BG41" s="198">
        <f t="shared" si="13"/>
        <v>0.34308776338096392</v>
      </c>
      <c r="BH41" s="198">
        <f t="shared" si="14"/>
        <v>6.8078192097889345E-2</v>
      </c>
      <c r="BI41" s="198">
        <f t="shared" si="15"/>
        <v>4.4266228134398128E-3</v>
      </c>
      <c r="BJ41" s="201">
        <f t="shared" si="16"/>
        <v>0.23022136204185314</v>
      </c>
      <c r="BK41" s="427">
        <f t="shared" si="17"/>
        <v>0.20283097795364613</v>
      </c>
      <c r="BL41" s="428">
        <f t="shared" si="18"/>
        <v>0.22612740664168499</v>
      </c>
      <c r="BM41" s="428">
        <f t="shared" si="19"/>
        <v>0</v>
      </c>
      <c r="BN41" s="428">
        <f t="shared" si="20"/>
        <v>0.19215346524816493</v>
      </c>
      <c r="BO41" s="426">
        <f t="shared" si="21"/>
        <v>0.44665329000458009</v>
      </c>
      <c r="BP41" s="501">
        <f t="shared" si="22"/>
        <v>0.23022136204185314</v>
      </c>
      <c r="BQ41" s="425">
        <f t="shared" si="23"/>
        <v>8.3574927521743475E-2</v>
      </c>
      <c r="BR41" s="189">
        <f t="shared" si="24"/>
        <v>0.23546868533774207</v>
      </c>
    </row>
    <row r="42" spans="1:70" x14ac:dyDescent="0.25">
      <c r="A42" s="191" t="s">
        <v>180</v>
      </c>
      <c r="B42" s="212">
        <v>92.441999999999993</v>
      </c>
      <c r="C42" s="205">
        <f t="shared" si="25"/>
        <v>353.80399999999997</v>
      </c>
      <c r="D42" s="820">
        <v>446.24599999999998</v>
      </c>
      <c r="E42" s="814">
        <v>84.290999999999997</v>
      </c>
      <c r="F42" s="210">
        <f t="shared" si="26"/>
        <v>156.02799999999999</v>
      </c>
      <c r="G42" s="213">
        <v>240.31899999999999</v>
      </c>
      <c r="H42" s="217">
        <f t="shared" si="32"/>
        <v>0.5385347991914774</v>
      </c>
      <c r="I42" s="217">
        <f t="shared" si="27"/>
        <v>0.20715479802620079</v>
      </c>
      <c r="J42" s="217">
        <f t="shared" si="28"/>
        <v>0.35074629970996885</v>
      </c>
      <c r="L42" s="191" t="s">
        <v>180</v>
      </c>
      <c r="M42" s="813">
        <v>29.856000000000002</v>
      </c>
      <c r="N42" s="814">
        <v>84.290999999999997</v>
      </c>
      <c r="O42" s="814">
        <v>5.8520000000000003</v>
      </c>
      <c r="P42" s="814">
        <v>0.439</v>
      </c>
      <c r="Q42" s="814">
        <v>90.581999999999994</v>
      </c>
      <c r="R42" s="815">
        <v>46.347999999999999</v>
      </c>
      <c r="S42" s="816">
        <v>2.4380000000000002</v>
      </c>
      <c r="T42" s="816">
        <v>0</v>
      </c>
      <c r="U42" s="816">
        <v>48.786000000000001</v>
      </c>
      <c r="V42" s="883">
        <v>37.186</v>
      </c>
      <c r="W42" s="884">
        <v>90.581999999999994</v>
      </c>
      <c r="X42" s="817">
        <v>4.6100000000000003</v>
      </c>
      <c r="Y42" s="189">
        <f t="shared" si="29"/>
        <v>5.3622109524031077E-2</v>
      </c>
      <c r="AA42" s="191" t="s">
        <v>180</v>
      </c>
      <c r="AB42" s="181">
        <f t="shared" si="0"/>
        <v>73.274000000000001</v>
      </c>
      <c r="AC42" s="181">
        <f t="shared" si="1"/>
        <v>156.02799999999999</v>
      </c>
      <c r="AD42" s="181">
        <f t="shared" si="2"/>
        <v>64.168999999999997</v>
      </c>
      <c r="AE42" s="181">
        <f t="shared" si="3"/>
        <v>93.051000000000002</v>
      </c>
      <c r="AF42" s="181">
        <f t="shared" si="4"/>
        <v>313.24799999999999</v>
      </c>
      <c r="AG42" s="186">
        <f t="shared" si="5"/>
        <v>181.94200000000001</v>
      </c>
      <c r="AH42" s="182">
        <f t="shared" si="6"/>
        <v>12.911999999999999</v>
      </c>
      <c r="AI42" s="182">
        <f t="shared" si="7"/>
        <v>15.363</v>
      </c>
      <c r="AJ42" s="182">
        <f t="shared" si="8"/>
        <v>210.21699999999998</v>
      </c>
      <c r="AK42" s="500">
        <f t="shared" si="9"/>
        <v>55.000000000000007</v>
      </c>
      <c r="AL42" s="424">
        <f t="shared" si="10"/>
        <v>313.24799999999999</v>
      </c>
      <c r="AM42" s="423">
        <f t="shared" si="11"/>
        <v>48.030999999999999</v>
      </c>
      <c r="AN42" s="179">
        <f t="shared" si="30"/>
        <v>0.18110075900111985</v>
      </c>
      <c r="AO42" s="191"/>
      <c r="AP42" s="191" t="s">
        <v>180</v>
      </c>
      <c r="AQ42" s="814">
        <v>103.13</v>
      </c>
      <c r="AR42" s="814">
        <v>240.31899999999999</v>
      </c>
      <c r="AS42" s="814">
        <v>70.021000000000001</v>
      </c>
      <c r="AT42" s="814">
        <v>93.49</v>
      </c>
      <c r="AU42" s="814">
        <v>403.83</v>
      </c>
      <c r="AV42" s="815">
        <v>228.29</v>
      </c>
      <c r="AW42" s="882">
        <v>15.35</v>
      </c>
      <c r="AX42" s="882">
        <v>15.363</v>
      </c>
      <c r="AY42" s="882">
        <v>259.00299999999999</v>
      </c>
      <c r="AZ42" s="898">
        <v>92.186000000000007</v>
      </c>
      <c r="BA42" s="884">
        <v>403.83</v>
      </c>
      <c r="BB42" s="183">
        <v>52.640999999999998</v>
      </c>
      <c r="BC42" s="179">
        <f t="shared" si="31"/>
        <v>0.20324475006081011</v>
      </c>
      <c r="BD42" s="191"/>
      <c r="BE42" s="191" t="s">
        <v>180</v>
      </c>
      <c r="BF42" s="197">
        <f t="shared" si="12"/>
        <v>0.28949869097255893</v>
      </c>
      <c r="BG42" s="198">
        <f t="shared" si="13"/>
        <v>0.35074629970996885</v>
      </c>
      <c r="BH42" s="198">
        <f t="shared" si="14"/>
        <v>8.3574927521743475E-2</v>
      </c>
      <c r="BI42" s="198">
        <f t="shared" si="15"/>
        <v>4.6956893785431598E-3</v>
      </c>
      <c r="BJ42" s="201">
        <f t="shared" si="16"/>
        <v>0.22430725800460588</v>
      </c>
      <c r="BK42" s="427">
        <f t="shared" si="17"/>
        <v>0.20302247141793334</v>
      </c>
      <c r="BL42" s="428">
        <f t="shared" si="18"/>
        <v>0.15882736156351793</v>
      </c>
      <c r="BM42" s="428">
        <f t="shared" si="19"/>
        <v>0</v>
      </c>
      <c r="BN42" s="428">
        <f t="shared" si="20"/>
        <v>0.18836075257815549</v>
      </c>
      <c r="BO42" s="426">
        <f t="shared" si="21"/>
        <v>0.40338012279521834</v>
      </c>
      <c r="BP42" s="501">
        <f t="shared" si="22"/>
        <v>0.22430725800460588</v>
      </c>
      <c r="BQ42" s="425">
        <f t="shared" si="23"/>
        <v>8.7574324195968931E-2</v>
      </c>
      <c r="BR42" s="189">
        <f t="shared" si="24"/>
        <v>0.26383023181650467</v>
      </c>
    </row>
    <row r="43" spans="1:70" x14ac:dyDescent="0.25">
      <c r="A43" s="658" t="s">
        <v>339</v>
      </c>
      <c r="B43" s="212">
        <v>93.322999999999993</v>
      </c>
      <c r="C43" s="205">
        <f t="shared" si="25"/>
        <v>381.16200000000003</v>
      </c>
      <c r="D43" s="820">
        <v>474.48500000000001</v>
      </c>
      <c r="E43" s="814">
        <v>82.790999999999997</v>
      </c>
      <c r="F43" s="210">
        <f t="shared" si="26"/>
        <v>185.83600000000001</v>
      </c>
      <c r="G43" s="213">
        <v>268.62700000000001</v>
      </c>
      <c r="H43" s="217">
        <f>G43/D43</f>
        <v>0.56614434597510988</v>
      </c>
      <c r="I43" s="217">
        <f t="shared" si="27"/>
        <v>0.19668271915866675</v>
      </c>
      <c r="J43" s="217">
        <f t="shared" si="28"/>
        <v>0.30820059040975029</v>
      </c>
      <c r="L43" s="658" t="s">
        <v>339</v>
      </c>
      <c r="M43" s="813">
        <v>30.814</v>
      </c>
      <c r="N43" s="814">
        <v>82.790999999999997</v>
      </c>
      <c r="O43" s="814">
        <v>4.6100000000000003</v>
      </c>
      <c r="P43" s="814">
        <v>1.103</v>
      </c>
      <c r="Q43" s="814">
        <v>88.504000000000005</v>
      </c>
      <c r="R43" s="815">
        <v>45.966999999999999</v>
      </c>
      <c r="S43" s="816">
        <v>2.5830000000000002</v>
      </c>
      <c r="T43" s="816">
        <v>0</v>
      </c>
      <c r="U43" s="816">
        <v>48.55</v>
      </c>
      <c r="V43" s="883">
        <v>36.128999999999998</v>
      </c>
      <c r="W43" s="884">
        <v>88.504000000000005</v>
      </c>
      <c r="X43" s="817">
        <v>3.8250000000000002</v>
      </c>
      <c r="Y43" s="189">
        <f>X43/(U43+V43)</f>
        <v>4.5170585387168012E-2</v>
      </c>
      <c r="AA43" s="658" t="s">
        <v>339</v>
      </c>
      <c r="AB43" s="181">
        <f t="shared" si="0"/>
        <v>78.963999999999999</v>
      </c>
      <c r="AC43" s="181">
        <f t="shared" si="1"/>
        <v>185.83600000000001</v>
      </c>
      <c r="AD43" s="181">
        <f t="shared" si="2"/>
        <v>48.030999999999999</v>
      </c>
      <c r="AE43" s="181">
        <f t="shared" si="3"/>
        <v>94.838999999999999</v>
      </c>
      <c r="AF43" s="181">
        <f t="shared" si="4"/>
        <v>328.70599999999996</v>
      </c>
      <c r="AG43" s="186">
        <f t="shared" si="5"/>
        <v>183.99099999999999</v>
      </c>
      <c r="AH43" s="182">
        <f t="shared" si="6"/>
        <v>13.641</v>
      </c>
      <c r="AI43" s="182">
        <f t="shared" si="7"/>
        <v>15.558</v>
      </c>
      <c r="AJ43" s="182">
        <f t="shared" si="8"/>
        <v>213.19</v>
      </c>
      <c r="AK43" s="500">
        <f t="shared" si="9"/>
        <v>64.673000000000002</v>
      </c>
      <c r="AL43" s="424">
        <f t="shared" si="10"/>
        <v>328.70599999999996</v>
      </c>
      <c r="AM43" s="423">
        <f t="shared" si="11"/>
        <v>50.842999999999996</v>
      </c>
      <c r="AN43" s="179">
        <f>AM43/(AJ43+AK43)</f>
        <v>0.18297866214645345</v>
      </c>
      <c r="AO43" s="191"/>
      <c r="AP43" s="658" t="s">
        <v>339</v>
      </c>
      <c r="AQ43" s="814">
        <v>109.77800000000001</v>
      </c>
      <c r="AR43" s="814">
        <v>268.62700000000001</v>
      </c>
      <c r="AS43" s="814">
        <v>52.640999999999998</v>
      </c>
      <c r="AT43" s="814">
        <v>95.941999999999993</v>
      </c>
      <c r="AU43" s="814">
        <v>417.21</v>
      </c>
      <c r="AV43" s="815">
        <v>229.958</v>
      </c>
      <c r="AW43" s="882">
        <v>16.224</v>
      </c>
      <c r="AX43" s="882">
        <v>15.558</v>
      </c>
      <c r="AY43" s="882">
        <v>261.74</v>
      </c>
      <c r="AZ43" s="898">
        <v>100.80200000000001</v>
      </c>
      <c r="BA43" s="884">
        <v>417.21</v>
      </c>
      <c r="BB43" s="183">
        <v>54.667999999999999</v>
      </c>
      <c r="BC43" s="179">
        <f>BB43/(AY43)</f>
        <v>0.20886375792771453</v>
      </c>
      <c r="BD43" s="191"/>
      <c r="BE43" s="658" t="s">
        <v>339</v>
      </c>
      <c r="BF43" s="197">
        <f t="shared" si="12"/>
        <v>0.28069376377780608</v>
      </c>
      <c r="BG43" s="198">
        <f t="shared" si="13"/>
        <v>0.30820059040975029</v>
      </c>
      <c r="BH43" s="198">
        <f t="shared" si="14"/>
        <v>8.7574324195968931E-2</v>
      </c>
      <c r="BI43" s="198">
        <f t="shared" si="15"/>
        <v>1.1496529153029957E-2</v>
      </c>
      <c r="BJ43" s="201">
        <f t="shared" si="16"/>
        <v>0.21213297859591096</v>
      </c>
      <c r="BK43" s="427">
        <f t="shared" si="17"/>
        <v>0.19989302394350272</v>
      </c>
      <c r="BL43" s="428">
        <f t="shared" si="18"/>
        <v>0.15920857988165682</v>
      </c>
      <c r="BM43" s="428">
        <f t="shared" si="19"/>
        <v>0</v>
      </c>
      <c r="BN43" s="428">
        <f t="shared" si="20"/>
        <v>0.18548941697868113</v>
      </c>
      <c r="BO43" s="426">
        <f t="shared" si="21"/>
        <v>0.35841550762881685</v>
      </c>
      <c r="BP43" s="501">
        <f t="shared" si="22"/>
        <v>0.21213297859591096</v>
      </c>
      <c r="BQ43" s="425">
        <f t="shared" si="23"/>
        <v>6.9967805663276511E-2</v>
      </c>
      <c r="BR43" s="189">
        <f t="shared" si="24"/>
        <v>0.21626818283524832</v>
      </c>
    </row>
    <row r="44" spans="1:70" x14ac:dyDescent="0.25">
      <c r="A44" s="658" t="s">
        <v>369</v>
      </c>
      <c r="B44" s="212">
        <v>99.015999999999991</v>
      </c>
      <c r="C44" s="205">
        <f>D44-B44</f>
        <v>405.16800000000001</v>
      </c>
      <c r="D44" s="820">
        <v>504.18400000000003</v>
      </c>
      <c r="E44" s="814">
        <v>91.388999999999996</v>
      </c>
      <c r="F44" s="210">
        <f t="shared" si="26"/>
        <v>191.35599999999999</v>
      </c>
      <c r="G44" s="213">
        <v>282.745</v>
      </c>
      <c r="H44" s="217">
        <f>G44/D44</f>
        <v>0.56079724862351843</v>
      </c>
      <c r="I44" s="217">
        <f>B44/D44</f>
        <v>0.19638862002760893</v>
      </c>
      <c r="J44" s="217">
        <f>E44/G44</f>
        <v>0.32322056977134872</v>
      </c>
      <c r="L44" s="658" t="s">
        <v>369</v>
      </c>
      <c r="M44" s="813">
        <v>30.858000000000001</v>
      </c>
      <c r="N44" s="814">
        <v>91.388999999999996</v>
      </c>
      <c r="O44" s="814">
        <v>3.8250000000000002</v>
      </c>
      <c r="P44" s="814">
        <v>1.954</v>
      </c>
      <c r="Q44" s="814">
        <v>97.168000000000006</v>
      </c>
      <c r="R44" s="815">
        <v>47.192</v>
      </c>
      <c r="S44" s="816">
        <v>2.8980000000000001</v>
      </c>
      <c r="T44" s="816">
        <v>0</v>
      </c>
      <c r="U44" s="816">
        <v>50.09</v>
      </c>
      <c r="V44" s="883">
        <v>44.573999999999998</v>
      </c>
      <c r="W44" s="884">
        <v>97.168000000000006</v>
      </c>
      <c r="X44" s="817">
        <v>2.504</v>
      </c>
      <c r="Y44" s="189">
        <f>X44/(U44+V44)</f>
        <v>2.645144933660103E-2</v>
      </c>
      <c r="AA44" s="658" t="s">
        <v>369</v>
      </c>
      <c r="AB44" s="181">
        <f t="shared" si="0"/>
        <v>82.146000000000001</v>
      </c>
      <c r="AC44" s="181">
        <f t="shared" si="1"/>
        <v>191.35599999999999</v>
      </c>
      <c r="AD44" s="181">
        <f t="shared" si="2"/>
        <v>50.842999999999996</v>
      </c>
      <c r="AE44" s="181">
        <f t="shared" si="3"/>
        <v>109.82700000000001</v>
      </c>
      <c r="AF44" s="181">
        <f t="shared" si="4"/>
        <v>352.02600000000001</v>
      </c>
      <c r="AG44" s="186">
        <f t="shared" si="5"/>
        <v>194.017</v>
      </c>
      <c r="AH44" s="182">
        <f t="shared" si="6"/>
        <v>14.55</v>
      </c>
      <c r="AI44" s="182">
        <f t="shared" si="7"/>
        <v>16.164000000000001</v>
      </c>
      <c r="AJ44" s="182">
        <f t="shared" si="8"/>
        <v>224.73100000000002</v>
      </c>
      <c r="AK44" s="500">
        <f t="shared" si="9"/>
        <v>68.126999999999995</v>
      </c>
      <c r="AL44" s="424">
        <f t="shared" si="10"/>
        <v>352.02600000000001</v>
      </c>
      <c r="AM44" s="423">
        <f t="shared" si="11"/>
        <v>59.167999999999999</v>
      </c>
      <c r="AN44" s="179">
        <f>AM44/(AJ44+AK44)</f>
        <v>0.20203648184444337</v>
      </c>
      <c r="AO44" s="191"/>
      <c r="AP44" s="658" t="s">
        <v>369</v>
      </c>
      <c r="AQ44" s="814">
        <v>113.004</v>
      </c>
      <c r="AR44" s="814">
        <v>282.745</v>
      </c>
      <c r="AS44" s="814">
        <v>54.667999999999999</v>
      </c>
      <c r="AT44" s="814">
        <v>111.78100000000001</v>
      </c>
      <c r="AU44" s="814">
        <v>449.19400000000002</v>
      </c>
      <c r="AV44" s="815">
        <v>241.209</v>
      </c>
      <c r="AW44" s="882">
        <v>17.448</v>
      </c>
      <c r="AX44" s="882">
        <v>16.164000000000001</v>
      </c>
      <c r="AY44" s="882">
        <v>274.82100000000003</v>
      </c>
      <c r="AZ44" s="898">
        <v>112.70099999999999</v>
      </c>
      <c r="BA44" s="884">
        <v>449.19400000000002</v>
      </c>
      <c r="BB44" s="183">
        <v>61.671999999999997</v>
      </c>
      <c r="BC44" s="179">
        <f>BB44/(AY44)</f>
        <v>0.22440788731574368</v>
      </c>
      <c r="BD44" s="191"/>
      <c r="BE44" s="658" t="s">
        <v>369</v>
      </c>
      <c r="BF44" s="197">
        <f t="shared" si="12"/>
        <v>0.27306997982372305</v>
      </c>
      <c r="BG44" s="198">
        <f t="shared" si="13"/>
        <v>0.32322056977134872</v>
      </c>
      <c r="BH44" s="198">
        <f t="shared" si="14"/>
        <v>6.9967805663276511E-2</v>
      </c>
      <c r="BI44" s="198">
        <f t="shared" si="15"/>
        <v>1.7480609405891877E-2</v>
      </c>
      <c r="BJ44" s="201">
        <f t="shared" si="16"/>
        <v>0.21631633548088355</v>
      </c>
      <c r="BK44" s="427">
        <f t="shared" si="17"/>
        <v>0.19564775775364932</v>
      </c>
      <c r="BL44" s="428">
        <f t="shared" si="18"/>
        <v>0.16609353507565339</v>
      </c>
      <c r="BM44" s="428">
        <f t="shared" si="19"/>
        <v>0</v>
      </c>
      <c r="BN44" s="428">
        <f t="shared" si="20"/>
        <v>0.18226409189981843</v>
      </c>
      <c r="BO44" s="426">
        <f t="shared" si="21"/>
        <v>0.39550669470545957</v>
      </c>
      <c r="BP44" s="501">
        <f t="shared" si="22"/>
        <v>0.21631633548088355</v>
      </c>
      <c r="BQ44" s="425">
        <f t="shared" si="23"/>
        <v>4.0601893890258145E-2</v>
      </c>
      <c r="BR44" s="189">
        <f t="shared" si="24"/>
        <v>0.11787219091539163</v>
      </c>
    </row>
    <row r="45" spans="1:70" x14ac:dyDescent="0.25">
      <c r="A45" s="658" t="s">
        <v>375</v>
      </c>
      <c r="B45" s="212">
        <v>116.02900000000001</v>
      </c>
      <c r="C45" s="205">
        <f>D45-B45</f>
        <v>419.62</v>
      </c>
      <c r="D45" s="820">
        <v>535.649</v>
      </c>
      <c r="E45" s="814">
        <v>106.878</v>
      </c>
      <c r="F45" s="210">
        <f t="shared" si="26"/>
        <v>211.68700000000001</v>
      </c>
      <c r="G45" s="213">
        <v>318.565</v>
      </c>
      <c r="H45" s="217">
        <f>G45/D45</f>
        <v>0.59472714408129201</v>
      </c>
      <c r="I45" s="217">
        <f>B45/D45</f>
        <v>0.21661386467630858</v>
      </c>
      <c r="J45" s="217">
        <f>E45/G45</f>
        <v>0.33549824996468541</v>
      </c>
      <c r="L45" s="658" t="s">
        <v>375</v>
      </c>
      <c r="M45" s="814">
        <v>33.423000000000002</v>
      </c>
      <c r="N45" s="814">
        <v>106.878</v>
      </c>
      <c r="O45" s="814">
        <v>2.504</v>
      </c>
      <c r="P45" s="814">
        <v>0.90400000000000003</v>
      </c>
      <c r="Q45" s="814">
        <v>110.286</v>
      </c>
      <c r="R45" s="815">
        <v>50.975000000000001</v>
      </c>
      <c r="S45" s="882">
        <v>3.9540000000000002</v>
      </c>
      <c r="T45" s="882">
        <v>0</v>
      </c>
      <c r="U45" s="882">
        <v>54.929000000000002</v>
      </c>
      <c r="V45" s="883">
        <v>50.168999999999997</v>
      </c>
      <c r="W45" s="884">
        <v>110.286</v>
      </c>
      <c r="X45" s="817">
        <v>5.1879999999999997</v>
      </c>
      <c r="Y45" s="189">
        <f>X45/(U45+V45)</f>
        <v>4.936345125501912E-2</v>
      </c>
      <c r="AA45" s="658" t="s">
        <v>375</v>
      </c>
      <c r="AB45" s="181">
        <f t="shared" si="0"/>
        <v>84.715999999999994</v>
      </c>
      <c r="AC45" s="181">
        <f t="shared" si="1"/>
        <v>211.68700000000001</v>
      </c>
      <c r="AD45" s="181">
        <f t="shared" si="2"/>
        <v>59.167999999999999</v>
      </c>
      <c r="AE45" s="181">
        <f t="shared" si="3"/>
        <v>121.241</v>
      </c>
      <c r="AF45" s="181">
        <f t="shared" si="4"/>
        <v>392.096</v>
      </c>
      <c r="AG45" s="186">
        <f t="shared" si="5"/>
        <v>211.41900000000001</v>
      </c>
      <c r="AH45" s="182">
        <f t="shared" si="6"/>
        <v>16.271999999999998</v>
      </c>
      <c r="AI45" s="182">
        <f t="shared" si="7"/>
        <v>16.742000000000001</v>
      </c>
      <c r="AJ45" s="182">
        <f t="shared" si="8"/>
        <v>244.43300000000002</v>
      </c>
      <c r="AK45" s="500">
        <f t="shared" si="9"/>
        <v>75.710999999999999</v>
      </c>
      <c r="AL45" s="424">
        <f t="shared" si="10"/>
        <v>392.096</v>
      </c>
      <c r="AM45" s="423">
        <f t="shared" si="11"/>
        <v>71.951999999999998</v>
      </c>
      <c r="AN45" s="179">
        <f>AM45/(AJ45+AK45)</f>
        <v>0.22474886301164476</v>
      </c>
      <c r="AO45" s="62"/>
      <c r="AP45" s="658" t="s">
        <v>375</v>
      </c>
      <c r="AQ45" s="885">
        <v>118.139</v>
      </c>
      <c r="AR45" s="885">
        <v>318.565</v>
      </c>
      <c r="AS45" s="885">
        <v>61.671999999999997</v>
      </c>
      <c r="AT45" s="885">
        <v>122.145</v>
      </c>
      <c r="AU45" s="885">
        <v>502.38200000000001</v>
      </c>
      <c r="AV45" s="887">
        <v>262.39400000000001</v>
      </c>
      <c r="AW45" s="888">
        <v>20.225999999999999</v>
      </c>
      <c r="AX45" s="888">
        <v>16.742000000000001</v>
      </c>
      <c r="AY45" s="888">
        <v>299.36200000000002</v>
      </c>
      <c r="AZ45" s="886">
        <v>125.88</v>
      </c>
      <c r="BA45" s="889">
        <v>502.38200000000001</v>
      </c>
      <c r="BB45" s="890">
        <v>77.14</v>
      </c>
      <c r="BC45" s="179">
        <f>BB45/(AY45)</f>
        <v>0.25768133564046203</v>
      </c>
      <c r="BD45" s="62"/>
      <c r="BE45" s="658" t="s">
        <v>375</v>
      </c>
      <c r="BF45" s="197">
        <f t="shared" si="12"/>
        <v>0.28291250137549839</v>
      </c>
      <c r="BG45" s="198">
        <f t="shared" si="13"/>
        <v>0.33549824996468541</v>
      </c>
      <c r="BH45" s="198">
        <f t="shared" si="14"/>
        <v>4.0601893890258145E-2</v>
      </c>
      <c r="BI45" s="198">
        <f t="shared" si="15"/>
        <v>7.4010397478406816E-3</v>
      </c>
      <c r="BJ45" s="201">
        <f t="shared" si="16"/>
        <v>0.21952617729138385</v>
      </c>
      <c r="BK45" s="427">
        <f t="shared" si="17"/>
        <v>0.19426892383209982</v>
      </c>
      <c r="BL45" s="428">
        <f t="shared" si="18"/>
        <v>0.19549095223969151</v>
      </c>
      <c r="BM45" s="428">
        <f t="shared" si="19"/>
        <v>0</v>
      </c>
      <c r="BN45" s="428">
        <f t="shared" si="20"/>
        <v>0.18348688210260486</v>
      </c>
      <c r="BO45" s="426">
        <f t="shared" si="21"/>
        <v>0.39854623450905624</v>
      </c>
      <c r="BP45" s="501">
        <f t="shared" si="22"/>
        <v>0.21952617729138385</v>
      </c>
      <c r="BQ45" s="425">
        <f t="shared" si="23"/>
        <v>6.7254342753435309E-2</v>
      </c>
      <c r="BR45" s="189">
        <f t="shared" si="24"/>
        <v>0.19156781818259055</v>
      </c>
    </row>
    <row r="46" spans="1:70" x14ac:dyDescent="0.25">
      <c r="A46" s="658" t="s">
        <v>380</v>
      </c>
      <c r="B46" s="212">
        <v>116.14999999999999</v>
      </c>
      <c r="C46" s="205">
        <f>D46-B46</f>
        <v>410.726</v>
      </c>
      <c r="D46" s="820">
        <v>526.87599999999998</v>
      </c>
      <c r="E46" s="814">
        <v>106.934</v>
      </c>
      <c r="F46" s="210">
        <f>AC46</f>
        <v>213.27200000000002</v>
      </c>
      <c r="G46" s="213">
        <v>320.20600000000002</v>
      </c>
      <c r="H46" s="217">
        <f>G46/D46</f>
        <v>0.60774451673638585</v>
      </c>
      <c r="I46" s="217">
        <f>B46/D46</f>
        <v>0.22045035264464502</v>
      </c>
      <c r="J46" s="217">
        <f>E46/G46</f>
        <v>0.33395376726232484</v>
      </c>
      <c r="L46" s="658" t="s">
        <v>380</v>
      </c>
      <c r="M46" s="814">
        <v>33.109000000000002</v>
      </c>
      <c r="N46" s="814">
        <v>106.934</v>
      </c>
      <c r="O46" s="814">
        <v>5.1879999999999997</v>
      </c>
      <c r="P46" s="814">
        <v>0.81599999999999995</v>
      </c>
      <c r="Q46" s="814">
        <v>112.938</v>
      </c>
      <c r="R46" s="815">
        <v>50.893000000000001</v>
      </c>
      <c r="S46" s="882">
        <v>3.54</v>
      </c>
      <c r="T46" s="882">
        <v>0</v>
      </c>
      <c r="U46" s="882">
        <v>54.433</v>
      </c>
      <c r="V46" s="883">
        <v>45.994</v>
      </c>
      <c r="W46" s="884">
        <v>112.938</v>
      </c>
      <c r="X46" s="817">
        <v>12.510999999999999</v>
      </c>
      <c r="Y46" s="189">
        <f>X46/(U46+V46)</f>
        <v>0.12457805171915919</v>
      </c>
      <c r="AA46" s="658" t="s">
        <v>380</v>
      </c>
      <c r="AB46" s="181">
        <f t="shared" ref="AB46:AM46" si="33">AQ46-M46</f>
        <v>87.628999999999991</v>
      </c>
      <c r="AC46" s="181">
        <f t="shared" si="33"/>
        <v>213.27200000000002</v>
      </c>
      <c r="AD46" s="181">
        <f t="shared" si="33"/>
        <v>71.951999999999998</v>
      </c>
      <c r="AE46" s="181">
        <f t="shared" si="33"/>
        <v>127.34700000000001</v>
      </c>
      <c r="AF46" s="181">
        <f t="shared" si="33"/>
        <v>412.57100000000003</v>
      </c>
      <c r="AG46" s="186">
        <f t="shared" si="33"/>
        <v>227.14500000000001</v>
      </c>
      <c r="AH46" s="182">
        <f t="shared" si="33"/>
        <v>16.805</v>
      </c>
      <c r="AI46" s="182">
        <f t="shared" si="33"/>
        <v>17.364999999999998</v>
      </c>
      <c r="AJ46" s="182">
        <f t="shared" si="33"/>
        <v>261.315</v>
      </c>
      <c r="AK46" s="500">
        <f t="shared" si="33"/>
        <v>84.90100000000001</v>
      </c>
      <c r="AL46" s="424">
        <f t="shared" si="33"/>
        <v>412.57100000000003</v>
      </c>
      <c r="AM46" s="423">
        <f t="shared" si="33"/>
        <v>66.355000000000004</v>
      </c>
      <c r="AN46" s="179">
        <f>AM46/(AJ46+AK46)</f>
        <v>0.19165780899785106</v>
      </c>
      <c r="AO46" s="62"/>
      <c r="AP46" s="658" t="s">
        <v>380</v>
      </c>
      <c r="AQ46" s="885">
        <v>120.738</v>
      </c>
      <c r="AR46" s="885">
        <v>320.20600000000002</v>
      </c>
      <c r="AS46" s="885">
        <v>77.14</v>
      </c>
      <c r="AT46" s="885">
        <v>128.16300000000001</v>
      </c>
      <c r="AU46" s="885">
        <v>525.50900000000001</v>
      </c>
      <c r="AV46" s="887">
        <v>278.03800000000001</v>
      </c>
      <c r="AW46" s="888">
        <v>20.344999999999999</v>
      </c>
      <c r="AX46" s="888">
        <v>17.364999999999998</v>
      </c>
      <c r="AY46" s="888">
        <v>315.74799999999999</v>
      </c>
      <c r="AZ46" s="886">
        <v>130.89500000000001</v>
      </c>
      <c r="BA46" s="889">
        <v>525.50900000000001</v>
      </c>
      <c r="BB46" s="890">
        <v>78.866</v>
      </c>
      <c r="BC46" s="179">
        <f>BB46/(AY46)</f>
        <v>0.24977513713467703</v>
      </c>
      <c r="BD46" s="62"/>
      <c r="BE46" s="658" t="s">
        <v>380</v>
      </c>
      <c r="BF46" s="197">
        <f t="shared" ref="BF46:BR46" si="34">M46/AQ46</f>
        <v>0.27422186883996758</v>
      </c>
      <c r="BG46" s="198">
        <f t="shared" si="34"/>
        <v>0.33395376726232484</v>
      </c>
      <c r="BH46" s="198">
        <f t="shared" si="34"/>
        <v>6.7254342753435309E-2</v>
      </c>
      <c r="BI46" s="198">
        <f t="shared" si="34"/>
        <v>6.3668921607640261E-3</v>
      </c>
      <c r="BJ46" s="201">
        <f t="shared" si="34"/>
        <v>0.2149116380499668</v>
      </c>
      <c r="BK46" s="427">
        <f t="shared" si="34"/>
        <v>0.1830433250131277</v>
      </c>
      <c r="BL46" s="428">
        <f t="shared" si="34"/>
        <v>0.17399852543622513</v>
      </c>
      <c r="BM46" s="428">
        <f t="shared" si="34"/>
        <v>0</v>
      </c>
      <c r="BN46" s="428">
        <f t="shared" si="34"/>
        <v>0.17239380772008059</v>
      </c>
      <c r="BO46" s="426">
        <f t="shared" si="34"/>
        <v>0.35138087780281901</v>
      </c>
      <c r="BP46" s="501">
        <f t="shared" si="34"/>
        <v>0.2149116380499668</v>
      </c>
      <c r="BQ46" s="425">
        <f t="shared" si="34"/>
        <v>0.1586361676768189</v>
      </c>
      <c r="BR46" s="189">
        <f t="shared" si="34"/>
        <v>0.4987608180232429</v>
      </c>
    </row>
  </sheetData>
  <mergeCells count="3">
    <mergeCell ref="E3:G3"/>
    <mergeCell ref="B3:D3"/>
    <mergeCell ref="B5:G5"/>
  </mergeCells>
  <phoneticPr fontId="0" type="noConversion"/>
  <printOptions horizontalCentered="1" verticalCentered="1"/>
  <pageMargins left="0.75" right="0.75" top="1" bottom="1" header="0.5" footer="0.5"/>
  <pageSetup scale="1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0"/>
  <sheetViews>
    <sheetView zoomScaleNormal="100" workbookViewId="0">
      <selection activeCell="AR9" sqref="AR9"/>
    </sheetView>
  </sheetViews>
  <sheetFormatPr defaultRowHeight="14.4" x14ac:dyDescent="0.3"/>
  <cols>
    <col min="1" max="1" width="12.6640625" style="133" customWidth="1"/>
    <col min="2" max="12" width="12.6640625" style="917" customWidth="1"/>
    <col min="13" max="14" width="10.6640625" customWidth="1"/>
    <col min="15" max="17" width="12.6640625" customWidth="1"/>
    <col min="18" max="18" width="2.6640625" style="33" customWidth="1"/>
    <col min="19" max="21" width="12.6640625" customWidth="1"/>
    <col min="22" max="22" width="8.6640625" style="481" customWidth="1"/>
    <col min="23" max="23" width="8.6640625" style="828" customWidth="1"/>
    <col min="24" max="24" width="8.6640625" customWidth="1"/>
    <col min="25" max="25" width="12.6640625" style="133" customWidth="1"/>
    <col min="26" max="36" width="12.6640625" customWidth="1"/>
    <col min="37" max="38" width="10.6640625" customWidth="1"/>
    <col min="39" max="41" width="12.6640625" customWidth="1"/>
    <col min="42" max="42" width="2.6640625" style="33" customWidth="1"/>
    <col min="43" max="45" width="12.6640625" customWidth="1"/>
    <col min="47" max="47" width="8.88671875" style="834"/>
    <col min="49" max="60" width="12.6640625" customWidth="1"/>
    <col min="61" max="62" width="10.6640625" customWidth="1"/>
    <col min="63" max="65" width="12.6640625" customWidth="1"/>
    <col min="66" max="66" width="2.6640625" customWidth="1"/>
    <col min="67" max="69" width="12.6640625" customWidth="1"/>
    <col min="71" max="71" width="8.88671875" style="834"/>
    <col min="73" max="84" width="12.6640625" customWidth="1"/>
    <col min="85" max="85" width="2.6640625" customWidth="1"/>
    <col min="86" max="86" width="12.6640625" customWidth="1"/>
  </cols>
  <sheetData>
    <row r="1" spans="1:86" ht="15.6" x14ac:dyDescent="0.3">
      <c r="A1" s="136" t="s">
        <v>406</v>
      </c>
      <c r="Y1" s="136" t="s">
        <v>407</v>
      </c>
      <c r="AW1" s="136" t="s">
        <v>408</v>
      </c>
      <c r="BU1" s="136" t="s">
        <v>409</v>
      </c>
    </row>
    <row r="2" spans="1:86" s="1021" customFormat="1" x14ac:dyDescent="0.3">
      <c r="A2" s="1019"/>
      <c r="B2" s="1020">
        <v>1</v>
      </c>
      <c r="C2" s="1020">
        <v>2</v>
      </c>
      <c r="D2" s="1020">
        <v>3</v>
      </c>
      <c r="E2" s="1020">
        <v>4</v>
      </c>
      <c r="F2" s="1020">
        <v>5</v>
      </c>
      <c r="G2" s="1020">
        <v>6</v>
      </c>
      <c r="H2" s="1020">
        <v>7</v>
      </c>
      <c r="I2" s="1020">
        <v>8</v>
      </c>
      <c r="J2" s="1020">
        <v>9</v>
      </c>
      <c r="K2" s="1020">
        <v>10</v>
      </c>
      <c r="L2" s="1020">
        <v>11</v>
      </c>
      <c r="R2" s="1022"/>
      <c r="S2" s="1021">
        <v>12</v>
      </c>
      <c r="U2" s="1021">
        <v>13</v>
      </c>
      <c r="V2" s="1023"/>
      <c r="W2" s="1024"/>
      <c r="Y2" s="1019"/>
      <c r="Z2" s="1025"/>
      <c r="AA2" s="1025"/>
      <c r="AB2" s="1025"/>
      <c r="AC2" s="1025"/>
      <c r="AD2" s="1025"/>
      <c r="AE2" s="1025"/>
      <c r="AF2" s="1025"/>
      <c r="AG2" s="1025"/>
      <c r="AH2" s="1025"/>
      <c r="AI2" s="1025"/>
      <c r="AJ2" s="1025"/>
      <c r="AP2" s="1022"/>
      <c r="AU2" s="1026"/>
      <c r="BS2" s="1026"/>
    </row>
    <row r="3" spans="1:86" x14ac:dyDescent="0.3">
      <c r="A3" s="144"/>
      <c r="B3" s="1093" t="s">
        <v>184</v>
      </c>
      <c r="C3" s="1094"/>
      <c r="D3" s="1094"/>
      <c r="E3" s="1095"/>
      <c r="F3" s="1096" t="s">
        <v>185</v>
      </c>
      <c r="G3" s="1096"/>
      <c r="H3" s="1096"/>
      <c r="I3" s="1096"/>
      <c r="J3" s="1096"/>
      <c r="K3" s="918"/>
      <c r="L3" s="919"/>
      <c r="M3" s="157"/>
      <c r="N3" s="147"/>
      <c r="O3" s="159"/>
      <c r="P3" s="158"/>
      <c r="Q3" s="160"/>
      <c r="R3" s="152"/>
      <c r="S3" s="165"/>
      <c r="T3" s="165"/>
      <c r="U3" s="165"/>
      <c r="V3" s="33"/>
      <c r="W3" s="830"/>
      <c r="Y3" s="144"/>
      <c r="Z3" s="1090" t="s">
        <v>184</v>
      </c>
      <c r="AA3" s="1091"/>
      <c r="AB3" s="1091"/>
      <c r="AC3" s="1092"/>
      <c r="AD3" s="1089" t="s">
        <v>185</v>
      </c>
      <c r="AE3" s="1089"/>
      <c r="AF3" s="1089"/>
      <c r="AG3" s="1089"/>
      <c r="AH3" s="1089"/>
      <c r="AI3" s="514"/>
      <c r="AJ3" s="155"/>
      <c r="AK3" s="157"/>
      <c r="AL3" s="147"/>
      <c r="AM3" s="159"/>
      <c r="AN3" s="158"/>
      <c r="AO3" s="160"/>
      <c r="AP3" s="152"/>
      <c r="AQ3" s="165"/>
      <c r="AR3" s="165"/>
      <c r="AS3" s="165"/>
      <c r="AW3" s="144"/>
      <c r="AX3" s="1090" t="s">
        <v>184</v>
      </c>
      <c r="AY3" s="1091"/>
      <c r="AZ3" s="1091"/>
      <c r="BA3" s="1092"/>
      <c r="BB3" s="1089" t="s">
        <v>185</v>
      </c>
      <c r="BC3" s="1089"/>
      <c r="BD3" s="1089"/>
      <c r="BE3" s="1089"/>
      <c r="BF3" s="1089"/>
      <c r="BG3" s="514"/>
      <c r="BH3" s="155"/>
      <c r="BI3" s="157"/>
      <c r="BJ3" s="147"/>
      <c r="BK3" s="159"/>
      <c r="BL3" s="158"/>
      <c r="BM3" s="160"/>
      <c r="BN3" s="152"/>
      <c r="BO3" s="165"/>
      <c r="BP3" s="165"/>
      <c r="BQ3" s="165"/>
      <c r="BU3" s="144"/>
      <c r="BV3" s="1090" t="s">
        <v>184</v>
      </c>
      <c r="BW3" s="1091"/>
      <c r="BX3" s="1091"/>
      <c r="BY3" s="1092"/>
      <c r="BZ3" s="1089" t="s">
        <v>185</v>
      </c>
      <c r="CA3" s="1089"/>
      <c r="CB3" s="1089"/>
      <c r="CC3" s="1089"/>
      <c r="CD3" s="1089"/>
      <c r="CE3" s="514"/>
      <c r="CF3" s="155"/>
      <c r="CG3" s="152"/>
      <c r="CH3" s="165"/>
    </row>
    <row r="4" spans="1:86" ht="57.6" x14ac:dyDescent="0.3">
      <c r="A4" s="143" t="s">
        <v>182</v>
      </c>
      <c r="B4" s="904" t="s">
        <v>260</v>
      </c>
      <c r="C4" s="904" t="s">
        <v>261</v>
      </c>
      <c r="D4" s="904" t="s">
        <v>262</v>
      </c>
      <c r="E4" s="904" t="s">
        <v>263</v>
      </c>
      <c r="F4" s="905" t="s">
        <v>264</v>
      </c>
      <c r="G4" s="905" t="s">
        <v>265</v>
      </c>
      <c r="H4" s="905" t="s">
        <v>266</v>
      </c>
      <c r="I4" s="905" t="s">
        <v>267</v>
      </c>
      <c r="J4" s="906" t="s">
        <v>268</v>
      </c>
      <c r="K4" s="907" t="s">
        <v>311</v>
      </c>
      <c r="L4" s="908" t="s">
        <v>269</v>
      </c>
      <c r="M4" s="145" t="s">
        <v>140</v>
      </c>
      <c r="N4" s="145" t="s">
        <v>183</v>
      </c>
      <c r="O4" s="149" t="s">
        <v>187</v>
      </c>
      <c r="P4" s="161" t="s">
        <v>188</v>
      </c>
      <c r="Q4" s="150" t="s">
        <v>186</v>
      </c>
      <c r="R4" s="151"/>
      <c r="S4" s="694" t="s">
        <v>197</v>
      </c>
      <c r="T4" s="694" t="s">
        <v>181</v>
      </c>
      <c r="U4" s="694" t="s">
        <v>259</v>
      </c>
      <c r="V4" s="373"/>
      <c r="W4" s="831"/>
      <c r="Y4" s="143" t="s">
        <v>182</v>
      </c>
      <c r="Z4" s="146" t="s">
        <v>260</v>
      </c>
      <c r="AA4" s="146" t="s">
        <v>261</v>
      </c>
      <c r="AB4" s="146" t="s">
        <v>262</v>
      </c>
      <c r="AC4" s="146" t="s">
        <v>263</v>
      </c>
      <c r="AD4" s="139" t="s">
        <v>264</v>
      </c>
      <c r="AE4" s="139" t="s">
        <v>265</v>
      </c>
      <c r="AF4" s="139" t="s">
        <v>266</v>
      </c>
      <c r="AG4" s="139" t="s">
        <v>267</v>
      </c>
      <c r="AH4" s="141" t="s">
        <v>268</v>
      </c>
      <c r="AI4" s="513" t="s">
        <v>311</v>
      </c>
      <c r="AJ4" s="156" t="s">
        <v>269</v>
      </c>
      <c r="AK4" s="145" t="s">
        <v>140</v>
      </c>
      <c r="AL4" s="145" t="s">
        <v>183</v>
      </c>
      <c r="AM4" s="149" t="s">
        <v>187</v>
      </c>
      <c r="AN4" s="161" t="s">
        <v>188</v>
      </c>
      <c r="AO4" s="150" t="s">
        <v>186</v>
      </c>
      <c r="AP4" s="151"/>
      <c r="AQ4" s="694" t="s">
        <v>197</v>
      </c>
      <c r="AR4" s="694" t="s">
        <v>181</v>
      </c>
      <c r="AS4" s="694" t="s">
        <v>259</v>
      </c>
      <c r="AW4" s="143" t="s">
        <v>182</v>
      </c>
      <c r="AX4" s="146" t="s">
        <v>260</v>
      </c>
      <c r="AY4" s="146" t="s">
        <v>261</v>
      </c>
      <c r="AZ4" s="146" t="s">
        <v>262</v>
      </c>
      <c r="BA4" s="146" t="s">
        <v>263</v>
      </c>
      <c r="BB4" s="139" t="s">
        <v>264</v>
      </c>
      <c r="BC4" s="139" t="s">
        <v>265</v>
      </c>
      <c r="BD4" s="139" t="s">
        <v>266</v>
      </c>
      <c r="BE4" s="139" t="s">
        <v>267</v>
      </c>
      <c r="BF4" s="141" t="s">
        <v>268</v>
      </c>
      <c r="BG4" s="513" t="s">
        <v>311</v>
      </c>
      <c r="BH4" s="156" t="s">
        <v>269</v>
      </c>
      <c r="BI4" s="145" t="s">
        <v>140</v>
      </c>
      <c r="BJ4" s="145" t="s">
        <v>183</v>
      </c>
      <c r="BK4" s="149" t="s">
        <v>187</v>
      </c>
      <c r="BL4" s="161" t="s">
        <v>188</v>
      </c>
      <c r="BM4" s="150" t="s">
        <v>186</v>
      </c>
      <c r="BN4" s="151"/>
      <c r="BO4" s="694" t="s">
        <v>197</v>
      </c>
      <c r="BP4" s="694" t="s">
        <v>181</v>
      </c>
      <c r="BQ4" s="694" t="s">
        <v>259</v>
      </c>
      <c r="BU4" s="143" t="s">
        <v>182</v>
      </c>
      <c r="BV4" s="146" t="s">
        <v>260</v>
      </c>
      <c r="BW4" s="146" t="s">
        <v>261</v>
      </c>
      <c r="BX4" s="146" t="s">
        <v>262</v>
      </c>
      <c r="BY4" s="146" t="s">
        <v>263</v>
      </c>
      <c r="BZ4" s="139" t="s">
        <v>264</v>
      </c>
      <c r="CA4" s="139" t="s">
        <v>265</v>
      </c>
      <c r="CB4" s="139" t="s">
        <v>266</v>
      </c>
      <c r="CC4" s="139" t="s">
        <v>267</v>
      </c>
      <c r="CD4" s="141" t="s">
        <v>268</v>
      </c>
      <c r="CE4" s="513" t="s">
        <v>311</v>
      </c>
      <c r="CF4" s="156" t="s">
        <v>269</v>
      </c>
      <c r="CG4" s="151"/>
      <c r="CH4" s="694" t="s">
        <v>197</v>
      </c>
    </row>
    <row r="5" spans="1:86" ht="15" thickBot="1" x14ac:dyDescent="0.35">
      <c r="A5" s="143"/>
      <c r="B5" s="904" t="s">
        <v>206</v>
      </c>
      <c r="C5" s="904" t="s">
        <v>206</v>
      </c>
      <c r="D5" s="904" t="s">
        <v>206</v>
      </c>
      <c r="E5" s="904" t="s">
        <v>206</v>
      </c>
      <c r="F5" s="905" t="s">
        <v>206</v>
      </c>
      <c r="G5" s="905" t="s">
        <v>206</v>
      </c>
      <c r="H5" s="905" t="s">
        <v>206</v>
      </c>
      <c r="I5" s="905" t="s">
        <v>206</v>
      </c>
      <c r="J5" s="906" t="s">
        <v>206</v>
      </c>
      <c r="K5" s="907" t="s">
        <v>206</v>
      </c>
      <c r="L5" s="908" t="s">
        <v>206</v>
      </c>
      <c r="M5" s="145" t="s">
        <v>62</v>
      </c>
      <c r="N5" s="145" t="s">
        <v>62</v>
      </c>
      <c r="O5" s="374" t="s">
        <v>62</v>
      </c>
      <c r="P5" s="376" t="s">
        <v>62</v>
      </c>
      <c r="Q5" s="525" t="s">
        <v>62</v>
      </c>
      <c r="R5" s="373"/>
      <c r="S5" s="166" t="s">
        <v>206</v>
      </c>
      <c r="T5" s="166" t="s">
        <v>62</v>
      </c>
      <c r="U5" s="363" t="s">
        <v>206</v>
      </c>
      <c r="V5" s="373"/>
      <c r="W5" s="831"/>
      <c r="Y5" s="143"/>
      <c r="Z5" s="146" t="s">
        <v>206</v>
      </c>
      <c r="AA5" s="146" t="s">
        <v>206</v>
      </c>
      <c r="AB5" s="146" t="s">
        <v>206</v>
      </c>
      <c r="AC5" s="146" t="s">
        <v>206</v>
      </c>
      <c r="AD5" s="139" t="s">
        <v>206</v>
      </c>
      <c r="AE5" s="139" t="s">
        <v>206</v>
      </c>
      <c r="AF5" s="139" t="s">
        <v>206</v>
      </c>
      <c r="AG5" s="139" t="s">
        <v>206</v>
      </c>
      <c r="AH5" s="141" t="s">
        <v>206</v>
      </c>
      <c r="AI5" s="513" t="s">
        <v>206</v>
      </c>
      <c r="AJ5" s="156" t="s">
        <v>206</v>
      </c>
      <c r="AK5" s="145" t="s">
        <v>62</v>
      </c>
      <c r="AL5" s="145" t="s">
        <v>62</v>
      </c>
      <c r="AM5" s="374" t="s">
        <v>62</v>
      </c>
      <c r="AN5" s="376" t="s">
        <v>62</v>
      </c>
      <c r="AO5" s="525" t="s">
        <v>62</v>
      </c>
      <c r="AP5" s="373"/>
      <c r="AQ5" s="166" t="s">
        <v>206</v>
      </c>
      <c r="AR5" s="166" t="s">
        <v>62</v>
      </c>
      <c r="AS5" s="363" t="s">
        <v>206</v>
      </c>
      <c r="AW5" s="143"/>
      <c r="AX5" s="146" t="s">
        <v>206</v>
      </c>
      <c r="AY5" s="146" t="s">
        <v>206</v>
      </c>
      <c r="AZ5" s="146" t="s">
        <v>206</v>
      </c>
      <c r="BA5" s="146" t="s">
        <v>206</v>
      </c>
      <c r="BB5" s="139" t="s">
        <v>206</v>
      </c>
      <c r="BC5" s="139" t="s">
        <v>206</v>
      </c>
      <c r="BD5" s="139" t="s">
        <v>206</v>
      </c>
      <c r="BE5" s="139" t="s">
        <v>206</v>
      </c>
      <c r="BF5" s="141" t="s">
        <v>206</v>
      </c>
      <c r="BG5" s="513" t="s">
        <v>206</v>
      </c>
      <c r="BH5" s="156" t="s">
        <v>206</v>
      </c>
      <c r="BI5" s="145" t="s">
        <v>62</v>
      </c>
      <c r="BJ5" s="145" t="s">
        <v>62</v>
      </c>
      <c r="BK5" s="374" t="s">
        <v>62</v>
      </c>
      <c r="BL5" s="376" t="s">
        <v>62</v>
      </c>
      <c r="BM5" s="525" t="s">
        <v>62</v>
      </c>
      <c r="BN5" s="373"/>
      <c r="BO5" s="166" t="s">
        <v>206</v>
      </c>
      <c r="BP5" s="166" t="s">
        <v>62</v>
      </c>
      <c r="BQ5" s="363" t="s">
        <v>206</v>
      </c>
      <c r="BU5" s="143"/>
      <c r="BV5" s="146" t="s">
        <v>206</v>
      </c>
      <c r="BW5" s="146" t="s">
        <v>206</v>
      </c>
      <c r="BX5" s="146" t="s">
        <v>206</v>
      </c>
      <c r="BY5" s="146" t="s">
        <v>206</v>
      </c>
      <c r="BZ5" s="139" t="s">
        <v>206</v>
      </c>
      <c r="CA5" s="139" t="s">
        <v>206</v>
      </c>
      <c r="CB5" s="139" t="s">
        <v>206</v>
      </c>
      <c r="CC5" s="139" t="s">
        <v>206</v>
      </c>
      <c r="CD5" s="141" t="s">
        <v>206</v>
      </c>
      <c r="CE5" s="513" t="s">
        <v>206</v>
      </c>
      <c r="CF5" s="156" t="s">
        <v>206</v>
      </c>
      <c r="CG5" s="373"/>
      <c r="CH5" s="166" t="s">
        <v>206</v>
      </c>
    </row>
    <row r="6" spans="1:86" ht="15" thickBot="1" x14ac:dyDescent="0.35">
      <c r="A6" s="134" t="s">
        <v>144</v>
      </c>
      <c r="B6" s="909">
        <v>0.65200000000000002</v>
      </c>
      <c r="C6" s="909">
        <v>35.901000000000003</v>
      </c>
      <c r="D6" s="909">
        <v>10.928000000000001</v>
      </c>
      <c r="E6" s="909">
        <v>47.481000000000002</v>
      </c>
      <c r="F6" s="910">
        <v>1.1399999999999999</v>
      </c>
      <c r="G6" s="910">
        <v>0</v>
      </c>
      <c r="H6" s="910">
        <v>38.786999999999999</v>
      </c>
      <c r="I6" s="910">
        <v>39.927</v>
      </c>
      <c r="J6" s="911">
        <v>6.8529999999999998</v>
      </c>
      <c r="K6" s="911">
        <v>47.481000000000002</v>
      </c>
      <c r="L6" s="912">
        <v>0.70099999999999996</v>
      </c>
      <c r="M6" s="162">
        <f>L6/I6</f>
        <v>1.7557041600921683E-2</v>
      </c>
      <c r="N6" s="162">
        <f>L6/J6</f>
        <v>0.10229096745950678</v>
      </c>
      <c r="O6" s="163">
        <f>F6/I6</f>
        <v>2.8552107596363362E-2</v>
      </c>
      <c r="P6" s="163">
        <f>H6/I6</f>
        <v>0.9714478924036366</v>
      </c>
      <c r="Q6" s="163">
        <f>J6/I6</f>
        <v>0.17163823978761239</v>
      </c>
      <c r="R6" s="153"/>
      <c r="S6" s="429">
        <v>45.002000000000002</v>
      </c>
      <c r="T6" s="167">
        <f t="shared" ref="T6:T44" si="0">C6/S6</f>
        <v>0.7977645437980535</v>
      </c>
      <c r="U6" s="429">
        <v>39.927</v>
      </c>
      <c r="V6" s="827"/>
      <c r="W6" s="832"/>
      <c r="X6" s="66"/>
      <c r="Y6" s="134" t="s">
        <v>144</v>
      </c>
      <c r="Z6" s="821">
        <v>0.32500000000000001</v>
      </c>
      <c r="AA6" s="821">
        <v>18.827999999999999</v>
      </c>
      <c r="AB6" s="821">
        <v>0</v>
      </c>
      <c r="AC6" s="821">
        <v>19.152999999999999</v>
      </c>
      <c r="AD6" s="822">
        <v>0</v>
      </c>
      <c r="AE6" s="822">
        <v>0</v>
      </c>
      <c r="AF6" s="822">
        <v>14.164</v>
      </c>
      <c r="AG6" s="822">
        <v>14.164</v>
      </c>
      <c r="AH6" s="823">
        <v>4.6669999999999998</v>
      </c>
      <c r="AI6" s="823">
        <v>19.152999999999999</v>
      </c>
      <c r="AJ6" s="824">
        <v>0.32200000000000001</v>
      </c>
      <c r="AK6" s="162">
        <f>AJ6/AG6</f>
        <v>2.2733691047726632E-2</v>
      </c>
      <c r="AL6" s="162">
        <f>AJ6/AH6</f>
        <v>6.89950717805871E-2</v>
      </c>
      <c r="AM6" s="163">
        <f>AD6/AG6</f>
        <v>0</v>
      </c>
      <c r="AN6" s="163">
        <f>AF6/AG6</f>
        <v>1</v>
      </c>
      <c r="AO6" s="163">
        <f>AH6/AG6</f>
        <v>0.32949731714205027</v>
      </c>
      <c r="AP6" s="153"/>
      <c r="AQ6" s="825">
        <v>23.545000000000002</v>
      </c>
      <c r="AR6" s="167">
        <f t="shared" ref="AR6:AR44" si="1">AA6/AQ6</f>
        <v>0.79966022510087054</v>
      </c>
      <c r="AS6" s="825">
        <v>14.164</v>
      </c>
      <c r="AW6" s="134" t="s">
        <v>144</v>
      </c>
      <c r="AX6" s="821">
        <f>B6-Z6</f>
        <v>0.32700000000000001</v>
      </c>
      <c r="AY6" s="821">
        <f t="shared" ref="AY6:BH21" si="2">C6-AA6</f>
        <v>17.073000000000004</v>
      </c>
      <c r="AZ6" s="821">
        <f t="shared" si="2"/>
        <v>10.928000000000001</v>
      </c>
      <c r="BA6" s="821">
        <f t="shared" si="2"/>
        <v>28.328000000000003</v>
      </c>
      <c r="BB6" s="821">
        <f t="shared" si="2"/>
        <v>1.1399999999999999</v>
      </c>
      <c r="BC6" s="821">
        <f t="shared" si="2"/>
        <v>0</v>
      </c>
      <c r="BD6" s="821">
        <f t="shared" si="2"/>
        <v>24.622999999999998</v>
      </c>
      <c r="BE6" s="821">
        <f t="shared" si="2"/>
        <v>25.762999999999998</v>
      </c>
      <c r="BF6" s="821">
        <f t="shared" si="2"/>
        <v>2.1859999999999999</v>
      </c>
      <c r="BG6" s="821">
        <f t="shared" si="2"/>
        <v>28.328000000000003</v>
      </c>
      <c r="BH6" s="821">
        <f t="shared" si="2"/>
        <v>0.37899999999999995</v>
      </c>
      <c r="BI6" s="162">
        <f>BH6/BE6</f>
        <v>1.4711019679385163E-2</v>
      </c>
      <c r="BJ6" s="162">
        <f>BH6/BF6</f>
        <v>0.17337602927721865</v>
      </c>
      <c r="BK6" s="163">
        <f>BB6/BE6</f>
        <v>4.4249505104219232E-2</v>
      </c>
      <c r="BL6" s="163">
        <f>BD6/BE6</f>
        <v>0.95575049489578079</v>
      </c>
      <c r="BM6" s="163">
        <f>BF6/BE6</f>
        <v>8.4850366805108102E-2</v>
      </c>
      <c r="BN6" s="153"/>
      <c r="BO6" s="825">
        <f>S6-AQ6</f>
        <v>21.457000000000001</v>
      </c>
      <c r="BP6" s="167">
        <f t="shared" ref="BP6:BP44" si="3">AY6/BO6</f>
        <v>0.79568439203989394</v>
      </c>
      <c r="BQ6" s="825">
        <f>U6-AS6</f>
        <v>25.762999999999998</v>
      </c>
      <c r="BU6" s="134" t="s">
        <v>144</v>
      </c>
      <c r="BV6" s="836">
        <f>Z6/B6</f>
        <v>0.49846625766871167</v>
      </c>
      <c r="BW6" s="836">
        <f t="shared" ref="BW6:CF21" si="4">AA6/C6</f>
        <v>0.52444221609425912</v>
      </c>
      <c r="BX6" s="836">
        <f t="shared" si="4"/>
        <v>0</v>
      </c>
      <c r="BY6" s="836">
        <f t="shared" si="4"/>
        <v>0.40338240559381644</v>
      </c>
      <c r="BZ6" s="836">
        <f t="shared" si="4"/>
        <v>0</v>
      </c>
      <c r="CA6" s="836" t="e">
        <f t="shared" si="4"/>
        <v>#DIV/0!</v>
      </c>
      <c r="CB6" s="836">
        <f t="shared" si="4"/>
        <v>0.36517389847113724</v>
      </c>
      <c r="CC6" s="836">
        <f t="shared" si="4"/>
        <v>0.35474741403060583</v>
      </c>
      <c r="CD6" s="836">
        <f t="shared" si="4"/>
        <v>0.68101561359988327</v>
      </c>
      <c r="CE6" s="836">
        <f t="shared" si="4"/>
        <v>0.40338240559381644</v>
      </c>
      <c r="CF6" s="836">
        <f t="shared" si="4"/>
        <v>0.45934379457917263</v>
      </c>
      <c r="CG6" s="153"/>
      <c r="CH6" s="167">
        <f>AQ6/S6</f>
        <v>0.52319896893471407</v>
      </c>
    </row>
    <row r="7" spans="1:86" ht="15" thickBot="1" x14ac:dyDescent="0.35">
      <c r="A7" s="134" t="s">
        <v>145</v>
      </c>
      <c r="B7" s="909">
        <v>0.70099999999999996</v>
      </c>
      <c r="C7" s="909">
        <v>34.121000000000002</v>
      </c>
      <c r="D7" s="909">
        <v>11.733000000000001</v>
      </c>
      <c r="E7" s="909">
        <v>46.555</v>
      </c>
      <c r="F7" s="910">
        <v>1.1559999999999999</v>
      </c>
      <c r="G7" s="910">
        <v>0</v>
      </c>
      <c r="H7" s="910">
        <v>38.590000000000003</v>
      </c>
      <c r="I7" s="910">
        <v>39.746000000000002</v>
      </c>
      <c r="J7" s="911">
        <v>6.2560000000000002</v>
      </c>
      <c r="K7" s="911">
        <v>46.555</v>
      </c>
      <c r="L7" s="912">
        <v>0.55300000000000005</v>
      </c>
      <c r="M7" s="162">
        <f t="shared" ref="M7:M42" si="5">L7/I7</f>
        <v>1.3913349771046144E-2</v>
      </c>
      <c r="N7" s="162">
        <f t="shared" ref="N7:N42" si="6">L7/J7</f>
        <v>8.8395140664961638E-2</v>
      </c>
      <c r="O7" s="163">
        <f t="shared" ref="O7:O42" si="7">F7/I7</f>
        <v>2.9084687767322495E-2</v>
      </c>
      <c r="P7" s="163">
        <f t="shared" ref="P7:P42" si="8">H7/I7</f>
        <v>0.97091531223267757</v>
      </c>
      <c r="Q7" s="163">
        <f t="shared" ref="Q7:Q42" si="9">J7/I7</f>
        <v>0.15739948674080409</v>
      </c>
      <c r="R7" s="153"/>
      <c r="S7" s="429">
        <v>43.838999999999999</v>
      </c>
      <c r="T7" s="167">
        <f t="shared" si="0"/>
        <v>0.77832523552088329</v>
      </c>
      <c r="U7" s="429">
        <v>39.746000000000002</v>
      </c>
      <c r="V7" s="827"/>
      <c r="W7" s="832"/>
      <c r="Y7" s="134" t="s">
        <v>145</v>
      </c>
      <c r="Z7" s="821">
        <v>0.32200000000000001</v>
      </c>
      <c r="AA7" s="821">
        <v>16.771999999999998</v>
      </c>
      <c r="AB7" s="821">
        <v>0</v>
      </c>
      <c r="AC7" s="821">
        <v>17.094000000000001</v>
      </c>
      <c r="AD7" s="822">
        <v>0</v>
      </c>
      <c r="AE7" s="822">
        <v>0</v>
      </c>
      <c r="AF7" s="822">
        <v>12.750999999999999</v>
      </c>
      <c r="AG7" s="822">
        <v>12.750999999999999</v>
      </c>
      <c r="AH7" s="823">
        <v>4.1360000000000001</v>
      </c>
      <c r="AI7" s="823">
        <v>17.094000000000001</v>
      </c>
      <c r="AJ7" s="824">
        <v>0.20699999999999999</v>
      </c>
      <c r="AK7" s="162">
        <f t="shared" ref="AK7:AK44" si="10">AJ7/AG7</f>
        <v>1.6234020861108932E-2</v>
      </c>
      <c r="AL7" s="162">
        <f t="shared" ref="AL7:AL44" si="11">AJ7/AH7</f>
        <v>5.0048355899419722E-2</v>
      </c>
      <c r="AM7" s="163">
        <f t="shared" ref="AM7:AM44" si="12">AD7/AG7</f>
        <v>0</v>
      </c>
      <c r="AN7" s="163">
        <f t="shared" ref="AN7:AN44" si="13">AF7/AG7</f>
        <v>1</v>
      </c>
      <c r="AO7" s="163">
        <f t="shared" ref="AO7:AO44" si="14">AH7/AG7</f>
        <v>0.32436671633597369</v>
      </c>
      <c r="AP7" s="153"/>
      <c r="AQ7" s="825">
        <v>21.506</v>
      </c>
      <c r="AR7" s="167">
        <f t="shared" si="1"/>
        <v>0.7798753836138751</v>
      </c>
      <c r="AS7" s="825">
        <v>12.750999999999999</v>
      </c>
      <c r="AW7" s="134" t="s">
        <v>145</v>
      </c>
      <c r="AX7" s="821">
        <f t="shared" ref="AX7:AX44" si="15">B7-Z7</f>
        <v>0.37899999999999995</v>
      </c>
      <c r="AY7" s="821">
        <f t="shared" si="2"/>
        <v>17.349000000000004</v>
      </c>
      <c r="AZ7" s="821">
        <f t="shared" si="2"/>
        <v>11.733000000000001</v>
      </c>
      <c r="BA7" s="821">
        <f t="shared" si="2"/>
        <v>29.460999999999999</v>
      </c>
      <c r="BB7" s="821">
        <f t="shared" si="2"/>
        <v>1.1559999999999999</v>
      </c>
      <c r="BC7" s="821">
        <f t="shared" si="2"/>
        <v>0</v>
      </c>
      <c r="BD7" s="821">
        <f t="shared" si="2"/>
        <v>25.839000000000006</v>
      </c>
      <c r="BE7" s="821">
        <f t="shared" si="2"/>
        <v>26.995000000000005</v>
      </c>
      <c r="BF7" s="821">
        <f t="shared" si="2"/>
        <v>2.12</v>
      </c>
      <c r="BG7" s="821">
        <f t="shared" si="2"/>
        <v>29.460999999999999</v>
      </c>
      <c r="BH7" s="821">
        <f t="shared" si="2"/>
        <v>0.34600000000000009</v>
      </c>
      <c r="BI7" s="162">
        <f t="shared" ref="BI7:BI44" si="16">BH7/BE7</f>
        <v>1.2817188368216338E-2</v>
      </c>
      <c r="BJ7" s="162">
        <f t="shared" ref="BJ7:BJ44" si="17">BH7/BF7</f>
        <v>0.16320754716981134</v>
      </c>
      <c r="BK7" s="163">
        <f t="shared" ref="BK7:BK44" si="18">BB7/BE7</f>
        <v>4.2822744952769019E-2</v>
      </c>
      <c r="BL7" s="163">
        <f t="shared" ref="BL7:BL44" si="19">BD7/BE7</f>
        <v>0.95717725504723106</v>
      </c>
      <c r="BM7" s="163">
        <f t="shared" ref="BM7:BM44" si="20">BF7/BE7</f>
        <v>7.8533061678088531E-2</v>
      </c>
      <c r="BN7" s="153"/>
      <c r="BO7" s="825">
        <f t="shared" ref="BO7:BQ44" si="21">S7-AQ7</f>
        <v>22.332999999999998</v>
      </c>
      <c r="BP7" s="167">
        <f t="shared" si="3"/>
        <v>0.77683249003716492</v>
      </c>
      <c r="BQ7" s="825">
        <f t="shared" si="21"/>
        <v>26.995000000000005</v>
      </c>
      <c r="BU7" s="134" t="s">
        <v>145</v>
      </c>
      <c r="BV7" s="836">
        <f t="shared" ref="BV7:BV44" si="22">Z7/B7</f>
        <v>0.45934379457917263</v>
      </c>
      <c r="BW7" s="836">
        <f t="shared" si="4"/>
        <v>0.49154479645965821</v>
      </c>
      <c r="BX7" s="836">
        <f t="shared" si="4"/>
        <v>0</v>
      </c>
      <c r="BY7" s="836">
        <f t="shared" si="4"/>
        <v>0.36717860594995172</v>
      </c>
      <c r="BZ7" s="836">
        <f t="shared" si="4"/>
        <v>0</v>
      </c>
      <c r="CA7" s="836" t="e">
        <f t="shared" si="4"/>
        <v>#DIV/0!</v>
      </c>
      <c r="CB7" s="836">
        <f t="shared" si="4"/>
        <v>0.33042238922000516</v>
      </c>
      <c r="CC7" s="836">
        <f t="shared" si="4"/>
        <v>0.3208121571982086</v>
      </c>
      <c r="CD7" s="836">
        <f t="shared" si="4"/>
        <v>0.66112531969309463</v>
      </c>
      <c r="CE7" s="836">
        <f t="shared" si="4"/>
        <v>0.36717860594995172</v>
      </c>
      <c r="CF7" s="836">
        <f t="shared" si="4"/>
        <v>0.37432188065099453</v>
      </c>
      <c r="CG7" s="153"/>
      <c r="CH7" s="167">
        <f t="shared" ref="CH7:CH44" si="23">AQ7/S7</f>
        <v>0.49056775930107899</v>
      </c>
    </row>
    <row r="8" spans="1:86" ht="15" thickBot="1" x14ac:dyDescent="0.35">
      <c r="A8" s="134" t="s">
        <v>146</v>
      </c>
      <c r="B8" s="909">
        <v>0.55300000000000005</v>
      </c>
      <c r="C8" s="909">
        <v>48.12</v>
      </c>
      <c r="D8" s="909">
        <v>15.038</v>
      </c>
      <c r="E8" s="909">
        <v>63.710999999999999</v>
      </c>
      <c r="F8" s="910">
        <v>1.2569999999999999</v>
      </c>
      <c r="G8" s="910">
        <v>0</v>
      </c>
      <c r="H8" s="910">
        <v>45.790999999999997</v>
      </c>
      <c r="I8" s="910">
        <v>47.048000000000002</v>
      </c>
      <c r="J8" s="911">
        <v>15.356999999999999</v>
      </c>
      <c r="K8" s="911">
        <v>63.710999999999999</v>
      </c>
      <c r="L8" s="912">
        <v>1.306</v>
      </c>
      <c r="M8" s="162">
        <f t="shared" si="5"/>
        <v>2.7758884543444991E-2</v>
      </c>
      <c r="N8" s="162">
        <f t="shared" si="6"/>
        <v>8.5042651559549404E-2</v>
      </c>
      <c r="O8" s="163">
        <f t="shared" si="7"/>
        <v>2.6717395000850193E-2</v>
      </c>
      <c r="P8" s="163">
        <f t="shared" si="8"/>
        <v>0.97328260499914965</v>
      </c>
      <c r="Q8" s="163">
        <f t="shared" si="9"/>
        <v>0.32641132460465905</v>
      </c>
      <c r="R8" s="153"/>
      <c r="S8" s="429">
        <v>60.591000000000001</v>
      </c>
      <c r="T8" s="167">
        <f t="shared" si="0"/>
        <v>0.79417735307223836</v>
      </c>
      <c r="U8" s="429">
        <v>47.048000000000002</v>
      </c>
      <c r="V8" s="827"/>
      <c r="W8" s="832"/>
      <c r="Y8" s="134" t="s">
        <v>146</v>
      </c>
      <c r="Z8" s="821">
        <v>0.20699999999999999</v>
      </c>
      <c r="AA8" s="821">
        <v>20.295999999999999</v>
      </c>
      <c r="AB8" s="821">
        <v>0</v>
      </c>
      <c r="AC8" s="821">
        <v>20.503</v>
      </c>
      <c r="AD8" s="822">
        <v>0</v>
      </c>
      <c r="AE8" s="822">
        <v>0</v>
      </c>
      <c r="AF8" s="822">
        <v>14.766999999999999</v>
      </c>
      <c r="AG8" s="822">
        <v>14.766999999999999</v>
      </c>
      <c r="AH8" s="823">
        <v>5.516</v>
      </c>
      <c r="AI8" s="823">
        <v>20.503</v>
      </c>
      <c r="AJ8" s="824">
        <v>0.22</v>
      </c>
      <c r="AK8" s="162">
        <f t="shared" si="10"/>
        <v>1.4898083564705086E-2</v>
      </c>
      <c r="AL8" s="162">
        <f t="shared" si="11"/>
        <v>3.9883973894126179E-2</v>
      </c>
      <c r="AM8" s="163">
        <f t="shared" si="12"/>
        <v>0</v>
      </c>
      <c r="AN8" s="163">
        <f t="shared" si="13"/>
        <v>1</v>
      </c>
      <c r="AO8" s="163">
        <f t="shared" si="14"/>
        <v>0.37353558610415116</v>
      </c>
      <c r="AP8" s="153"/>
      <c r="AQ8" s="825">
        <v>25.22</v>
      </c>
      <c r="AR8" s="167">
        <f t="shared" si="1"/>
        <v>0.8047581284694687</v>
      </c>
      <c r="AS8" s="825">
        <v>14.766999999999999</v>
      </c>
      <c r="AW8" s="134" t="s">
        <v>146</v>
      </c>
      <c r="AX8" s="821">
        <f t="shared" si="15"/>
        <v>0.34600000000000009</v>
      </c>
      <c r="AY8" s="821">
        <f t="shared" si="2"/>
        <v>27.823999999999998</v>
      </c>
      <c r="AZ8" s="821">
        <f t="shared" si="2"/>
        <v>15.038</v>
      </c>
      <c r="BA8" s="821">
        <f t="shared" si="2"/>
        <v>43.207999999999998</v>
      </c>
      <c r="BB8" s="821">
        <f t="shared" si="2"/>
        <v>1.2569999999999999</v>
      </c>
      <c r="BC8" s="821">
        <f t="shared" si="2"/>
        <v>0</v>
      </c>
      <c r="BD8" s="821">
        <f t="shared" si="2"/>
        <v>31.023999999999997</v>
      </c>
      <c r="BE8" s="821">
        <f t="shared" si="2"/>
        <v>32.281000000000006</v>
      </c>
      <c r="BF8" s="821">
        <f t="shared" si="2"/>
        <v>9.8409999999999993</v>
      </c>
      <c r="BG8" s="821">
        <f t="shared" si="2"/>
        <v>43.207999999999998</v>
      </c>
      <c r="BH8" s="821">
        <f t="shared" si="2"/>
        <v>1.0860000000000001</v>
      </c>
      <c r="BI8" s="162">
        <f t="shared" si="16"/>
        <v>3.3642080480778165E-2</v>
      </c>
      <c r="BJ8" s="162">
        <f t="shared" si="17"/>
        <v>0.11035463875622398</v>
      </c>
      <c r="BK8" s="163">
        <f t="shared" si="18"/>
        <v>3.893931414764102E-2</v>
      </c>
      <c r="BL8" s="163">
        <f t="shared" si="19"/>
        <v>0.96106068585235871</v>
      </c>
      <c r="BM8" s="163">
        <f t="shared" si="20"/>
        <v>0.30485424862922456</v>
      </c>
      <c r="BN8" s="153"/>
      <c r="BO8" s="825">
        <f t="shared" si="21"/>
        <v>35.371000000000002</v>
      </c>
      <c r="BP8" s="167">
        <f t="shared" si="3"/>
        <v>0.78663311752565646</v>
      </c>
      <c r="BQ8" s="825">
        <f t="shared" si="21"/>
        <v>32.281000000000006</v>
      </c>
      <c r="BU8" s="134" t="s">
        <v>146</v>
      </c>
      <c r="BV8" s="836">
        <f t="shared" si="22"/>
        <v>0.37432188065099453</v>
      </c>
      <c r="BW8" s="836">
        <f t="shared" si="4"/>
        <v>0.42177888611803827</v>
      </c>
      <c r="BX8" s="836">
        <f t="shared" si="4"/>
        <v>0</v>
      </c>
      <c r="BY8" s="836">
        <f t="shared" si="4"/>
        <v>0.32181255984052992</v>
      </c>
      <c r="BZ8" s="836">
        <f t="shared" si="4"/>
        <v>0</v>
      </c>
      <c r="CA8" s="836" t="e">
        <f t="shared" si="4"/>
        <v>#DIV/0!</v>
      </c>
      <c r="CB8" s="836">
        <f t="shared" si="4"/>
        <v>0.32248695158437246</v>
      </c>
      <c r="CC8" s="836">
        <f t="shared" si="4"/>
        <v>0.31387094031627272</v>
      </c>
      <c r="CD8" s="836">
        <f t="shared" si="4"/>
        <v>0.35918473660220096</v>
      </c>
      <c r="CE8" s="836">
        <f t="shared" si="4"/>
        <v>0.32181255984052992</v>
      </c>
      <c r="CF8" s="836">
        <f t="shared" si="4"/>
        <v>0.1684532924961715</v>
      </c>
      <c r="CG8" s="153"/>
      <c r="CH8" s="167">
        <f t="shared" si="23"/>
        <v>0.41623343400835106</v>
      </c>
    </row>
    <row r="9" spans="1:86" ht="15" thickBot="1" x14ac:dyDescent="0.35">
      <c r="A9" s="134" t="s">
        <v>147</v>
      </c>
      <c r="B9" s="909">
        <v>1.306</v>
      </c>
      <c r="C9" s="909">
        <v>51.764000000000003</v>
      </c>
      <c r="D9" s="909">
        <v>15.632</v>
      </c>
      <c r="E9" s="909">
        <v>68.701999999999998</v>
      </c>
      <c r="F9" s="910">
        <v>1.2589999999999999</v>
      </c>
      <c r="G9" s="910">
        <v>0</v>
      </c>
      <c r="H9" s="910">
        <v>50.347000000000001</v>
      </c>
      <c r="I9" s="910">
        <v>51.606000000000002</v>
      </c>
      <c r="J9" s="911">
        <v>15.499000000000001</v>
      </c>
      <c r="K9" s="911">
        <v>68.701999999999998</v>
      </c>
      <c r="L9" s="912">
        <v>1.597</v>
      </c>
      <c r="M9" s="162">
        <f t="shared" si="5"/>
        <v>3.0946014029376429E-2</v>
      </c>
      <c r="N9" s="162">
        <f t="shared" si="6"/>
        <v>0.10303890573585392</v>
      </c>
      <c r="O9" s="163">
        <f t="shared" si="7"/>
        <v>2.4396388016897256E-2</v>
      </c>
      <c r="P9" s="163">
        <f t="shared" si="8"/>
        <v>0.97560361198310275</v>
      </c>
      <c r="Q9" s="163">
        <f t="shared" si="9"/>
        <v>0.30033329457814983</v>
      </c>
      <c r="R9" s="153"/>
      <c r="S9" s="429">
        <v>65.331000000000003</v>
      </c>
      <c r="T9" s="167">
        <f t="shared" si="0"/>
        <v>0.79233442010684052</v>
      </c>
      <c r="U9" s="429">
        <v>51.606000000000002</v>
      </c>
      <c r="V9" s="827"/>
      <c r="W9" s="832"/>
      <c r="Y9" s="134" t="s">
        <v>147</v>
      </c>
      <c r="Z9" s="821">
        <v>0.22</v>
      </c>
      <c r="AA9" s="821">
        <v>22.094000000000001</v>
      </c>
      <c r="AB9" s="821">
        <v>0</v>
      </c>
      <c r="AC9" s="821">
        <v>22.314</v>
      </c>
      <c r="AD9" s="822">
        <v>0</v>
      </c>
      <c r="AE9" s="822">
        <v>0</v>
      </c>
      <c r="AF9" s="822">
        <v>16.074999999999999</v>
      </c>
      <c r="AG9" s="822">
        <v>16.074999999999999</v>
      </c>
      <c r="AH9" s="823">
        <v>5.9969999999999999</v>
      </c>
      <c r="AI9" s="823">
        <v>22.314</v>
      </c>
      <c r="AJ9" s="824">
        <v>0.24199999999999999</v>
      </c>
      <c r="AK9" s="162">
        <f t="shared" si="10"/>
        <v>1.5054432348367029E-2</v>
      </c>
      <c r="AL9" s="162">
        <f t="shared" si="11"/>
        <v>4.0353510088377523E-2</v>
      </c>
      <c r="AM9" s="163">
        <f t="shared" si="12"/>
        <v>0</v>
      </c>
      <c r="AN9" s="163">
        <f t="shared" si="13"/>
        <v>1</v>
      </c>
      <c r="AO9" s="163">
        <f t="shared" si="14"/>
        <v>0.37306376360808713</v>
      </c>
      <c r="AP9" s="153"/>
      <c r="AQ9" s="825">
        <v>27.701000000000001</v>
      </c>
      <c r="AR9" s="167">
        <f t="shared" si="1"/>
        <v>0.79758853470993829</v>
      </c>
      <c r="AS9" s="825">
        <v>16.074999999999999</v>
      </c>
      <c r="AW9" s="134" t="s">
        <v>147</v>
      </c>
      <c r="AX9" s="821">
        <f t="shared" si="15"/>
        <v>1.0860000000000001</v>
      </c>
      <c r="AY9" s="821">
        <f t="shared" si="2"/>
        <v>29.67</v>
      </c>
      <c r="AZ9" s="821">
        <f t="shared" si="2"/>
        <v>15.632</v>
      </c>
      <c r="BA9" s="821">
        <f t="shared" si="2"/>
        <v>46.387999999999998</v>
      </c>
      <c r="BB9" s="821">
        <f t="shared" si="2"/>
        <v>1.2589999999999999</v>
      </c>
      <c r="BC9" s="821">
        <f t="shared" si="2"/>
        <v>0</v>
      </c>
      <c r="BD9" s="821">
        <f t="shared" si="2"/>
        <v>34.272000000000006</v>
      </c>
      <c r="BE9" s="821">
        <f t="shared" si="2"/>
        <v>35.531000000000006</v>
      </c>
      <c r="BF9" s="821">
        <f t="shared" si="2"/>
        <v>9.5020000000000007</v>
      </c>
      <c r="BG9" s="821">
        <f t="shared" si="2"/>
        <v>46.387999999999998</v>
      </c>
      <c r="BH9" s="821">
        <f t="shared" si="2"/>
        <v>1.355</v>
      </c>
      <c r="BI9" s="162">
        <f t="shared" si="16"/>
        <v>3.813571247642903E-2</v>
      </c>
      <c r="BJ9" s="162">
        <f t="shared" si="17"/>
        <v>0.14260155756682802</v>
      </c>
      <c r="BK9" s="163">
        <f t="shared" si="18"/>
        <v>3.5433846500239216E-2</v>
      </c>
      <c r="BL9" s="163">
        <f t="shared" si="19"/>
        <v>0.96456615349976071</v>
      </c>
      <c r="BM9" s="163">
        <f t="shared" si="20"/>
        <v>0.26742844276828681</v>
      </c>
      <c r="BN9" s="153"/>
      <c r="BO9" s="825">
        <f t="shared" si="21"/>
        <v>37.630000000000003</v>
      </c>
      <c r="BP9" s="167">
        <f t="shared" si="3"/>
        <v>0.7884666489503056</v>
      </c>
      <c r="BQ9" s="825">
        <f t="shared" si="21"/>
        <v>35.531000000000006</v>
      </c>
      <c r="BU9" s="134" t="s">
        <v>147</v>
      </c>
      <c r="BV9" s="836">
        <f t="shared" si="22"/>
        <v>0.1684532924961715</v>
      </c>
      <c r="BW9" s="836">
        <f t="shared" si="4"/>
        <v>0.42682172938721891</v>
      </c>
      <c r="BX9" s="836">
        <f t="shared" si="4"/>
        <v>0</v>
      </c>
      <c r="BY9" s="836">
        <f t="shared" si="4"/>
        <v>0.32479403801927165</v>
      </c>
      <c r="BZ9" s="836">
        <f t="shared" si="4"/>
        <v>0</v>
      </c>
      <c r="CA9" s="836" t="e">
        <f t="shared" si="4"/>
        <v>#DIV/0!</v>
      </c>
      <c r="CB9" s="836">
        <f t="shared" si="4"/>
        <v>0.31928416787494784</v>
      </c>
      <c r="CC9" s="836">
        <f t="shared" si="4"/>
        <v>0.31149478742781844</v>
      </c>
      <c r="CD9" s="836">
        <f t="shared" si="4"/>
        <v>0.38692818891541386</v>
      </c>
      <c r="CE9" s="836">
        <f t="shared" si="4"/>
        <v>0.32479403801927165</v>
      </c>
      <c r="CF9" s="836">
        <f t="shared" si="4"/>
        <v>0.15153412648716344</v>
      </c>
      <c r="CG9" s="153"/>
      <c r="CH9" s="167">
        <f t="shared" si="23"/>
        <v>0.4240100411749399</v>
      </c>
    </row>
    <row r="10" spans="1:86" ht="15" thickBot="1" x14ac:dyDescent="0.35">
      <c r="A10" s="134" t="s">
        <v>148</v>
      </c>
      <c r="B10" s="909">
        <v>1.6659999999999999</v>
      </c>
      <c r="C10" s="909">
        <v>56.965000000000003</v>
      </c>
      <c r="D10" s="909">
        <v>17.876999999999999</v>
      </c>
      <c r="E10" s="909">
        <v>76.507999999999996</v>
      </c>
      <c r="F10" s="910">
        <v>1.274</v>
      </c>
      <c r="G10" s="910">
        <v>2.9000000000000001E-2</v>
      </c>
      <c r="H10" s="910">
        <v>55.896000000000001</v>
      </c>
      <c r="I10" s="910">
        <v>57.198999999999998</v>
      </c>
      <c r="J10" s="911">
        <v>17.332999999999998</v>
      </c>
      <c r="K10" s="911">
        <v>76.507999999999996</v>
      </c>
      <c r="L10" s="912">
        <v>1.976</v>
      </c>
      <c r="M10" s="162">
        <f t="shared" si="5"/>
        <v>3.4546058497526184E-2</v>
      </c>
      <c r="N10" s="162">
        <f t="shared" si="6"/>
        <v>0.11400219234985288</v>
      </c>
      <c r="O10" s="163">
        <f t="shared" si="7"/>
        <v>2.2273116662878723E-2</v>
      </c>
      <c r="P10" s="163">
        <f t="shared" si="8"/>
        <v>0.97721988146645922</v>
      </c>
      <c r="Q10" s="163">
        <f t="shared" si="9"/>
        <v>0.30302977324778402</v>
      </c>
      <c r="R10" s="153"/>
      <c r="S10" s="429">
        <v>71.578000000000003</v>
      </c>
      <c r="T10" s="167">
        <f t="shared" si="0"/>
        <v>0.79584509206739507</v>
      </c>
      <c r="U10" s="429">
        <v>57.198999999999998</v>
      </c>
      <c r="V10" s="827"/>
      <c r="W10" s="832"/>
      <c r="Y10" s="134" t="s">
        <v>148</v>
      </c>
      <c r="Z10" s="821">
        <v>0.24199999999999999</v>
      </c>
      <c r="AA10" s="821">
        <v>24.588999999999999</v>
      </c>
      <c r="AB10" s="821">
        <v>0</v>
      </c>
      <c r="AC10" s="821">
        <v>24.831</v>
      </c>
      <c r="AD10" s="822">
        <v>0</v>
      </c>
      <c r="AE10" s="822">
        <v>0</v>
      </c>
      <c r="AF10" s="822">
        <v>17.43</v>
      </c>
      <c r="AG10" s="822">
        <v>17.43</v>
      </c>
      <c r="AH10" s="823">
        <v>7.1959999999999997</v>
      </c>
      <c r="AI10" s="823">
        <v>24.831</v>
      </c>
      <c r="AJ10" s="824">
        <v>0.20499999999999999</v>
      </c>
      <c r="AK10" s="162">
        <f t="shared" si="10"/>
        <v>1.1761331038439472E-2</v>
      </c>
      <c r="AL10" s="162">
        <f t="shared" si="11"/>
        <v>2.848804891606448E-2</v>
      </c>
      <c r="AM10" s="163">
        <f t="shared" si="12"/>
        <v>0</v>
      </c>
      <c r="AN10" s="163">
        <f t="shared" si="13"/>
        <v>1</v>
      </c>
      <c r="AO10" s="163">
        <f t="shared" si="14"/>
        <v>0.41285140562248995</v>
      </c>
      <c r="AP10" s="153"/>
      <c r="AQ10" s="825">
        <v>30.573</v>
      </c>
      <c r="AR10" s="167">
        <f t="shared" si="1"/>
        <v>0.80427174304124549</v>
      </c>
      <c r="AS10" s="825">
        <v>17.43</v>
      </c>
      <c r="AW10" s="134" t="s">
        <v>148</v>
      </c>
      <c r="AX10" s="821">
        <f t="shared" si="15"/>
        <v>1.4239999999999999</v>
      </c>
      <c r="AY10" s="821">
        <f t="shared" si="2"/>
        <v>32.376000000000005</v>
      </c>
      <c r="AZ10" s="821">
        <f t="shared" si="2"/>
        <v>17.876999999999999</v>
      </c>
      <c r="BA10" s="821">
        <f t="shared" si="2"/>
        <v>51.676999999999992</v>
      </c>
      <c r="BB10" s="821">
        <f t="shared" si="2"/>
        <v>1.274</v>
      </c>
      <c r="BC10" s="821">
        <f t="shared" si="2"/>
        <v>2.9000000000000001E-2</v>
      </c>
      <c r="BD10" s="821">
        <f t="shared" si="2"/>
        <v>38.466000000000001</v>
      </c>
      <c r="BE10" s="821">
        <f t="shared" si="2"/>
        <v>39.768999999999998</v>
      </c>
      <c r="BF10" s="821">
        <f t="shared" si="2"/>
        <v>10.136999999999999</v>
      </c>
      <c r="BG10" s="821">
        <f t="shared" si="2"/>
        <v>51.676999999999992</v>
      </c>
      <c r="BH10" s="821">
        <f t="shared" si="2"/>
        <v>1.7709999999999999</v>
      </c>
      <c r="BI10" s="162">
        <f t="shared" si="16"/>
        <v>4.4532173300812189E-2</v>
      </c>
      <c r="BJ10" s="162">
        <f t="shared" si="17"/>
        <v>0.17470652066686398</v>
      </c>
      <c r="BK10" s="163">
        <f t="shared" si="18"/>
        <v>3.2035002137343158E-2</v>
      </c>
      <c r="BL10" s="163">
        <f t="shared" si="19"/>
        <v>0.9672357866680078</v>
      </c>
      <c r="BM10" s="163">
        <f t="shared" si="20"/>
        <v>0.25489703035027278</v>
      </c>
      <c r="BN10" s="153"/>
      <c r="BO10" s="825">
        <f t="shared" si="21"/>
        <v>41.005000000000003</v>
      </c>
      <c r="BP10" s="167">
        <f t="shared" si="3"/>
        <v>0.78956224850627976</v>
      </c>
      <c r="BQ10" s="825">
        <f t="shared" si="21"/>
        <v>39.768999999999998</v>
      </c>
      <c r="BU10" s="134" t="s">
        <v>148</v>
      </c>
      <c r="BV10" s="836">
        <f t="shared" si="22"/>
        <v>0.14525810324129651</v>
      </c>
      <c r="BW10" s="836">
        <f t="shared" si="4"/>
        <v>0.43165101378039145</v>
      </c>
      <c r="BX10" s="836">
        <f t="shared" si="4"/>
        <v>0</v>
      </c>
      <c r="BY10" s="836">
        <f t="shared" si="4"/>
        <v>0.32455429497568883</v>
      </c>
      <c r="BZ10" s="836">
        <f t="shared" si="4"/>
        <v>0</v>
      </c>
      <c r="CA10" s="836">
        <f t="shared" si="4"/>
        <v>0</v>
      </c>
      <c r="CB10" s="836">
        <f t="shared" si="4"/>
        <v>0.3118291112065264</v>
      </c>
      <c r="CC10" s="836">
        <f t="shared" si="4"/>
        <v>0.30472560709103308</v>
      </c>
      <c r="CD10" s="836">
        <f t="shared" si="4"/>
        <v>0.41516183003519302</v>
      </c>
      <c r="CE10" s="836">
        <f t="shared" si="4"/>
        <v>0.32455429497568883</v>
      </c>
      <c r="CF10" s="836">
        <f t="shared" si="4"/>
        <v>0.10374493927125505</v>
      </c>
      <c r="CG10" s="153"/>
      <c r="CH10" s="167">
        <f t="shared" si="23"/>
        <v>0.42712844728827293</v>
      </c>
    </row>
    <row r="11" spans="1:86" ht="15" thickBot="1" x14ac:dyDescent="0.35">
      <c r="A11" s="134" t="s">
        <v>149</v>
      </c>
      <c r="B11" s="909">
        <v>1.976</v>
      </c>
      <c r="C11" s="909">
        <v>55.279000000000003</v>
      </c>
      <c r="D11" s="909">
        <v>18.699000000000002</v>
      </c>
      <c r="E11" s="909">
        <v>75.953999999999994</v>
      </c>
      <c r="F11" s="910">
        <v>1.1399999999999999</v>
      </c>
      <c r="G11" s="910">
        <v>3.5000000000000003E-2</v>
      </c>
      <c r="H11" s="910">
        <v>53.116999999999997</v>
      </c>
      <c r="I11" s="910">
        <v>54.292000000000002</v>
      </c>
      <c r="J11" s="911">
        <v>18.863</v>
      </c>
      <c r="K11" s="911">
        <v>75.953999999999994</v>
      </c>
      <c r="L11" s="912">
        <v>2.7989999999999999</v>
      </c>
      <c r="M11" s="162">
        <f t="shared" si="5"/>
        <v>5.1554556840786851E-2</v>
      </c>
      <c r="N11" s="162">
        <f t="shared" si="6"/>
        <v>0.14838572867518424</v>
      </c>
      <c r="O11" s="163">
        <f t="shared" si="7"/>
        <v>2.099756870257128E-2</v>
      </c>
      <c r="P11" s="163">
        <f t="shared" si="8"/>
        <v>0.97835776910041983</v>
      </c>
      <c r="Q11" s="163">
        <f t="shared" si="9"/>
        <v>0.34743608634789652</v>
      </c>
      <c r="R11" s="153"/>
      <c r="S11" s="429">
        <v>69.932000000000002</v>
      </c>
      <c r="T11" s="167">
        <f t="shared" si="0"/>
        <v>0.79046788308642679</v>
      </c>
      <c r="U11" s="429">
        <v>54.292000000000002</v>
      </c>
      <c r="V11" s="827"/>
      <c r="W11" s="832"/>
      <c r="Y11" s="134" t="s">
        <v>149</v>
      </c>
      <c r="Z11" s="821">
        <v>0.20499999999999999</v>
      </c>
      <c r="AA11" s="821">
        <v>22.055</v>
      </c>
      <c r="AB11" s="821">
        <v>0</v>
      </c>
      <c r="AC11" s="821">
        <v>22.26</v>
      </c>
      <c r="AD11" s="822">
        <v>0</v>
      </c>
      <c r="AE11" s="822">
        <v>0</v>
      </c>
      <c r="AF11" s="822">
        <v>15.958</v>
      </c>
      <c r="AG11" s="822">
        <v>15.958</v>
      </c>
      <c r="AH11" s="823">
        <v>6.1539999999999999</v>
      </c>
      <c r="AI11" s="823">
        <v>22.26</v>
      </c>
      <c r="AJ11" s="824">
        <v>0.14799999999999999</v>
      </c>
      <c r="AK11" s="162">
        <f t="shared" si="10"/>
        <v>9.2743451560345896E-3</v>
      </c>
      <c r="AL11" s="162">
        <f t="shared" si="11"/>
        <v>2.4049398765030875E-2</v>
      </c>
      <c r="AM11" s="163">
        <f t="shared" si="12"/>
        <v>0</v>
      </c>
      <c r="AN11" s="163">
        <f t="shared" si="13"/>
        <v>1</v>
      </c>
      <c r="AO11" s="163">
        <f t="shared" si="14"/>
        <v>0.3856372979070059</v>
      </c>
      <c r="AP11" s="153"/>
      <c r="AQ11" s="825">
        <v>27.773</v>
      </c>
      <c r="AR11" s="167">
        <f t="shared" si="1"/>
        <v>0.79411658805314511</v>
      </c>
      <c r="AS11" s="825">
        <v>15.958</v>
      </c>
      <c r="AW11" s="134" t="s">
        <v>149</v>
      </c>
      <c r="AX11" s="821">
        <f t="shared" si="15"/>
        <v>1.7709999999999999</v>
      </c>
      <c r="AY11" s="821">
        <f t="shared" si="2"/>
        <v>33.224000000000004</v>
      </c>
      <c r="AZ11" s="821">
        <f t="shared" si="2"/>
        <v>18.699000000000002</v>
      </c>
      <c r="BA11" s="821">
        <f t="shared" si="2"/>
        <v>53.693999999999988</v>
      </c>
      <c r="BB11" s="821">
        <f t="shared" si="2"/>
        <v>1.1399999999999999</v>
      </c>
      <c r="BC11" s="821">
        <f t="shared" si="2"/>
        <v>3.5000000000000003E-2</v>
      </c>
      <c r="BD11" s="821">
        <f t="shared" si="2"/>
        <v>37.158999999999999</v>
      </c>
      <c r="BE11" s="821">
        <f t="shared" si="2"/>
        <v>38.334000000000003</v>
      </c>
      <c r="BF11" s="821">
        <f t="shared" si="2"/>
        <v>12.709</v>
      </c>
      <c r="BG11" s="821">
        <f t="shared" si="2"/>
        <v>53.693999999999988</v>
      </c>
      <c r="BH11" s="821">
        <f t="shared" si="2"/>
        <v>2.6509999999999998</v>
      </c>
      <c r="BI11" s="162">
        <f t="shared" si="16"/>
        <v>6.9155319037929763E-2</v>
      </c>
      <c r="BJ11" s="162">
        <f t="shared" si="17"/>
        <v>0.20859233613974348</v>
      </c>
      <c r="BK11" s="163">
        <f t="shared" si="18"/>
        <v>2.9738613241508838E-2</v>
      </c>
      <c r="BL11" s="163">
        <f t="shared" si="19"/>
        <v>0.969348359158971</v>
      </c>
      <c r="BM11" s="163">
        <f t="shared" si="20"/>
        <v>0.33153336463713673</v>
      </c>
      <c r="BN11" s="153"/>
      <c r="BO11" s="825">
        <f t="shared" si="21"/>
        <v>42.159000000000006</v>
      </c>
      <c r="BP11" s="167">
        <f t="shared" si="3"/>
        <v>0.78806423302260487</v>
      </c>
      <c r="BQ11" s="825">
        <f t="shared" si="21"/>
        <v>38.334000000000003</v>
      </c>
      <c r="BU11" s="134" t="s">
        <v>149</v>
      </c>
      <c r="BV11" s="836">
        <f t="shared" si="22"/>
        <v>0.10374493927125505</v>
      </c>
      <c r="BW11" s="836">
        <f t="shared" si="4"/>
        <v>0.39897610304093778</v>
      </c>
      <c r="BX11" s="836">
        <f t="shared" si="4"/>
        <v>0</v>
      </c>
      <c r="BY11" s="836">
        <f t="shared" si="4"/>
        <v>0.2930721226005214</v>
      </c>
      <c r="BZ11" s="836">
        <f t="shared" si="4"/>
        <v>0</v>
      </c>
      <c r="CA11" s="836">
        <f t="shared" si="4"/>
        <v>0</v>
      </c>
      <c r="CB11" s="836">
        <f t="shared" si="4"/>
        <v>0.30043112374569347</v>
      </c>
      <c r="CC11" s="836">
        <f t="shared" si="4"/>
        <v>0.29392912399616888</v>
      </c>
      <c r="CD11" s="836">
        <f t="shared" si="4"/>
        <v>0.32624715050628217</v>
      </c>
      <c r="CE11" s="836">
        <f t="shared" si="4"/>
        <v>0.2930721226005214</v>
      </c>
      <c r="CF11" s="836">
        <f t="shared" si="4"/>
        <v>5.2876027152554482E-2</v>
      </c>
      <c r="CG11" s="153"/>
      <c r="CH11" s="167">
        <f t="shared" si="23"/>
        <v>0.39714293885488761</v>
      </c>
    </row>
    <row r="12" spans="1:86" ht="15" thickBot="1" x14ac:dyDescent="0.35">
      <c r="A12" s="134" t="s">
        <v>150</v>
      </c>
      <c r="B12" s="909">
        <v>2.7989999999999999</v>
      </c>
      <c r="C12" s="909">
        <v>57.247999999999998</v>
      </c>
      <c r="D12" s="909">
        <v>20.93</v>
      </c>
      <c r="E12" s="909">
        <v>80.977000000000004</v>
      </c>
      <c r="F12" s="910">
        <v>0.89100000000000001</v>
      </c>
      <c r="G12" s="910">
        <v>6.7000000000000004E-2</v>
      </c>
      <c r="H12" s="910">
        <v>56.917000000000002</v>
      </c>
      <c r="I12" s="910">
        <v>57.875</v>
      </c>
      <c r="J12" s="911">
        <v>20.759</v>
      </c>
      <c r="K12" s="911">
        <v>80.977000000000004</v>
      </c>
      <c r="L12" s="912">
        <v>2.343</v>
      </c>
      <c r="M12" s="162">
        <f t="shared" si="5"/>
        <v>4.0483801295896328E-2</v>
      </c>
      <c r="N12" s="162">
        <f t="shared" si="6"/>
        <v>0.11286670841562696</v>
      </c>
      <c r="O12" s="163">
        <f t="shared" si="7"/>
        <v>1.539524838012959E-2</v>
      </c>
      <c r="P12" s="163">
        <f t="shared" si="8"/>
        <v>0.98344708423326133</v>
      </c>
      <c r="Q12" s="163">
        <f t="shared" si="9"/>
        <v>0.35868682505399568</v>
      </c>
      <c r="R12" s="153"/>
      <c r="S12" s="429">
        <v>72.248999999999995</v>
      </c>
      <c r="T12" s="167">
        <f t="shared" si="0"/>
        <v>0.79237082866198838</v>
      </c>
      <c r="U12" s="429">
        <v>57.875</v>
      </c>
      <c r="V12" s="827"/>
      <c r="W12" s="832"/>
      <c r="Y12" s="134" t="s">
        <v>150</v>
      </c>
      <c r="Z12" s="821">
        <v>0.14799999999999999</v>
      </c>
      <c r="AA12" s="821">
        <v>22.347999999999999</v>
      </c>
      <c r="AB12" s="821">
        <v>0</v>
      </c>
      <c r="AC12" s="821">
        <v>22.495999999999999</v>
      </c>
      <c r="AD12" s="822">
        <v>0</v>
      </c>
      <c r="AE12" s="822">
        <v>0</v>
      </c>
      <c r="AF12" s="822">
        <v>16.071000000000002</v>
      </c>
      <c r="AG12" s="822">
        <v>16.071000000000002</v>
      </c>
      <c r="AH12" s="823">
        <v>6.266</v>
      </c>
      <c r="AI12" s="823">
        <v>22.495999999999999</v>
      </c>
      <c r="AJ12" s="824">
        <v>0.159</v>
      </c>
      <c r="AK12" s="162">
        <f t="shared" si="10"/>
        <v>9.8935971625910019E-3</v>
      </c>
      <c r="AL12" s="162">
        <f t="shared" si="11"/>
        <v>2.5375039897861475E-2</v>
      </c>
      <c r="AM12" s="163">
        <f t="shared" si="12"/>
        <v>0</v>
      </c>
      <c r="AN12" s="163">
        <f t="shared" si="13"/>
        <v>1</v>
      </c>
      <c r="AO12" s="163">
        <f t="shared" si="14"/>
        <v>0.38989484164022148</v>
      </c>
      <c r="AP12" s="153"/>
      <c r="AQ12" s="825">
        <v>28.032</v>
      </c>
      <c r="AR12" s="167">
        <f t="shared" si="1"/>
        <v>0.79723173515981727</v>
      </c>
      <c r="AS12" s="825">
        <v>16.071000000000002</v>
      </c>
      <c r="AW12" s="134" t="s">
        <v>150</v>
      </c>
      <c r="AX12" s="821">
        <f t="shared" si="15"/>
        <v>2.6509999999999998</v>
      </c>
      <c r="AY12" s="821">
        <f t="shared" si="2"/>
        <v>34.9</v>
      </c>
      <c r="AZ12" s="821">
        <f t="shared" si="2"/>
        <v>20.93</v>
      </c>
      <c r="BA12" s="821">
        <f t="shared" si="2"/>
        <v>58.481000000000009</v>
      </c>
      <c r="BB12" s="821">
        <f t="shared" si="2"/>
        <v>0.89100000000000001</v>
      </c>
      <c r="BC12" s="821">
        <f t="shared" si="2"/>
        <v>6.7000000000000004E-2</v>
      </c>
      <c r="BD12" s="821">
        <f t="shared" si="2"/>
        <v>40.846000000000004</v>
      </c>
      <c r="BE12" s="821">
        <f t="shared" si="2"/>
        <v>41.804000000000002</v>
      </c>
      <c r="BF12" s="821">
        <f t="shared" si="2"/>
        <v>14.493</v>
      </c>
      <c r="BG12" s="821">
        <f t="shared" si="2"/>
        <v>58.481000000000009</v>
      </c>
      <c r="BH12" s="821">
        <f t="shared" si="2"/>
        <v>2.1840000000000002</v>
      </c>
      <c r="BI12" s="162">
        <f t="shared" si="16"/>
        <v>5.2243804420629605E-2</v>
      </c>
      <c r="BJ12" s="162">
        <f t="shared" si="17"/>
        <v>0.1506934382115504</v>
      </c>
      <c r="BK12" s="163">
        <f t="shared" si="18"/>
        <v>2.1313749880394219E-2</v>
      </c>
      <c r="BL12" s="163">
        <f t="shared" si="19"/>
        <v>0.97708353267629899</v>
      </c>
      <c r="BM12" s="163">
        <f t="shared" si="20"/>
        <v>0.34668931202755715</v>
      </c>
      <c r="BN12" s="153"/>
      <c r="BO12" s="825">
        <f t="shared" si="21"/>
        <v>44.216999999999999</v>
      </c>
      <c r="BP12" s="167">
        <f t="shared" si="3"/>
        <v>0.78928918741660448</v>
      </c>
      <c r="BQ12" s="825">
        <f t="shared" si="21"/>
        <v>41.804000000000002</v>
      </c>
      <c r="BU12" s="134" t="s">
        <v>150</v>
      </c>
      <c r="BV12" s="836">
        <f t="shared" si="22"/>
        <v>5.2876027152554482E-2</v>
      </c>
      <c r="BW12" s="836">
        <f t="shared" si="4"/>
        <v>0.39037171604248183</v>
      </c>
      <c r="BX12" s="836">
        <f t="shared" si="4"/>
        <v>0</v>
      </c>
      <c r="BY12" s="836">
        <f t="shared" si="4"/>
        <v>0.27780727860997562</v>
      </c>
      <c r="BZ12" s="836">
        <f t="shared" si="4"/>
        <v>0</v>
      </c>
      <c r="CA12" s="836">
        <f t="shared" si="4"/>
        <v>0</v>
      </c>
      <c r="CB12" s="836">
        <f t="shared" si="4"/>
        <v>0.28235852205843598</v>
      </c>
      <c r="CC12" s="836">
        <f t="shared" si="4"/>
        <v>0.27768466522678187</v>
      </c>
      <c r="CD12" s="836">
        <f t="shared" si="4"/>
        <v>0.30184498289898359</v>
      </c>
      <c r="CE12" s="836">
        <f t="shared" si="4"/>
        <v>0.27780727860997562</v>
      </c>
      <c r="CF12" s="836">
        <f t="shared" si="4"/>
        <v>6.7861715749039694E-2</v>
      </c>
      <c r="CG12" s="153"/>
      <c r="CH12" s="167">
        <f t="shared" si="23"/>
        <v>0.38799152929452313</v>
      </c>
    </row>
    <row r="13" spans="1:86" ht="15" thickBot="1" x14ac:dyDescent="0.35">
      <c r="A13" s="134" t="s">
        <v>151</v>
      </c>
      <c r="B13" s="909">
        <v>2.343</v>
      </c>
      <c r="C13" s="909">
        <v>60.470999999999997</v>
      </c>
      <c r="D13" s="909">
        <v>22.954999999999998</v>
      </c>
      <c r="E13" s="909">
        <v>85.769000000000005</v>
      </c>
      <c r="F13" s="910">
        <v>0.57099999999999995</v>
      </c>
      <c r="G13" s="910">
        <v>0.1</v>
      </c>
      <c r="H13" s="910">
        <v>58.784999999999997</v>
      </c>
      <c r="I13" s="910">
        <v>59.456000000000003</v>
      </c>
      <c r="J13" s="911">
        <v>23.23</v>
      </c>
      <c r="K13" s="911">
        <v>85.769000000000005</v>
      </c>
      <c r="L13" s="912">
        <v>3.0830000000000002</v>
      </c>
      <c r="M13" s="162">
        <f t="shared" si="5"/>
        <v>5.1853471474703983E-2</v>
      </c>
      <c r="N13" s="162">
        <f t="shared" si="6"/>
        <v>0.13271631510977186</v>
      </c>
      <c r="O13" s="163">
        <f t="shared" si="7"/>
        <v>9.6037405812701825E-3</v>
      </c>
      <c r="P13" s="163">
        <f t="shared" si="8"/>
        <v>0.98871434337997832</v>
      </c>
      <c r="Q13" s="163">
        <f t="shared" si="9"/>
        <v>0.39070909580193758</v>
      </c>
      <c r="R13" s="153"/>
      <c r="S13" s="429">
        <v>76.081999999999994</v>
      </c>
      <c r="T13" s="167">
        <f t="shared" si="0"/>
        <v>0.79481349070739471</v>
      </c>
      <c r="U13" s="429">
        <v>59.456000000000003</v>
      </c>
      <c r="V13" s="827"/>
      <c r="W13" s="832"/>
      <c r="Y13" s="134" t="s">
        <v>151</v>
      </c>
      <c r="Z13" s="821">
        <v>0.159</v>
      </c>
      <c r="AA13" s="821">
        <v>24.234999999999999</v>
      </c>
      <c r="AB13" s="821">
        <v>0</v>
      </c>
      <c r="AC13" s="821">
        <v>24.393999999999998</v>
      </c>
      <c r="AD13" s="822">
        <v>0</v>
      </c>
      <c r="AE13" s="822">
        <v>0</v>
      </c>
      <c r="AF13" s="822">
        <v>17.515000000000001</v>
      </c>
      <c r="AG13" s="822">
        <v>17.515000000000001</v>
      </c>
      <c r="AH13" s="823">
        <v>6.4489999999999998</v>
      </c>
      <c r="AI13" s="823">
        <v>24.393999999999998</v>
      </c>
      <c r="AJ13" s="824">
        <v>0.43</v>
      </c>
      <c r="AK13" s="162">
        <f t="shared" si="10"/>
        <v>2.4550385383956607E-2</v>
      </c>
      <c r="AL13" s="162">
        <f t="shared" si="11"/>
        <v>6.6677004186695615E-2</v>
      </c>
      <c r="AM13" s="163">
        <f t="shared" si="12"/>
        <v>0</v>
      </c>
      <c r="AN13" s="163">
        <f t="shared" si="13"/>
        <v>1</v>
      </c>
      <c r="AO13" s="163">
        <f t="shared" si="14"/>
        <v>0.36819868683985152</v>
      </c>
      <c r="AP13" s="153"/>
      <c r="AQ13" s="825">
        <v>30.155000000000001</v>
      </c>
      <c r="AR13" s="167">
        <f t="shared" si="1"/>
        <v>0.80368098159509194</v>
      </c>
      <c r="AS13" s="825">
        <v>17.515000000000001</v>
      </c>
      <c r="AW13" s="134" t="s">
        <v>151</v>
      </c>
      <c r="AX13" s="821">
        <f t="shared" si="15"/>
        <v>2.1840000000000002</v>
      </c>
      <c r="AY13" s="821">
        <f t="shared" si="2"/>
        <v>36.235999999999997</v>
      </c>
      <c r="AZ13" s="821">
        <f t="shared" si="2"/>
        <v>22.954999999999998</v>
      </c>
      <c r="BA13" s="821">
        <f t="shared" si="2"/>
        <v>61.375000000000007</v>
      </c>
      <c r="BB13" s="821">
        <f t="shared" si="2"/>
        <v>0.57099999999999995</v>
      </c>
      <c r="BC13" s="821">
        <f t="shared" si="2"/>
        <v>0.1</v>
      </c>
      <c r="BD13" s="821">
        <f t="shared" si="2"/>
        <v>41.269999999999996</v>
      </c>
      <c r="BE13" s="821">
        <f t="shared" si="2"/>
        <v>41.941000000000003</v>
      </c>
      <c r="BF13" s="821">
        <f t="shared" si="2"/>
        <v>16.780999999999999</v>
      </c>
      <c r="BG13" s="821">
        <f t="shared" si="2"/>
        <v>61.375000000000007</v>
      </c>
      <c r="BH13" s="821">
        <f t="shared" si="2"/>
        <v>2.653</v>
      </c>
      <c r="BI13" s="162">
        <f t="shared" si="16"/>
        <v>6.3255525619322378E-2</v>
      </c>
      <c r="BJ13" s="162">
        <f t="shared" si="17"/>
        <v>0.15809546510934988</v>
      </c>
      <c r="BK13" s="163">
        <f t="shared" si="18"/>
        <v>1.3614363033785553E-2</v>
      </c>
      <c r="BL13" s="163">
        <f t="shared" si="19"/>
        <v>0.98400133520898392</v>
      </c>
      <c r="BM13" s="163">
        <f t="shared" si="20"/>
        <v>0.40010967788083257</v>
      </c>
      <c r="BN13" s="153"/>
      <c r="BO13" s="825">
        <f t="shared" si="21"/>
        <v>45.926999999999992</v>
      </c>
      <c r="BP13" s="167">
        <f t="shared" si="3"/>
        <v>0.78899122520521703</v>
      </c>
      <c r="BQ13" s="825">
        <f t="shared" si="21"/>
        <v>41.941000000000003</v>
      </c>
      <c r="BU13" s="134" t="s">
        <v>151</v>
      </c>
      <c r="BV13" s="836">
        <f t="shared" si="22"/>
        <v>6.7861715749039694E-2</v>
      </c>
      <c r="BW13" s="836">
        <f t="shared" si="4"/>
        <v>0.40077061732069919</v>
      </c>
      <c r="BX13" s="836">
        <f t="shared" si="4"/>
        <v>0</v>
      </c>
      <c r="BY13" s="836">
        <f t="shared" si="4"/>
        <v>0.28441511501824662</v>
      </c>
      <c r="BZ13" s="836">
        <f t="shared" si="4"/>
        <v>0</v>
      </c>
      <c r="CA13" s="836">
        <f t="shared" si="4"/>
        <v>0</v>
      </c>
      <c r="CB13" s="836">
        <f t="shared" si="4"/>
        <v>0.29795015735306629</v>
      </c>
      <c r="CC13" s="836">
        <f t="shared" si="4"/>
        <v>0.29458759418729819</v>
      </c>
      <c r="CD13" s="836">
        <f t="shared" si="4"/>
        <v>0.27761515281962978</v>
      </c>
      <c r="CE13" s="836">
        <f t="shared" si="4"/>
        <v>0.28441511501824662</v>
      </c>
      <c r="CF13" s="836">
        <f t="shared" si="4"/>
        <v>0.13947453778786895</v>
      </c>
      <c r="CG13" s="153"/>
      <c r="CH13" s="167">
        <f t="shared" si="23"/>
        <v>0.39634867642806448</v>
      </c>
    </row>
    <row r="14" spans="1:86" ht="15" thickBot="1" x14ac:dyDescent="0.35">
      <c r="A14" s="134" t="s">
        <v>152</v>
      </c>
      <c r="B14" s="909">
        <v>3.0830000000000002</v>
      </c>
      <c r="C14" s="909">
        <v>55.582000000000001</v>
      </c>
      <c r="D14" s="909">
        <v>22.292999999999999</v>
      </c>
      <c r="E14" s="909">
        <v>80.957999999999998</v>
      </c>
      <c r="F14" s="910">
        <v>0.44</v>
      </c>
      <c r="G14" s="910">
        <v>0.108</v>
      </c>
      <c r="H14" s="910">
        <v>55.942999999999998</v>
      </c>
      <c r="I14" s="910">
        <v>56.491</v>
      </c>
      <c r="J14" s="911">
        <v>21.344000000000001</v>
      </c>
      <c r="K14" s="911">
        <v>80.957999999999998</v>
      </c>
      <c r="L14" s="912">
        <v>3.1230000000000002</v>
      </c>
      <c r="M14" s="162">
        <f t="shared" si="5"/>
        <v>5.5283142447469513E-2</v>
      </c>
      <c r="N14" s="162">
        <f t="shared" si="6"/>
        <v>0.14631746626686656</v>
      </c>
      <c r="O14" s="163">
        <f t="shared" si="7"/>
        <v>7.7888513214494342E-3</v>
      </c>
      <c r="P14" s="163">
        <f t="shared" si="8"/>
        <v>0.99029933971783113</v>
      </c>
      <c r="Q14" s="163">
        <f t="shared" si="9"/>
        <v>0.37783009682958352</v>
      </c>
      <c r="R14" s="153"/>
      <c r="S14" s="429">
        <v>71.119</v>
      </c>
      <c r="T14" s="167">
        <f t="shared" si="0"/>
        <v>0.78153517344169632</v>
      </c>
      <c r="U14" s="429">
        <v>56.491</v>
      </c>
      <c r="V14" s="827"/>
      <c r="W14" s="832"/>
      <c r="Y14" s="134" t="s">
        <v>152</v>
      </c>
      <c r="Z14" s="821">
        <v>0.43</v>
      </c>
      <c r="AA14" s="821">
        <v>20.643999999999998</v>
      </c>
      <c r="AB14" s="821">
        <v>0</v>
      </c>
      <c r="AC14" s="821">
        <v>21.074000000000002</v>
      </c>
      <c r="AD14" s="822">
        <v>0</v>
      </c>
      <c r="AE14" s="822">
        <v>0</v>
      </c>
      <c r="AF14" s="822">
        <v>15.98</v>
      </c>
      <c r="AG14" s="822">
        <v>15.98</v>
      </c>
      <c r="AH14" s="823">
        <v>4.8630000000000004</v>
      </c>
      <c r="AI14" s="823">
        <v>21.074000000000002</v>
      </c>
      <c r="AJ14" s="824">
        <v>0.23100000000000001</v>
      </c>
      <c r="AK14" s="162">
        <f t="shared" si="10"/>
        <v>1.4455569461827284E-2</v>
      </c>
      <c r="AL14" s="162">
        <f t="shared" si="11"/>
        <v>4.7501542257865514E-2</v>
      </c>
      <c r="AM14" s="163">
        <f t="shared" si="12"/>
        <v>0</v>
      </c>
      <c r="AN14" s="163">
        <f t="shared" si="13"/>
        <v>1</v>
      </c>
      <c r="AO14" s="163">
        <f t="shared" si="14"/>
        <v>0.30431789737171466</v>
      </c>
      <c r="AP14" s="153"/>
      <c r="AQ14" s="825">
        <v>26.753</v>
      </c>
      <c r="AR14" s="167">
        <f t="shared" si="1"/>
        <v>0.77165177737076207</v>
      </c>
      <c r="AS14" s="825">
        <v>15.98</v>
      </c>
      <c r="AW14" s="134" t="s">
        <v>152</v>
      </c>
      <c r="AX14" s="821">
        <f t="shared" si="15"/>
        <v>2.653</v>
      </c>
      <c r="AY14" s="821">
        <f t="shared" si="2"/>
        <v>34.938000000000002</v>
      </c>
      <c r="AZ14" s="821">
        <f t="shared" si="2"/>
        <v>22.292999999999999</v>
      </c>
      <c r="BA14" s="821">
        <f t="shared" si="2"/>
        <v>59.884</v>
      </c>
      <c r="BB14" s="821">
        <f t="shared" si="2"/>
        <v>0.44</v>
      </c>
      <c r="BC14" s="821">
        <f t="shared" si="2"/>
        <v>0.108</v>
      </c>
      <c r="BD14" s="821">
        <f t="shared" si="2"/>
        <v>39.962999999999994</v>
      </c>
      <c r="BE14" s="821">
        <f t="shared" si="2"/>
        <v>40.510999999999996</v>
      </c>
      <c r="BF14" s="821">
        <f t="shared" si="2"/>
        <v>16.481000000000002</v>
      </c>
      <c r="BG14" s="821">
        <f t="shared" si="2"/>
        <v>59.884</v>
      </c>
      <c r="BH14" s="821">
        <f t="shared" si="2"/>
        <v>2.8920000000000003</v>
      </c>
      <c r="BI14" s="162">
        <f t="shared" si="16"/>
        <v>7.138801806916642E-2</v>
      </c>
      <c r="BJ14" s="162">
        <f t="shared" si="17"/>
        <v>0.17547478915114376</v>
      </c>
      <c r="BK14" s="163">
        <f t="shared" si="18"/>
        <v>1.0861247562390463E-2</v>
      </c>
      <c r="BL14" s="163">
        <f t="shared" si="19"/>
        <v>0.98647280985411367</v>
      </c>
      <c r="BM14" s="163">
        <f t="shared" si="20"/>
        <v>0.40682777517217555</v>
      </c>
      <c r="BN14" s="153"/>
      <c r="BO14" s="825">
        <f t="shared" si="21"/>
        <v>44.366</v>
      </c>
      <c r="BP14" s="167">
        <f t="shared" si="3"/>
        <v>0.78749492854888881</v>
      </c>
      <c r="BQ14" s="825">
        <f t="shared" si="21"/>
        <v>40.510999999999996</v>
      </c>
      <c r="BU14" s="134" t="s">
        <v>152</v>
      </c>
      <c r="BV14" s="836">
        <f t="shared" si="22"/>
        <v>0.13947453778786895</v>
      </c>
      <c r="BW14" s="836">
        <f t="shared" si="4"/>
        <v>0.37141520636177178</v>
      </c>
      <c r="BX14" s="836">
        <f t="shared" si="4"/>
        <v>0</v>
      </c>
      <c r="BY14" s="836">
        <f t="shared" si="4"/>
        <v>0.26030781392820973</v>
      </c>
      <c r="BZ14" s="836">
        <f t="shared" si="4"/>
        <v>0</v>
      </c>
      <c r="CA14" s="836">
        <f t="shared" si="4"/>
        <v>0</v>
      </c>
      <c r="CB14" s="836">
        <f t="shared" si="4"/>
        <v>0.28564789160395404</v>
      </c>
      <c r="CC14" s="836">
        <f t="shared" si="4"/>
        <v>0.28287691844718627</v>
      </c>
      <c r="CD14" s="836">
        <f t="shared" si="4"/>
        <v>0.22783920539730135</v>
      </c>
      <c r="CE14" s="836">
        <f t="shared" si="4"/>
        <v>0.26030781392820973</v>
      </c>
      <c r="CF14" s="836">
        <f t="shared" si="4"/>
        <v>7.3967339097022092E-2</v>
      </c>
      <c r="CG14" s="153"/>
      <c r="CH14" s="167">
        <f t="shared" si="23"/>
        <v>0.37617233088204277</v>
      </c>
    </row>
    <row r="15" spans="1:86" ht="15" thickBot="1" x14ac:dyDescent="0.35">
      <c r="A15" s="134" t="s">
        <v>153</v>
      </c>
      <c r="B15" s="909">
        <v>3.1230000000000002</v>
      </c>
      <c r="C15" s="909">
        <v>58.301000000000002</v>
      </c>
      <c r="D15" s="909">
        <v>22.774999999999999</v>
      </c>
      <c r="E15" s="909">
        <v>84.198999999999998</v>
      </c>
      <c r="F15" s="910">
        <v>0.3</v>
      </c>
      <c r="G15" s="910">
        <v>0.152</v>
      </c>
      <c r="H15" s="910">
        <v>58.643999999999998</v>
      </c>
      <c r="I15" s="910">
        <v>59.095999999999997</v>
      </c>
      <c r="J15" s="911">
        <v>22.216999999999999</v>
      </c>
      <c r="K15" s="911">
        <v>84.198999999999998</v>
      </c>
      <c r="L15" s="912">
        <v>2.8860000000000001</v>
      </c>
      <c r="M15" s="162">
        <f t="shared" si="5"/>
        <v>4.8835792608636797E-2</v>
      </c>
      <c r="N15" s="162">
        <f t="shared" si="6"/>
        <v>0.12990052662375659</v>
      </c>
      <c r="O15" s="163">
        <f t="shared" si="7"/>
        <v>5.0764857181535127E-3</v>
      </c>
      <c r="P15" s="163">
        <f t="shared" si="8"/>
        <v>0.99235142818464872</v>
      </c>
      <c r="Q15" s="163">
        <f t="shared" si="9"/>
        <v>0.37594761066738863</v>
      </c>
      <c r="R15" s="153"/>
      <c r="S15" s="429">
        <v>73.885999999999996</v>
      </c>
      <c r="T15" s="167">
        <f t="shared" si="0"/>
        <v>0.78906694096310537</v>
      </c>
      <c r="U15" s="429">
        <v>59.095999999999997</v>
      </c>
      <c r="V15" s="827"/>
      <c r="W15" s="832"/>
      <c r="Y15" s="134" t="s">
        <v>153</v>
      </c>
      <c r="Z15" s="821">
        <v>0.23100000000000001</v>
      </c>
      <c r="AA15" s="821">
        <v>22.253</v>
      </c>
      <c r="AB15" s="821">
        <v>0</v>
      </c>
      <c r="AC15" s="821">
        <v>22.484000000000002</v>
      </c>
      <c r="AD15" s="822">
        <v>0</v>
      </c>
      <c r="AE15" s="822">
        <v>0</v>
      </c>
      <c r="AF15" s="822">
        <v>17.707000000000001</v>
      </c>
      <c r="AG15" s="822">
        <v>17.707000000000001</v>
      </c>
      <c r="AH15" s="823">
        <v>4.4260000000000002</v>
      </c>
      <c r="AI15" s="823">
        <v>22.484000000000002</v>
      </c>
      <c r="AJ15" s="824">
        <v>0.35099999999999998</v>
      </c>
      <c r="AK15" s="162">
        <f t="shared" si="10"/>
        <v>1.982266900096007E-2</v>
      </c>
      <c r="AL15" s="162">
        <f t="shared" si="11"/>
        <v>7.9304112065070029E-2</v>
      </c>
      <c r="AM15" s="163">
        <f t="shared" si="12"/>
        <v>0</v>
      </c>
      <c r="AN15" s="163">
        <f t="shared" si="13"/>
        <v>1</v>
      </c>
      <c r="AO15" s="163">
        <f t="shared" si="14"/>
        <v>0.24995764386965608</v>
      </c>
      <c r="AP15" s="153"/>
      <c r="AQ15" s="825">
        <v>28.045000000000002</v>
      </c>
      <c r="AR15" s="167">
        <f t="shared" si="1"/>
        <v>0.79347477268675337</v>
      </c>
      <c r="AS15" s="825">
        <v>17.707000000000001</v>
      </c>
      <c r="AW15" s="134" t="s">
        <v>153</v>
      </c>
      <c r="AX15" s="821">
        <f t="shared" si="15"/>
        <v>2.8920000000000003</v>
      </c>
      <c r="AY15" s="821">
        <f t="shared" si="2"/>
        <v>36.048000000000002</v>
      </c>
      <c r="AZ15" s="821">
        <f t="shared" si="2"/>
        <v>22.774999999999999</v>
      </c>
      <c r="BA15" s="821">
        <f t="shared" si="2"/>
        <v>61.714999999999996</v>
      </c>
      <c r="BB15" s="821">
        <f t="shared" si="2"/>
        <v>0.3</v>
      </c>
      <c r="BC15" s="821">
        <f t="shared" si="2"/>
        <v>0.152</v>
      </c>
      <c r="BD15" s="821">
        <f t="shared" si="2"/>
        <v>40.936999999999998</v>
      </c>
      <c r="BE15" s="821">
        <f t="shared" si="2"/>
        <v>41.388999999999996</v>
      </c>
      <c r="BF15" s="821">
        <f t="shared" si="2"/>
        <v>17.790999999999997</v>
      </c>
      <c r="BG15" s="821">
        <f t="shared" si="2"/>
        <v>61.714999999999996</v>
      </c>
      <c r="BH15" s="821">
        <f t="shared" si="2"/>
        <v>2.5350000000000001</v>
      </c>
      <c r="BI15" s="162">
        <f t="shared" si="16"/>
        <v>6.1248157723066528E-2</v>
      </c>
      <c r="BJ15" s="162">
        <f t="shared" si="17"/>
        <v>0.14248777471755386</v>
      </c>
      <c r="BK15" s="163">
        <f t="shared" si="18"/>
        <v>7.248302689120298E-3</v>
      </c>
      <c r="BL15" s="163">
        <f t="shared" si="19"/>
        <v>0.98907922394839209</v>
      </c>
      <c r="BM15" s="163">
        <f t="shared" si="20"/>
        <v>0.42984851047379735</v>
      </c>
      <c r="BN15" s="153"/>
      <c r="BO15" s="825">
        <f t="shared" si="21"/>
        <v>45.840999999999994</v>
      </c>
      <c r="BP15" s="167">
        <f t="shared" si="3"/>
        <v>0.78637027988045649</v>
      </c>
      <c r="BQ15" s="825">
        <f t="shared" si="21"/>
        <v>41.388999999999996</v>
      </c>
      <c r="BU15" s="134" t="s">
        <v>153</v>
      </c>
      <c r="BV15" s="836">
        <f t="shared" si="22"/>
        <v>7.3967339097022092E-2</v>
      </c>
      <c r="BW15" s="836">
        <f t="shared" si="4"/>
        <v>0.38169156618239825</v>
      </c>
      <c r="BX15" s="836">
        <f t="shared" si="4"/>
        <v>0</v>
      </c>
      <c r="BY15" s="836">
        <f t="shared" si="4"/>
        <v>0.26703405028563287</v>
      </c>
      <c r="BZ15" s="836">
        <f t="shared" si="4"/>
        <v>0</v>
      </c>
      <c r="CA15" s="836">
        <f t="shared" si="4"/>
        <v>0</v>
      </c>
      <c r="CB15" s="836">
        <f t="shared" si="4"/>
        <v>0.30194052247459247</v>
      </c>
      <c r="CC15" s="836">
        <f t="shared" si="4"/>
        <v>0.2996311087044809</v>
      </c>
      <c r="CD15" s="836">
        <f t="shared" si="4"/>
        <v>0.19921681595174867</v>
      </c>
      <c r="CE15" s="836">
        <f t="shared" si="4"/>
        <v>0.26703405028563287</v>
      </c>
      <c r="CF15" s="836">
        <f t="shared" si="4"/>
        <v>0.12162162162162161</v>
      </c>
      <c r="CG15" s="153"/>
      <c r="CH15" s="167">
        <f t="shared" si="23"/>
        <v>0.37957123135641396</v>
      </c>
    </row>
    <row r="16" spans="1:86" ht="15" thickBot="1" x14ac:dyDescent="0.35">
      <c r="A16" s="134" t="s">
        <v>154</v>
      </c>
      <c r="B16" s="909">
        <v>2.8860000000000001</v>
      </c>
      <c r="C16" s="909">
        <v>61.045999999999999</v>
      </c>
      <c r="D16" s="909">
        <v>23.795999999999999</v>
      </c>
      <c r="E16" s="909">
        <v>87.727999999999994</v>
      </c>
      <c r="F16" s="910">
        <v>0.3</v>
      </c>
      <c r="G16" s="910">
        <v>0.16900000000000001</v>
      </c>
      <c r="H16" s="910">
        <v>61.058999999999997</v>
      </c>
      <c r="I16" s="910">
        <v>61.527999999999999</v>
      </c>
      <c r="J16" s="911">
        <v>23.062999999999999</v>
      </c>
      <c r="K16" s="911">
        <v>87.727999999999994</v>
      </c>
      <c r="L16" s="912">
        <v>3.137</v>
      </c>
      <c r="M16" s="162">
        <f t="shared" si="5"/>
        <v>5.0984917435964117E-2</v>
      </c>
      <c r="N16" s="162">
        <f t="shared" si="6"/>
        <v>0.13601873130121842</v>
      </c>
      <c r="O16" s="163">
        <f t="shared" si="7"/>
        <v>4.8758288909114544E-3</v>
      </c>
      <c r="P16" s="163">
        <f t="shared" si="8"/>
        <v>0.99237745416720835</v>
      </c>
      <c r="Q16" s="163">
        <f t="shared" si="9"/>
        <v>0.37483747237030296</v>
      </c>
      <c r="R16" s="153"/>
      <c r="S16" s="429">
        <v>77.313999999999993</v>
      </c>
      <c r="T16" s="167">
        <f t="shared" si="0"/>
        <v>0.78958532736632436</v>
      </c>
      <c r="U16" s="429">
        <v>61.527999999999999</v>
      </c>
      <c r="V16" s="827"/>
      <c r="W16" s="832"/>
      <c r="Y16" s="134" t="s">
        <v>154</v>
      </c>
      <c r="Z16" s="821">
        <v>0.35099999999999998</v>
      </c>
      <c r="AA16" s="821">
        <v>22.635000000000002</v>
      </c>
      <c r="AB16" s="821">
        <v>0</v>
      </c>
      <c r="AC16" s="821">
        <v>22.986000000000001</v>
      </c>
      <c r="AD16" s="822">
        <v>0</v>
      </c>
      <c r="AE16" s="822">
        <v>0</v>
      </c>
      <c r="AF16" s="822">
        <v>17.318000000000001</v>
      </c>
      <c r="AG16" s="822">
        <v>17.318000000000001</v>
      </c>
      <c r="AH16" s="823">
        <v>5.476</v>
      </c>
      <c r="AI16" s="823">
        <v>22.986000000000001</v>
      </c>
      <c r="AJ16" s="824">
        <v>0.192</v>
      </c>
      <c r="AK16" s="162">
        <f t="shared" si="10"/>
        <v>1.1086730569349808E-2</v>
      </c>
      <c r="AL16" s="162">
        <f t="shared" si="11"/>
        <v>3.5062089116143169E-2</v>
      </c>
      <c r="AM16" s="163">
        <f t="shared" si="12"/>
        <v>0</v>
      </c>
      <c r="AN16" s="163">
        <f t="shared" si="13"/>
        <v>1</v>
      </c>
      <c r="AO16" s="163">
        <f t="shared" si="14"/>
        <v>0.31620279477999769</v>
      </c>
      <c r="AP16" s="153"/>
      <c r="AQ16" s="825">
        <v>28.658000000000001</v>
      </c>
      <c r="AR16" s="167">
        <f t="shared" si="1"/>
        <v>0.78983180961686095</v>
      </c>
      <c r="AS16" s="825">
        <v>17.318000000000001</v>
      </c>
      <c r="AW16" s="134" t="s">
        <v>154</v>
      </c>
      <c r="AX16" s="821">
        <f t="shared" si="15"/>
        <v>2.5350000000000001</v>
      </c>
      <c r="AY16" s="821">
        <f t="shared" si="2"/>
        <v>38.411000000000001</v>
      </c>
      <c r="AZ16" s="821">
        <f t="shared" si="2"/>
        <v>23.795999999999999</v>
      </c>
      <c r="BA16" s="821">
        <f t="shared" si="2"/>
        <v>64.74199999999999</v>
      </c>
      <c r="BB16" s="821">
        <f t="shared" si="2"/>
        <v>0.3</v>
      </c>
      <c r="BC16" s="821">
        <f t="shared" si="2"/>
        <v>0.16900000000000001</v>
      </c>
      <c r="BD16" s="821">
        <f t="shared" si="2"/>
        <v>43.741</v>
      </c>
      <c r="BE16" s="821">
        <f t="shared" si="2"/>
        <v>44.209999999999994</v>
      </c>
      <c r="BF16" s="821">
        <f t="shared" si="2"/>
        <v>17.587</v>
      </c>
      <c r="BG16" s="821">
        <f t="shared" si="2"/>
        <v>64.74199999999999</v>
      </c>
      <c r="BH16" s="821">
        <f t="shared" si="2"/>
        <v>2.9449999999999998</v>
      </c>
      <c r="BI16" s="162">
        <f t="shared" si="16"/>
        <v>6.661388826057453E-2</v>
      </c>
      <c r="BJ16" s="162">
        <f t="shared" si="17"/>
        <v>0.16745323250127936</v>
      </c>
      <c r="BK16" s="163">
        <f t="shared" si="18"/>
        <v>6.7857950689889169E-3</v>
      </c>
      <c r="BL16" s="163">
        <f t="shared" si="19"/>
        <v>0.98939154037548083</v>
      </c>
      <c r="BM16" s="163">
        <f t="shared" si="20"/>
        <v>0.39780592626102695</v>
      </c>
      <c r="BN16" s="153"/>
      <c r="BO16" s="825">
        <f t="shared" si="21"/>
        <v>48.655999999999992</v>
      </c>
      <c r="BP16" s="167">
        <f t="shared" si="3"/>
        <v>0.78944015126603106</v>
      </c>
      <c r="BQ16" s="825">
        <f t="shared" si="21"/>
        <v>44.209999999999994</v>
      </c>
      <c r="BU16" s="134" t="s">
        <v>154</v>
      </c>
      <c r="BV16" s="836">
        <f t="shared" si="22"/>
        <v>0.12162162162162161</v>
      </c>
      <c r="BW16" s="836">
        <f t="shared" si="4"/>
        <v>0.37078596468237068</v>
      </c>
      <c r="BX16" s="836">
        <f t="shared" si="4"/>
        <v>0</v>
      </c>
      <c r="BY16" s="836">
        <f t="shared" si="4"/>
        <v>0.26201440817070948</v>
      </c>
      <c r="BZ16" s="836">
        <f t="shared" si="4"/>
        <v>0</v>
      </c>
      <c r="CA16" s="836">
        <f t="shared" si="4"/>
        <v>0</v>
      </c>
      <c r="CB16" s="836">
        <f t="shared" si="4"/>
        <v>0.28362731128908109</v>
      </c>
      <c r="CC16" s="836">
        <f t="shared" si="4"/>
        <v>0.28146534910934862</v>
      </c>
      <c r="CD16" s="836">
        <f t="shared" si="4"/>
        <v>0.23743658674066689</v>
      </c>
      <c r="CE16" s="836">
        <f t="shared" si="4"/>
        <v>0.26201440817070948</v>
      </c>
      <c r="CF16" s="836">
        <f t="shared" si="4"/>
        <v>6.1204972904048457E-2</v>
      </c>
      <c r="CG16" s="153"/>
      <c r="CH16" s="167">
        <f t="shared" si="23"/>
        <v>0.37067025377033919</v>
      </c>
    </row>
    <row r="17" spans="1:86" ht="15" thickBot="1" x14ac:dyDescent="0.35">
      <c r="A17" s="134" t="s">
        <v>155</v>
      </c>
      <c r="B17" s="909">
        <v>3.137</v>
      </c>
      <c r="C17" s="909">
        <v>67.340999999999994</v>
      </c>
      <c r="D17" s="909">
        <v>26.422000000000001</v>
      </c>
      <c r="E17" s="909">
        <v>96.9</v>
      </c>
      <c r="F17" s="910">
        <v>0.3</v>
      </c>
      <c r="G17" s="910">
        <v>0.16400000000000001</v>
      </c>
      <c r="H17" s="910">
        <v>66.905000000000001</v>
      </c>
      <c r="I17" s="910">
        <v>67.369</v>
      </c>
      <c r="J17" s="911">
        <v>25.885999999999999</v>
      </c>
      <c r="K17" s="911">
        <v>96.9</v>
      </c>
      <c r="L17" s="912">
        <v>3.645</v>
      </c>
      <c r="M17" s="162">
        <f t="shared" si="5"/>
        <v>5.4105003785123722E-2</v>
      </c>
      <c r="N17" s="162">
        <f t="shared" si="6"/>
        <v>0.14080970408715135</v>
      </c>
      <c r="O17" s="163">
        <f t="shared" si="7"/>
        <v>4.4530867312859027E-3</v>
      </c>
      <c r="P17" s="163">
        <f t="shared" si="8"/>
        <v>0.99311255918894448</v>
      </c>
      <c r="Q17" s="163">
        <f t="shared" si="9"/>
        <v>0.38424201042022293</v>
      </c>
      <c r="R17" s="153"/>
      <c r="S17" s="429">
        <v>85.436999999999998</v>
      </c>
      <c r="T17" s="167">
        <f t="shared" si="0"/>
        <v>0.78819481021103266</v>
      </c>
      <c r="U17" s="429">
        <v>67.369</v>
      </c>
      <c r="V17" s="827"/>
      <c r="W17" s="832"/>
      <c r="Y17" s="134" t="s">
        <v>155</v>
      </c>
      <c r="Z17" s="821">
        <v>0.192</v>
      </c>
      <c r="AA17" s="821">
        <v>25.181999999999999</v>
      </c>
      <c r="AB17" s="821">
        <v>0</v>
      </c>
      <c r="AC17" s="821">
        <v>25.373999999999999</v>
      </c>
      <c r="AD17" s="822">
        <v>0</v>
      </c>
      <c r="AE17" s="822">
        <v>0</v>
      </c>
      <c r="AF17" s="822">
        <v>18.539000000000001</v>
      </c>
      <c r="AG17" s="822">
        <v>18.539000000000001</v>
      </c>
      <c r="AH17" s="823">
        <v>6.6180000000000003</v>
      </c>
      <c r="AI17" s="823">
        <v>25.373999999999999</v>
      </c>
      <c r="AJ17" s="824">
        <v>0.217</v>
      </c>
      <c r="AK17" s="162">
        <f t="shared" si="10"/>
        <v>1.170505421004369E-2</v>
      </c>
      <c r="AL17" s="162">
        <f t="shared" si="11"/>
        <v>3.2789362345119366E-2</v>
      </c>
      <c r="AM17" s="163">
        <f t="shared" si="12"/>
        <v>0</v>
      </c>
      <c r="AN17" s="163">
        <f t="shared" si="13"/>
        <v>1</v>
      </c>
      <c r="AO17" s="163">
        <f t="shared" si="14"/>
        <v>0.35697718323534172</v>
      </c>
      <c r="AP17" s="153"/>
      <c r="AQ17" s="825">
        <v>32.087000000000003</v>
      </c>
      <c r="AR17" s="167">
        <f t="shared" si="1"/>
        <v>0.7848038146289773</v>
      </c>
      <c r="AS17" s="825">
        <v>18.539000000000001</v>
      </c>
      <c r="AW17" s="134" t="s">
        <v>155</v>
      </c>
      <c r="AX17" s="821">
        <f t="shared" si="15"/>
        <v>2.9449999999999998</v>
      </c>
      <c r="AY17" s="821">
        <f t="shared" si="2"/>
        <v>42.158999999999992</v>
      </c>
      <c r="AZ17" s="821">
        <f t="shared" si="2"/>
        <v>26.422000000000001</v>
      </c>
      <c r="BA17" s="821">
        <f t="shared" si="2"/>
        <v>71.52600000000001</v>
      </c>
      <c r="BB17" s="821">
        <f t="shared" si="2"/>
        <v>0.3</v>
      </c>
      <c r="BC17" s="821">
        <f t="shared" si="2"/>
        <v>0.16400000000000001</v>
      </c>
      <c r="BD17" s="821">
        <f t="shared" si="2"/>
        <v>48.366</v>
      </c>
      <c r="BE17" s="821">
        <f t="shared" si="2"/>
        <v>48.83</v>
      </c>
      <c r="BF17" s="821">
        <f t="shared" si="2"/>
        <v>19.268000000000001</v>
      </c>
      <c r="BG17" s="821">
        <f t="shared" si="2"/>
        <v>71.52600000000001</v>
      </c>
      <c r="BH17" s="821">
        <f t="shared" si="2"/>
        <v>3.4279999999999999</v>
      </c>
      <c r="BI17" s="162">
        <f t="shared" si="16"/>
        <v>7.0202744214622165E-2</v>
      </c>
      <c r="BJ17" s="162">
        <f t="shared" si="17"/>
        <v>0.17791156321361842</v>
      </c>
      <c r="BK17" s="163">
        <f t="shared" si="18"/>
        <v>6.1437640794593492E-3</v>
      </c>
      <c r="BL17" s="163">
        <f t="shared" si="19"/>
        <v>0.99049764489043624</v>
      </c>
      <c r="BM17" s="163">
        <f t="shared" si="20"/>
        <v>0.39459348761007579</v>
      </c>
      <c r="BN17" s="153"/>
      <c r="BO17" s="825">
        <f t="shared" si="21"/>
        <v>53.349999999999994</v>
      </c>
      <c r="BP17" s="167">
        <f t="shared" si="3"/>
        <v>0.79023430178069343</v>
      </c>
      <c r="BQ17" s="825">
        <f t="shared" si="21"/>
        <v>48.83</v>
      </c>
      <c r="BU17" s="134" t="s">
        <v>155</v>
      </c>
      <c r="BV17" s="836">
        <f t="shared" si="22"/>
        <v>6.1204972904048457E-2</v>
      </c>
      <c r="BW17" s="836">
        <f t="shared" si="4"/>
        <v>0.37394752082683658</v>
      </c>
      <c r="BX17" s="836">
        <f t="shared" si="4"/>
        <v>0</v>
      </c>
      <c r="BY17" s="836">
        <f t="shared" si="4"/>
        <v>0.26185758513931884</v>
      </c>
      <c r="BZ17" s="836">
        <f t="shared" si="4"/>
        <v>0</v>
      </c>
      <c r="CA17" s="836">
        <f t="shared" si="4"/>
        <v>0</v>
      </c>
      <c r="CB17" s="836">
        <f t="shared" si="4"/>
        <v>0.27709438756445709</v>
      </c>
      <c r="CC17" s="836">
        <f t="shared" si="4"/>
        <v>0.27518591637103124</v>
      </c>
      <c r="CD17" s="836">
        <f t="shared" si="4"/>
        <v>0.25565942980761802</v>
      </c>
      <c r="CE17" s="836">
        <f t="shared" si="4"/>
        <v>0.26185758513931884</v>
      </c>
      <c r="CF17" s="836">
        <f t="shared" si="4"/>
        <v>5.9533607681755828E-2</v>
      </c>
      <c r="CG17" s="153"/>
      <c r="CH17" s="167">
        <f t="shared" si="23"/>
        <v>0.37556328054589938</v>
      </c>
    </row>
    <row r="18" spans="1:86" ht="15" thickBot="1" x14ac:dyDescent="0.35">
      <c r="A18" s="134" t="s">
        <v>156</v>
      </c>
      <c r="B18" s="909">
        <v>3.645</v>
      </c>
      <c r="C18" s="909">
        <v>66.471999999999994</v>
      </c>
      <c r="D18" s="909">
        <v>25.03</v>
      </c>
      <c r="E18" s="909">
        <v>95.147000000000006</v>
      </c>
      <c r="F18" s="910">
        <v>0.35399999999999998</v>
      </c>
      <c r="G18" s="910">
        <v>0.19</v>
      </c>
      <c r="H18" s="910">
        <v>65.703000000000003</v>
      </c>
      <c r="I18" s="910">
        <v>66.247</v>
      </c>
      <c r="J18" s="911">
        <v>24.507000000000001</v>
      </c>
      <c r="K18" s="911">
        <v>95.147000000000006</v>
      </c>
      <c r="L18" s="912">
        <v>4.3929999999999998</v>
      </c>
      <c r="M18" s="162">
        <f t="shared" si="5"/>
        <v>6.6312436789590465E-2</v>
      </c>
      <c r="N18" s="162">
        <f t="shared" si="6"/>
        <v>0.17925490676133349</v>
      </c>
      <c r="O18" s="163">
        <f t="shared" si="7"/>
        <v>5.3436382024846405E-3</v>
      </c>
      <c r="P18" s="163">
        <f t="shared" si="8"/>
        <v>0.99178830739505186</v>
      </c>
      <c r="Q18" s="163">
        <f t="shared" si="9"/>
        <v>0.36993373284827996</v>
      </c>
      <c r="R18" s="153"/>
      <c r="S18" s="429">
        <v>83.7</v>
      </c>
      <c r="T18" s="167">
        <f t="shared" si="0"/>
        <v>0.79416965352449209</v>
      </c>
      <c r="U18" s="429">
        <v>66.247</v>
      </c>
      <c r="V18" s="827"/>
      <c r="W18" s="832"/>
      <c r="Y18" s="134" t="s">
        <v>156</v>
      </c>
      <c r="Z18" s="821">
        <v>0.217</v>
      </c>
      <c r="AA18" s="821">
        <v>25.454999999999998</v>
      </c>
      <c r="AB18" s="821">
        <v>0</v>
      </c>
      <c r="AC18" s="821">
        <v>25.672000000000001</v>
      </c>
      <c r="AD18" s="822">
        <v>0</v>
      </c>
      <c r="AE18" s="822">
        <v>0</v>
      </c>
      <c r="AF18" s="822">
        <v>19.341999999999999</v>
      </c>
      <c r="AG18" s="822">
        <v>19.341999999999999</v>
      </c>
      <c r="AH18" s="823">
        <v>6.1909999999999998</v>
      </c>
      <c r="AI18" s="823">
        <v>25.672000000000001</v>
      </c>
      <c r="AJ18" s="824">
        <v>0.13900000000000001</v>
      </c>
      <c r="AK18" s="162">
        <f t="shared" si="10"/>
        <v>7.1864336676662199E-3</v>
      </c>
      <c r="AL18" s="162">
        <f t="shared" si="11"/>
        <v>2.2451946373768378E-2</v>
      </c>
      <c r="AM18" s="163">
        <f t="shared" si="12"/>
        <v>0</v>
      </c>
      <c r="AN18" s="163">
        <f t="shared" si="13"/>
        <v>1</v>
      </c>
      <c r="AO18" s="163">
        <f t="shared" si="14"/>
        <v>0.32008065350015513</v>
      </c>
      <c r="AP18" s="153"/>
      <c r="AQ18" s="825">
        <v>31.957000000000001</v>
      </c>
      <c r="AR18" s="167">
        <f t="shared" si="1"/>
        <v>0.79653909941483858</v>
      </c>
      <c r="AS18" s="825">
        <v>19.341999999999999</v>
      </c>
      <c r="AW18" s="134" t="s">
        <v>156</v>
      </c>
      <c r="AX18" s="821">
        <f t="shared" si="15"/>
        <v>3.4279999999999999</v>
      </c>
      <c r="AY18" s="821">
        <f t="shared" si="2"/>
        <v>41.016999999999996</v>
      </c>
      <c r="AZ18" s="821">
        <f t="shared" si="2"/>
        <v>25.03</v>
      </c>
      <c r="BA18" s="821">
        <f t="shared" si="2"/>
        <v>69.475000000000009</v>
      </c>
      <c r="BB18" s="821">
        <f t="shared" si="2"/>
        <v>0.35399999999999998</v>
      </c>
      <c r="BC18" s="821">
        <f t="shared" si="2"/>
        <v>0.19</v>
      </c>
      <c r="BD18" s="821">
        <f t="shared" si="2"/>
        <v>46.361000000000004</v>
      </c>
      <c r="BE18" s="821">
        <f t="shared" si="2"/>
        <v>46.905000000000001</v>
      </c>
      <c r="BF18" s="821">
        <f t="shared" si="2"/>
        <v>18.316000000000003</v>
      </c>
      <c r="BG18" s="821">
        <f t="shared" si="2"/>
        <v>69.475000000000009</v>
      </c>
      <c r="BH18" s="821">
        <f t="shared" si="2"/>
        <v>4.2539999999999996</v>
      </c>
      <c r="BI18" s="162">
        <f t="shared" si="16"/>
        <v>9.0693955868244316E-2</v>
      </c>
      <c r="BJ18" s="162">
        <f t="shared" si="17"/>
        <v>0.23225595108102201</v>
      </c>
      <c r="BK18" s="163">
        <f t="shared" si="18"/>
        <v>7.5471698113207539E-3</v>
      </c>
      <c r="BL18" s="163">
        <f t="shared" si="19"/>
        <v>0.9884020893294958</v>
      </c>
      <c r="BM18" s="163">
        <f t="shared" si="20"/>
        <v>0.39049141882528521</v>
      </c>
      <c r="BN18" s="153"/>
      <c r="BO18" s="825">
        <f t="shared" si="21"/>
        <v>51.743000000000002</v>
      </c>
      <c r="BP18" s="167">
        <f t="shared" si="3"/>
        <v>0.79270625978393205</v>
      </c>
      <c r="BQ18" s="825">
        <f t="shared" si="21"/>
        <v>46.905000000000001</v>
      </c>
      <c r="BU18" s="134" t="s">
        <v>156</v>
      </c>
      <c r="BV18" s="836">
        <f t="shared" si="22"/>
        <v>5.9533607681755828E-2</v>
      </c>
      <c r="BW18" s="836">
        <f t="shared" si="4"/>
        <v>0.38294319412685041</v>
      </c>
      <c r="BX18" s="836">
        <f t="shared" si="4"/>
        <v>0</v>
      </c>
      <c r="BY18" s="836">
        <f t="shared" si="4"/>
        <v>0.26981407716480815</v>
      </c>
      <c r="BZ18" s="836">
        <f t="shared" si="4"/>
        <v>0</v>
      </c>
      <c r="CA18" s="836">
        <f t="shared" si="4"/>
        <v>0</v>
      </c>
      <c r="CB18" s="836">
        <f t="shared" si="4"/>
        <v>0.29438534009101558</v>
      </c>
      <c r="CC18" s="836">
        <f t="shared" si="4"/>
        <v>0.29196793817078509</v>
      </c>
      <c r="CD18" s="836">
        <f t="shared" si="4"/>
        <v>0.25262169992247113</v>
      </c>
      <c r="CE18" s="836">
        <f t="shared" si="4"/>
        <v>0.26981407716480815</v>
      </c>
      <c r="CF18" s="836">
        <f t="shared" si="4"/>
        <v>3.1641247439107678E-2</v>
      </c>
      <c r="CG18" s="153"/>
      <c r="CH18" s="167">
        <f t="shared" si="23"/>
        <v>0.38180406212664275</v>
      </c>
    </row>
    <row r="19" spans="1:86" ht="15" thickBot="1" x14ac:dyDescent="0.35">
      <c r="A19" s="134" t="s">
        <v>157</v>
      </c>
      <c r="B19" s="909">
        <v>4.3929999999999998</v>
      </c>
      <c r="C19" s="909">
        <v>63.747999999999998</v>
      </c>
      <c r="D19" s="909">
        <v>26.195</v>
      </c>
      <c r="E19" s="909">
        <v>94.335999999999999</v>
      </c>
      <c r="F19" s="910">
        <v>0.33800000000000002</v>
      </c>
      <c r="G19" s="910">
        <v>0.187</v>
      </c>
      <c r="H19" s="910">
        <v>65.099000000000004</v>
      </c>
      <c r="I19" s="910">
        <v>65.623999999999995</v>
      </c>
      <c r="J19" s="911">
        <v>24.974</v>
      </c>
      <c r="K19" s="911">
        <v>94.335999999999999</v>
      </c>
      <c r="L19" s="912">
        <v>3.738</v>
      </c>
      <c r="M19" s="162">
        <f t="shared" si="5"/>
        <v>5.6960867975131051E-2</v>
      </c>
      <c r="N19" s="162">
        <f t="shared" si="6"/>
        <v>0.14967566268919677</v>
      </c>
      <c r="O19" s="163">
        <f t="shared" si="7"/>
        <v>5.15055467511886E-3</v>
      </c>
      <c r="P19" s="163">
        <f t="shared" si="8"/>
        <v>0.99199987809338064</v>
      </c>
      <c r="Q19" s="163">
        <f t="shared" si="9"/>
        <v>0.38056198951603076</v>
      </c>
      <c r="R19" s="153"/>
      <c r="S19" s="429">
        <v>80.807000000000002</v>
      </c>
      <c r="T19" s="167">
        <f t="shared" si="0"/>
        <v>0.78889205143118779</v>
      </c>
      <c r="U19" s="429">
        <v>65.623999999999995</v>
      </c>
      <c r="V19" s="827"/>
      <c r="W19" s="832"/>
      <c r="Y19" s="134" t="s">
        <v>157</v>
      </c>
      <c r="Z19" s="821">
        <v>0.13900000000000001</v>
      </c>
      <c r="AA19" s="821">
        <v>22.628</v>
      </c>
      <c r="AB19" s="821">
        <v>1.6E-2</v>
      </c>
      <c r="AC19" s="821">
        <v>22.783000000000001</v>
      </c>
      <c r="AD19" s="822">
        <v>0</v>
      </c>
      <c r="AE19" s="822">
        <v>0</v>
      </c>
      <c r="AF19" s="822">
        <v>17.689</v>
      </c>
      <c r="AG19" s="822">
        <v>17.689</v>
      </c>
      <c r="AH19" s="823">
        <v>4.9370000000000003</v>
      </c>
      <c r="AI19" s="823">
        <v>22.783000000000001</v>
      </c>
      <c r="AJ19" s="824">
        <v>0.157</v>
      </c>
      <c r="AK19" s="162">
        <f t="shared" si="10"/>
        <v>8.875572389620669E-3</v>
      </c>
      <c r="AL19" s="162">
        <f t="shared" si="11"/>
        <v>3.1800688677334411E-2</v>
      </c>
      <c r="AM19" s="163">
        <f t="shared" si="12"/>
        <v>0</v>
      </c>
      <c r="AN19" s="163">
        <f t="shared" si="13"/>
        <v>1</v>
      </c>
      <c r="AO19" s="163">
        <f t="shared" si="14"/>
        <v>0.27910000565323084</v>
      </c>
      <c r="AP19" s="153"/>
      <c r="AQ19" s="825">
        <v>28.794</v>
      </c>
      <c r="AR19" s="167">
        <f t="shared" si="1"/>
        <v>0.78585816489546434</v>
      </c>
      <c r="AS19" s="825">
        <v>17.689</v>
      </c>
      <c r="AW19" s="134" t="s">
        <v>157</v>
      </c>
      <c r="AX19" s="821">
        <f t="shared" si="15"/>
        <v>4.2539999999999996</v>
      </c>
      <c r="AY19" s="821">
        <f t="shared" si="2"/>
        <v>41.12</v>
      </c>
      <c r="AZ19" s="821">
        <f t="shared" si="2"/>
        <v>26.179000000000002</v>
      </c>
      <c r="BA19" s="821">
        <f t="shared" si="2"/>
        <v>71.552999999999997</v>
      </c>
      <c r="BB19" s="821">
        <f t="shared" si="2"/>
        <v>0.33800000000000002</v>
      </c>
      <c r="BC19" s="821">
        <f t="shared" si="2"/>
        <v>0.187</v>
      </c>
      <c r="BD19" s="821">
        <f t="shared" si="2"/>
        <v>47.410000000000004</v>
      </c>
      <c r="BE19" s="821">
        <f t="shared" si="2"/>
        <v>47.934999999999995</v>
      </c>
      <c r="BF19" s="821">
        <f t="shared" si="2"/>
        <v>20.036999999999999</v>
      </c>
      <c r="BG19" s="821">
        <f t="shared" si="2"/>
        <v>71.552999999999997</v>
      </c>
      <c r="BH19" s="821">
        <f t="shared" si="2"/>
        <v>3.581</v>
      </c>
      <c r="BI19" s="162">
        <f t="shared" si="16"/>
        <v>7.4705330134557213E-2</v>
      </c>
      <c r="BJ19" s="162">
        <f t="shared" si="17"/>
        <v>0.17871936916704098</v>
      </c>
      <c r="BK19" s="163">
        <f t="shared" si="18"/>
        <v>7.0512151872327124E-3</v>
      </c>
      <c r="BL19" s="163">
        <f t="shared" si="19"/>
        <v>0.98904766871805583</v>
      </c>
      <c r="BM19" s="163">
        <f t="shared" si="20"/>
        <v>0.41800354646917703</v>
      </c>
      <c r="BN19" s="153"/>
      <c r="BO19" s="825">
        <f t="shared" si="21"/>
        <v>52.013000000000005</v>
      </c>
      <c r="BP19" s="167">
        <f t="shared" si="3"/>
        <v>0.79057158787226256</v>
      </c>
      <c r="BQ19" s="825">
        <f t="shared" si="21"/>
        <v>47.934999999999995</v>
      </c>
      <c r="BU19" s="134" t="s">
        <v>157</v>
      </c>
      <c r="BV19" s="836">
        <f t="shared" si="22"/>
        <v>3.1641247439107678E-2</v>
      </c>
      <c r="BW19" s="836">
        <f t="shared" si="4"/>
        <v>0.35496015561272515</v>
      </c>
      <c r="BX19" s="836">
        <f t="shared" si="4"/>
        <v>6.1080358847108223E-4</v>
      </c>
      <c r="BY19" s="836">
        <f t="shared" si="4"/>
        <v>0.24150907394843965</v>
      </c>
      <c r="BZ19" s="836">
        <f t="shared" si="4"/>
        <v>0</v>
      </c>
      <c r="CA19" s="836">
        <f t="shared" si="4"/>
        <v>0</v>
      </c>
      <c r="CB19" s="836">
        <f t="shared" si="4"/>
        <v>0.27172460406457855</v>
      </c>
      <c r="CC19" s="836">
        <f t="shared" si="4"/>
        <v>0.26955077410703404</v>
      </c>
      <c r="CD19" s="836">
        <f t="shared" si="4"/>
        <v>0.19768559301673741</v>
      </c>
      <c r="CE19" s="836">
        <f t="shared" si="4"/>
        <v>0.24150907394843965</v>
      </c>
      <c r="CF19" s="836">
        <f t="shared" si="4"/>
        <v>4.2001070090957729E-2</v>
      </c>
      <c r="CG19" s="153"/>
      <c r="CH19" s="167">
        <f t="shared" si="23"/>
        <v>0.35633051592065046</v>
      </c>
    </row>
    <row r="20" spans="1:86" ht="15" thickBot="1" x14ac:dyDescent="0.35">
      <c r="A20" s="134" t="s">
        <v>158</v>
      </c>
      <c r="B20" s="909">
        <v>3.738</v>
      </c>
      <c r="C20" s="909">
        <v>69.415999999999997</v>
      </c>
      <c r="D20" s="909">
        <v>25.437999999999999</v>
      </c>
      <c r="E20" s="909">
        <v>98.591999999999999</v>
      </c>
      <c r="F20" s="910">
        <v>0.33200000000000002</v>
      </c>
      <c r="G20" s="910">
        <v>0.16500000000000001</v>
      </c>
      <c r="H20" s="910">
        <v>68.055999999999997</v>
      </c>
      <c r="I20" s="910">
        <v>68.552999999999997</v>
      </c>
      <c r="J20" s="911">
        <v>25.302</v>
      </c>
      <c r="K20" s="911">
        <v>98.591999999999999</v>
      </c>
      <c r="L20" s="912">
        <v>4.7370000000000001</v>
      </c>
      <c r="M20" s="162">
        <f t="shared" si="5"/>
        <v>6.9099820576780019E-2</v>
      </c>
      <c r="N20" s="162">
        <f t="shared" si="6"/>
        <v>0.18721840170737492</v>
      </c>
      <c r="O20" s="163">
        <f t="shared" si="7"/>
        <v>4.8429682143742801E-3</v>
      </c>
      <c r="P20" s="163">
        <f t="shared" si="8"/>
        <v>0.9927501349320963</v>
      </c>
      <c r="Q20" s="163">
        <f t="shared" si="9"/>
        <v>0.36908669204848804</v>
      </c>
      <c r="R20" s="153"/>
      <c r="S20" s="429">
        <v>87.194000000000003</v>
      </c>
      <c r="T20" s="167">
        <f t="shared" si="0"/>
        <v>0.79610982407046349</v>
      </c>
      <c r="U20" s="429">
        <v>68.552999999999997</v>
      </c>
      <c r="V20" s="827"/>
      <c r="W20" s="832"/>
      <c r="Y20" s="134" t="s">
        <v>158</v>
      </c>
      <c r="Z20" s="821">
        <v>0.157</v>
      </c>
      <c r="AA20" s="821">
        <v>25.146000000000001</v>
      </c>
      <c r="AB20" s="821">
        <v>3.3000000000000002E-2</v>
      </c>
      <c r="AC20" s="821">
        <v>25.335999999999999</v>
      </c>
      <c r="AD20" s="822">
        <v>0</v>
      </c>
      <c r="AE20" s="822">
        <v>0</v>
      </c>
      <c r="AF20" s="822">
        <v>20.132999999999999</v>
      </c>
      <c r="AG20" s="822">
        <v>20.132999999999999</v>
      </c>
      <c r="AH20" s="823">
        <v>4.9139999999999997</v>
      </c>
      <c r="AI20" s="823">
        <v>25.335999999999999</v>
      </c>
      <c r="AJ20" s="824">
        <v>0.28899999999999998</v>
      </c>
      <c r="AK20" s="162">
        <f t="shared" si="10"/>
        <v>1.4354542293746584E-2</v>
      </c>
      <c r="AL20" s="162">
        <f t="shared" si="11"/>
        <v>5.8811558811558813E-2</v>
      </c>
      <c r="AM20" s="163">
        <f t="shared" si="12"/>
        <v>0</v>
      </c>
      <c r="AN20" s="163">
        <f t="shared" si="13"/>
        <v>1</v>
      </c>
      <c r="AO20" s="163">
        <f t="shared" si="14"/>
        <v>0.2440768886902101</v>
      </c>
      <c r="AP20" s="153"/>
      <c r="AQ20" s="825">
        <v>31.189</v>
      </c>
      <c r="AR20" s="167">
        <f t="shared" si="1"/>
        <v>0.80624579178556544</v>
      </c>
      <c r="AS20" s="825">
        <v>20.132999999999999</v>
      </c>
      <c r="AW20" s="134" t="s">
        <v>158</v>
      </c>
      <c r="AX20" s="821">
        <f t="shared" si="15"/>
        <v>3.581</v>
      </c>
      <c r="AY20" s="821">
        <f t="shared" si="2"/>
        <v>44.269999999999996</v>
      </c>
      <c r="AZ20" s="821">
        <f t="shared" si="2"/>
        <v>25.404999999999998</v>
      </c>
      <c r="BA20" s="821">
        <f t="shared" si="2"/>
        <v>73.256</v>
      </c>
      <c r="BB20" s="821">
        <f t="shared" si="2"/>
        <v>0.33200000000000002</v>
      </c>
      <c r="BC20" s="821">
        <f t="shared" si="2"/>
        <v>0.16500000000000001</v>
      </c>
      <c r="BD20" s="821">
        <f t="shared" si="2"/>
        <v>47.923000000000002</v>
      </c>
      <c r="BE20" s="821">
        <f t="shared" si="2"/>
        <v>48.42</v>
      </c>
      <c r="BF20" s="821">
        <f t="shared" si="2"/>
        <v>20.387999999999998</v>
      </c>
      <c r="BG20" s="821">
        <f t="shared" si="2"/>
        <v>73.256</v>
      </c>
      <c r="BH20" s="821">
        <f t="shared" si="2"/>
        <v>4.4480000000000004</v>
      </c>
      <c r="BI20" s="162">
        <f t="shared" si="16"/>
        <v>9.186286658405618E-2</v>
      </c>
      <c r="BJ20" s="162">
        <f t="shared" si="17"/>
        <v>0.21816754953894452</v>
      </c>
      <c r="BK20" s="163">
        <f t="shared" si="18"/>
        <v>6.8566707971912432E-3</v>
      </c>
      <c r="BL20" s="163">
        <f t="shared" si="19"/>
        <v>0.98973564642709622</v>
      </c>
      <c r="BM20" s="163">
        <f t="shared" si="20"/>
        <v>0.42106567534076822</v>
      </c>
      <c r="BN20" s="153"/>
      <c r="BO20" s="825">
        <f t="shared" si="21"/>
        <v>56.005000000000003</v>
      </c>
      <c r="BP20" s="167">
        <f t="shared" si="3"/>
        <v>0.79046513704133547</v>
      </c>
      <c r="BQ20" s="825">
        <f t="shared" si="21"/>
        <v>48.42</v>
      </c>
      <c r="BU20" s="134" t="s">
        <v>158</v>
      </c>
      <c r="BV20" s="836">
        <f t="shared" si="22"/>
        <v>4.2001070090957729E-2</v>
      </c>
      <c r="BW20" s="836">
        <f t="shared" si="4"/>
        <v>0.36225077791863552</v>
      </c>
      <c r="BX20" s="836">
        <f t="shared" si="4"/>
        <v>1.2972717980973348E-3</v>
      </c>
      <c r="BY20" s="836">
        <f t="shared" si="4"/>
        <v>0.25697825381369682</v>
      </c>
      <c r="BZ20" s="836">
        <f t="shared" si="4"/>
        <v>0</v>
      </c>
      <c r="CA20" s="836">
        <f t="shared" si="4"/>
        <v>0</v>
      </c>
      <c r="CB20" s="836">
        <f t="shared" si="4"/>
        <v>0.29582990478429527</v>
      </c>
      <c r="CC20" s="836">
        <f t="shared" si="4"/>
        <v>0.29368517789155835</v>
      </c>
      <c r="CD20" s="836">
        <f t="shared" si="4"/>
        <v>0.19421389613469289</v>
      </c>
      <c r="CE20" s="836">
        <f t="shared" si="4"/>
        <v>0.25697825381369682</v>
      </c>
      <c r="CF20" s="836">
        <f t="shared" si="4"/>
        <v>6.1009077475195267E-2</v>
      </c>
      <c r="CG20" s="153"/>
      <c r="CH20" s="167">
        <f t="shared" si="23"/>
        <v>0.35769663050209877</v>
      </c>
    </row>
    <row r="21" spans="1:86" ht="15" thickBot="1" x14ac:dyDescent="0.35">
      <c r="A21" s="134" t="s">
        <v>159</v>
      </c>
      <c r="B21" s="909">
        <v>4.7370000000000001</v>
      </c>
      <c r="C21" s="909">
        <v>69.102999999999994</v>
      </c>
      <c r="D21" s="909">
        <v>26.945</v>
      </c>
      <c r="E21" s="909">
        <v>100.785</v>
      </c>
      <c r="F21" s="910">
        <v>0.501</v>
      </c>
      <c r="G21" s="910">
        <v>0.18</v>
      </c>
      <c r="H21" s="910">
        <v>68.674999999999997</v>
      </c>
      <c r="I21" s="910">
        <v>69.355999999999995</v>
      </c>
      <c r="J21" s="911">
        <v>26.992999999999999</v>
      </c>
      <c r="K21" s="911">
        <v>100.785</v>
      </c>
      <c r="L21" s="912">
        <v>4.4359999999999999</v>
      </c>
      <c r="M21" s="162">
        <f t="shared" si="5"/>
        <v>6.3959859276774902E-2</v>
      </c>
      <c r="N21" s="162">
        <f t="shared" si="6"/>
        <v>0.1643389026784722</v>
      </c>
      <c r="O21" s="163">
        <f t="shared" si="7"/>
        <v>7.2235999769306196E-3</v>
      </c>
      <c r="P21" s="163">
        <f t="shared" si="8"/>
        <v>0.99018109464213622</v>
      </c>
      <c r="Q21" s="163">
        <f t="shared" si="9"/>
        <v>0.38919487859738161</v>
      </c>
      <c r="R21" s="153"/>
      <c r="S21" s="429">
        <v>86.912000000000006</v>
      </c>
      <c r="T21" s="167">
        <f t="shared" si="0"/>
        <v>0.79509158689248882</v>
      </c>
      <c r="U21" s="429">
        <v>69.355999999999995</v>
      </c>
      <c r="V21" s="827"/>
      <c r="W21" s="832"/>
      <c r="Y21" s="134" t="s">
        <v>159</v>
      </c>
      <c r="Z21" s="821">
        <v>0.28899999999999998</v>
      </c>
      <c r="AA21" s="821">
        <v>25.696000000000002</v>
      </c>
      <c r="AB21" s="821">
        <v>4.4999999999999998E-2</v>
      </c>
      <c r="AC21" s="821">
        <v>26.03</v>
      </c>
      <c r="AD21" s="822">
        <v>0</v>
      </c>
      <c r="AE21" s="822">
        <v>0</v>
      </c>
      <c r="AF21" s="822">
        <v>20.661000000000001</v>
      </c>
      <c r="AG21" s="822">
        <v>20.661000000000001</v>
      </c>
      <c r="AH21" s="823">
        <v>5.1100000000000003</v>
      </c>
      <c r="AI21" s="823">
        <v>26.03</v>
      </c>
      <c r="AJ21" s="824">
        <v>0.25900000000000001</v>
      </c>
      <c r="AK21" s="162">
        <f t="shared" si="10"/>
        <v>1.2535695271284061E-2</v>
      </c>
      <c r="AL21" s="162">
        <f t="shared" si="11"/>
        <v>5.0684931506849315E-2</v>
      </c>
      <c r="AM21" s="163">
        <f t="shared" si="12"/>
        <v>0</v>
      </c>
      <c r="AN21" s="163">
        <f t="shared" si="13"/>
        <v>1</v>
      </c>
      <c r="AO21" s="163">
        <f t="shared" si="14"/>
        <v>0.24732587967668554</v>
      </c>
      <c r="AP21" s="153"/>
      <c r="AQ21" s="825">
        <v>32.305</v>
      </c>
      <c r="AR21" s="167">
        <f t="shared" si="1"/>
        <v>0.79541866584120113</v>
      </c>
      <c r="AS21" s="825">
        <v>20.661000000000001</v>
      </c>
      <c r="AW21" s="134" t="s">
        <v>159</v>
      </c>
      <c r="AX21" s="821">
        <f t="shared" si="15"/>
        <v>4.4480000000000004</v>
      </c>
      <c r="AY21" s="821">
        <f t="shared" si="2"/>
        <v>43.406999999999996</v>
      </c>
      <c r="AZ21" s="821">
        <f t="shared" si="2"/>
        <v>26.9</v>
      </c>
      <c r="BA21" s="821">
        <f t="shared" si="2"/>
        <v>74.754999999999995</v>
      </c>
      <c r="BB21" s="821">
        <f t="shared" si="2"/>
        <v>0.501</v>
      </c>
      <c r="BC21" s="821">
        <f t="shared" si="2"/>
        <v>0.18</v>
      </c>
      <c r="BD21" s="821">
        <f t="shared" si="2"/>
        <v>48.013999999999996</v>
      </c>
      <c r="BE21" s="821">
        <f t="shared" si="2"/>
        <v>48.694999999999993</v>
      </c>
      <c r="BF21" s="821">
        <f t="shared" si="2"/>
        <v>21.882999999999999</v>
      </c>
      <c r="BG21" s="821">
        <f t="shared" si="2"/>
        <v>74.754999999999995</v>
      </c>
      <c r="BH21" s="821">
        <f t="shared" si="2"/>
        <v>4.1769999999999996</v>
      </c>
      <c r="BI21" s="162">
        <f t="shared" si="16"/>
        <v>8.5778827395009763E-2</v>
      </c>
      <c r="BJ21" s="162">
        <f t="shared" si="17"/>
        <v>0.19087876433761367</v>
      </c>
      <c r="BK21" s="163">
        <f t="shared" si="18"/>
        <v>1.0288530649964064E-2</v>
      </c>
      <c r="BL21" s="163">
        <f t="shared" si="19"/>
        <v>0.9860149912722046</v>
      </c>
      <c r="BM21" s="163">
        <f t="shared" si="20"/>
        <v>0.44938905431769183</v>
      </c>
      <c r="BN21" s="153"/>
      <c r="BO21" s="825">
        <f t="shared" si="21"/>
        <v>54.607000000000006</v>
      </c>
      <c r="BP21" s="167">
        <f t="shared" si="3"/>
        <v>0.7948980899884629</v>
      </c>
      <c r="BQ21" s="825">
        <f t="shared" si="21"/>
        <v>48.694999999999993</v>
      </c>
      <c r="BU21" s="134" t="s">
        <v>159</v>
      </c>
      <c r="BV21" s="836">
        <f t="shared" si="22"/>
        <v>6.1009077475195267E-2</v>
      </c>
      <c r="BW21" s="836">
        <f t="shared" si="4"/>
        <v>0.37185071559845451</v>
      </c>
      <c r="BX21" s="836">
        <f t="shared" si="4"/>
        <v>1.6700686583781777E-3</v>
      </c>
      <c r="BY21" s="836">
        <f t="shared" si="4"/>
        <v>0.25827256040085333</v>
      </c>
      <c r="BZ21" s="836">
        <f t="shared" si="4"/>
        <v>0</v>
      </c>
      <c r="CA21" s="836">
        <f t="shared" si="4"/>
        <v>0</v>
      </c>
      <c r="CB21" s="836">
        <f t="shared" si="4"/>
        <v>0.30085183836912999</v>
      </c>
      <c r="CC21" s="836">
        <f t="shared" si="4"/>
        <v>0.29789780264144416</v>
      </c>
      <c r="CD21" s="836">
        <f t="shared" si="4"/>
        <v>0.18930833919905163</v>
      </c>
      <c r="CE21" s="836">
        <f t="shared" si="4"/>
        <v>0.25827256040085333</v>
      </c>
      <c r="CF21" s="836">
        <f t="shared" si="4"/>
        <v>5.8385933273219122E-2</v>
      </c>
      <c r="CG21" s="153"/>
      <c r="CH21" s="167">
        <f t="shared" si="23"/>
        <v>0.3716978092783505</v>
      </c>
    </row>
    <row r="22" spans="1:86" ht="15" thickBot="1" x14ac:dyDescent="0.35">
      <c r="A22" s="134" t="s">
        <v>160</v>
      </c>
      <c r="B22" s="909">
        <v>4.4219999999999997</v>
      </c>
      <c r="C22" s="909">
        <v>72.558000000000007</v>
      </c>
      <c r="D22" s="909">
        <v>24.762</v>
      </c>
      <c r="E22" s="909">
        <v>101.742</v>
      </c>
      <c r="F22" s="910">
        <v>0.34100000000000003</v>
      </c>
      <c r="G22" s="910">
        <v>0.19800000000000001</v>
      </c>
      <c r="H22" s="910">
        <v>71.674000000000007</v>
      </c>
      <c r="I22" s="910">
        <v>72.212999999999994</v>
      </c>
      <c r="J22" s="911">
        <v>25.635999999999999</v>
      </c>
      <c r="K22" s="911">
        <v>101.742</v>
      </c>
      <c r="L22" s="912">
        <v>3.8929999999999998</v>
      </c>
      <c r="M22" s="162">
        <f t="shared" si="5"/>
        <v>5.3909960810380401E-2</v>
      </c>
      <c r="N22" s="162">
        <f t="shared" si="6"/>
        <v>0.15185676392572944</v>
      </c>
      <c r="O22" s="163">
        <f t="shared" si="7"/>
        <v>4.7221414426765274E-3</v>
      </c>
      <c r="P22" s="163">
        <f t="shared" si="8"/>
        <v>0.99253596997770499</v>
      </c>
      <c r="Q22" s="163">
        <f t="shared" si="9"/>
        <v>0.35500533145001595</v>
      </c>
      <c r="R22" s="153"/>
      <c r="S22" s="429">
        <v>91.623999999999995</v>
      </c>
      <c r="T22" s="167">
        <f t="shared" si="0"/>
        <v>0.7919104164847639</v>
      </c>
      <c r="U22" s="429">
        <v>72.212999999999994</v>
      </c>
      <c r="V22" s="827"/>
      <c r="W22" s="832"/>
      <c r="Y22" s="134" t="s">
        <v>160</v>
      </c>
      <c r="Z22" s="821">
        <v>0.25900000000000001</v>
      </c>
      <c r="AA22" s="821">
        <v>27.062000000000001</v>
      </c>
      <c r="AB22" s="821">
        <v>6.3E-2</v>
      </c>
      <c r="AC22" s="821">
        <v>27.384</v>
      </c>
      <c r="AD22" s="822">
        <v>0</v>
      </c>
      <c r="AE22" s="822">
        <v>0</v>
      </c>
      <c r="AF22" s="822">
        <v>20.733000000000001</v>
      </c>
      <c r="AG22" s="822">
        <v>20.733000000000001</v>
      </c>
      <c r="AH22" s="823">
        <v>6.4420000000000002</v>
      </c>
      <c r="AI22" s="823">
        <v>27.384</v>
      </c>
      <c r="AJ22" s="824">
        <v>0.20899999999999999</v>
      </c>
      <c r="AK22" s="162">
        <f t="shared" si="10"/>
        <v>1.0080547918776829E-2</v>
      </c>
      <c r="AL22" s="162">
        <f t="shared" si="11"/>
        <v>3.2443340577460414E-2</v>
      </c>
      <c r="AM22" s="163">
        <f t="shared" si="12"/>
        <v>0</v>
      </c>
      <c r="AN22" s="163">
        <f t="shared" si="13"/>
        <v>1</v>
      </c>
      <c r="AO22" s="163">
        <f t="shared" si="14"/>
        <v>0.31071239087445135</v>
      </c>
      <c r="AP22" s="153"/>
      <c r="AQ22" s="825">
        <v>34.128</v>
      </c>
      <c r="AR22" s="167">
        <f t="shared" si="1"/>
        <v>0.79295593061415848</v>
      </c>
      <c r="AS22" s="825">
        <v>20.733000000000001</v>
      </c>
      <c r="AW22" s="134" t="s">
        <v>160</v>
      </c>
      <c r="AX22" s="821">
        <f t="shared" si="15"/>
        <v>4.1629999999999994</v>
      </c>
      <c r="AY22" s="821">
        <f t="shared" ref="AY22:AY44" si="24">C22-AA22</f>
        <v>45.496000000000009</v>
      </c>
      <c r="AZ22" s="821">
        <f t="shared" ref="AZ22:AZ44" si="25">D22-AB22</f>
        <v>24.699000000000002</v>
      </c>
      <c r="BA22" s="821">
        <f t="shared" ref="BA22:BA44" si="26">E22-AC22</f>
        <v>74.358000000000004</v>
      </c>
      <c r="BB22" s="821">
        <f t="shared" ref="BB22:BB44" si="27">F22-AD22</f>
        <v>0.34100000000000003</v>
      </c>
      <c r="BC22" s="821">
        <f t="shared" ref="BC22:BC44" si="28">G22-AE22</f>
        <v>0.19800000000000001</v>
      </c>
      <c r="BD22" s="821">
        <f t="shared" ref="BD22:BD44" si="29">H22-AF22</f>
        <v>50.941000000000003</v>
      </c>
      <c r="BE22" s="821">
        <f t="shared" ref="BE22:BE44" si="30">I22-AG22</f>
        <v>51.47999999999999</v>
      </c>
      <c r="BF22" s="821">
        <f t="shared" ref="BF22:BF44" si="31">J22-AH22</f>
        <v>19.193999999999999</v>
      </c>
      <c r="BG22" s="821">
        <f t="shared" ref="BG22:BG44" si="32">K22-AI22</f>
        <v>74.358000000000004</v>
      </c>
      <c r="BH22" s="821">
        <f t="shared" ref="BH22:BH44" si="33">L22-AJ22</f>
        <v>3.6839999999999997</v>
      </c>
      <c r="BI22" s="162">
        <f t="shared" si="16"/>
        <v>7.156177156177157E-2</v>
      </c>
      <c r="BJ22" s="162">
        <f t="shared" si="17"/>
        <v>0.19193497968115036</v>
      </c>
      <c r="BK22" s="163">
        <f t="shared" si="18"/>
        <v>6.6239316239316256E-3</v>
      </c>
      <c r="BL22" s="163">
        <f t="shared" si="19"/>
        <v>0.98952991452991479</v>
      </c>
      <c r="BM22" s="163">
        <f t="shared" si="20"/>
        <v>0.37284382284382289</v>
      </c>
      <c r="BN22" s="153"/>
      <c r="BO22" s="825">
        <f t="shared" si="21"/>
        <v>57.495999999999995</v>
      </c>
      <c r="BP22" s="167">
        <f t="shared" si="3"/>
        <v>0.79128982885765986</v>
      </c>
      <c r="BQ22" s="825">
        <f t="shared" si="21"/>
        <v>51.47999999999999</v>
      </c>
      <c r="BU22" s="134" t="s">
        <v>160</v>
      </c>
      <c r="BV22" s="836">
        <f t="shared" si="22"/>
        <v>5.857078245137947E-2</v>
      </c>
      <c r="BW22" s="836">
        <f t="shared" ref="BW22:BW44" si="34">AA22/C22</f>
        <v>0.37297058904600455</v>
      </c>
      <c r="BX22" s="836">
        <f t="shared" ref="BX22:BX44" si="35">AB22/D22</f>
        <v>2.544220983765447E-3</v>
      </c>
      <c r="BY22" s="836">
        <f t="shared" ref="BY22:BY44" si="36">AC22/E22</f>
        <v>0.2691513829097128</v>
      </c>
      <c r="BZ22" s="836">
        <f t="shared" ref="BZ22:BZ44" si="37">AD22/F22</f>
        <v>0</v>
      </c>
      <c r="CA22" s="836">
        <f t="shared" ref="CA22:CA44" si="38">AE22/G22</f>
        <v>0</v>
      </c>
      <c r="CB22" s="836">
        <f t="shared" ref="CB22:CB44" si="39">AF22/H22</f>
        <v>0.28926807489466194</v>
      </c>
      <c r="CC22" s="836">
        <f t="shared" ref="CC22:CC44" si="40">AG22/I22</f>
        <v>0.28710896929915669</v>
      </c>
      <c r="CD22" s="836">
        <f t="shared" ref="CD22:CD44" si="41">AH22/J22</f>
        <v>0.2512872523014511</v>
      </c>
      <c r="CE22" s="836">
        <f t="shared" ref="CE22:CE44" si="42">AI22/K22</f>
        <v>0.2691513829097128</v>
      </c>
      <c r="CF22" s="836">
        <f t="shared" ref="CF22:CF44" si="43">AJ22/L22</f>
        <v>5.3686103262265604E-2</v>
      </c>
      <c r="CG22" s="153"/>
      <c r="CH22" s="167">
        <f t="shared" si="23"/>
        <v>0.37247882650833847</v>
      </c>
    </row>
    <row r="23" spans="1:86" ht="15" thickBot="1" x14ac:dyDescent="0.35">
      <c r="A23" s="134" t="s">
        <v>161</v>
      </c>
      <c r="B23" s="909">
        <v>3.8929999999999998</v>
      </c>
      <c r="C23" s="909">
        <v>76.316000000000003</v>
      </c>
      <c r="D23" s="909">
        <v>25.395</v>
      </c>
      <c r="E23" s="909">
        <v>105.604</v>
      </c>
      <c r="F23" s="910">
        <v>0.312</v>
      </c>
      <c r="G23" s="910">
        <v>0.19400000000000001</v>
      </c>
      <c r="H23" s="910">
        <v>75.930999999999997</v>
      </c>
      <c r="I23" s="910">
        <v>76.436999999999998</v>
      </c>
      <c r="J23" s="911">
        <v>24.14</v>
      </c>
      <c r="K23" s="911">
        <v>105.604</v>
      </c>
      <c r="L23" s="912">
        <v>5.0270000000000001</v>
      </c>
      <c r="M23" s="162">
        <f t="shared" si="5"/>
        <v>6.5766579012781767E-2</v>
      </c>
      <c r="N23" s="162">
        <f t="shared" si="6"/>
        <v>0.20824357912178956</v>
      </c>
      <c r="O23" s="163">
        <f t="shared" si="7"/>
        <v>4.0817928490129128E-3</v>
      </c>
      <c r="P23" s="163">
        <f t="shared" si="8"/>
        <v>0.99338016928974182</v>
      </c>
      <c r="Q23" s="163">
        <f t="shared" si="9"/>
        <v>0.31581563902298626</v>
      </c>
      <c r="R23" s="153"/>
      <c r="S23" s="429">
        <v>96.552000000000007</v>
      </c>
      <c r="T23" s="167">
        <f t="shared" si="0"/>
        <v>0.79041345596155432</v>
      </c>
      <c r="U23" s="429">
        <v>76.436999999999998</v>
      </c>
      <c r="V23" s="827"/>
      <c r="W23" s="832"/>
      <c r="Y23" s="134" t="s">
        <v>161</v>
      </c>
      <c r="Z23" s="821">
        <v>0.20899999999999999</v>
      </c>
      <c r="AA23" s="821">
        <v>27.545999999999999</v>
      </c>
      <c r="AB23" s="821">
        <v>8.5999999999999993E-2</v>
      </c>
      <c r="AC23" s="821">
        <v>27.841000000000001</v>
      </c>
      <c r="AD23" s="822">
        <v>0</v>
      </c>
      <c r="AE23" s="822">
        <v>0</v>
      </c>
      <c r="AF23" s="822">
        <v>21.850999999999999</v>
      </c>
      <c r="AG23" s="822">
        <v>21.850999999999999</v>
      </c>
      <c r="AH23" s="823">
        <v>5.8040000000000003</v>
      </c>
      <c r="AI23" s="823">
        <v>27.841000000000001</v>
      </c>
      <c r="AJ23" s="824">
        <v>0.186</v>
      </c>
      <c r="AK23" s="162">
        <f t="shared" si="10"/>
        <v>8.5121962381584371E-3</v>
      </c>
      <c r="AL23" s="162">
        <f t="shared" si="11"/>
        <v>3.2046864231564436E-2</v>
      </c>
      <c r="AM23" s="163">
        <f t="shared" si="12"/>
        <v>0</v>
      </c>
      <c r="AN23" s="163">
        <f t="shared" si="13"/>
        <v>1</v>
      </c>
      <c r="AO23" s="163">
        <f t="shared" si="14"/>
        <v>0.26561713422726652</v>
      </c>
      <c r="AP23" s="153"/>
      <c r="AQ23" s="825">
        <v>34.808</v>
      </c>
      <c r="AR23" s="167">
        <f t="shared" si="1"/>
        <v>0.79136980004596646</v>
      </c>
      <c r="AS23" s="825">
        <v>21.850999999999999</v>
      </c>
      <c r="AW23" s="134" t="s">
        <v>161</v>
      </c>
      <c r="AX23" s="821">
        <f t="shared" si="15"/>
        <v>3.6839999999999997</v>
      </c>
      <c r="AY23" s="821">
        <f t="shared" si="24"/>
        <v>48.77</v>
      </c>
      <c r="AZ23" s="821">
        <f t="shared" si="25"/>
        <v>25.309000000000001</v>
      </c>
      <c r="BA23" s="821">
        <f t="shared" si="26"/>
        <v>77.763000000000005</v>
      </c>
      <c r="BB23" s="821">
        <f t="shared" si="27"/>
        <v>0.312</v>
      </c>
      <c r="BC23" s="821">
        <f t="shared" si="28"/>
        <v>0.19400000000000001</v>
      </c>
      <c r="BD23" s="821">
        <f t="shared" si="29"/>
        <v>54.08</v>
      </c>
      <c r="BE23" s="821">
        <f t="shared" si="30"/>
        <v>54.585999999999999</v>
      </c>
      <c r="BF23" s="821">
        <f t="shared" si="31"/>
        <v>18.335999999999999</v>
      </c>
      <c r="BG23" s="821">
        <f t="shared" si="32"/>
        <v>77.763000000000005</v>
      </c>
      <c r="BH23" s="821">
        <f t="shared" si="33"/>
        <v>4.8410000000000002</v>
      </c>
      <c r="BI23" s="162">
        <f t="shared" si="16"/>
        <v>8.8685743597259378E-2</v>
      </c>
      <c r="BJ23" s="162">
        <f t="shared" si="17"/>
        <v>0.26401614310645727</v>
      </c>
      <c r="BK23" s="163">
        <f t="shared" si="18"/>
        <v>5.7157512915399552E-3</v>
      </c>
      <c r="BL23" s="163">
        <f t="shared" si="19"/>
        <v>0.99073022386692555</v>
      </c>
      <c r="BM23" s="163">
        <f t="shared" si="20"/>
        <v>0.33591030667204042</v>
      </c>
      <c r="BN23" s="153"/>
      <c r="BO23" s="825">
        <f t="shared" si="21"/>
        <v>61.744000000000007</v>
      </c>
      <c r="BP23" s="167">
        <f t="shared" si="3"/>
        <v>0.78987431977196165</v>
      </c>
      <c r="BQ23" s="825">
        <f t="shared" si="21"/>
        <v>54.585999999999999</v>
      </c>
      <c r="BU23" s="134" t="s">
        <v>161</v>
      </c>
      <c r="BV23" s="836">
        <f t="shared" si="22"/>
        <v>5.3686103262265604E-2</v>
      </c>
      <c r="BW23" s="836">
        <f t="shared" si="34"/>
        <v>0.36094659049216415</v>
      </c>
      <c r="BX23" s="836">
        <f t="shared" si="35"/>
        <v>3.3864934042134275E-3</v>
      </c>
      <c r="BY23" s="836">
        <f t="shared" si="36"/>
        <v>0.26363584712700278</v>
      </c>
      <c r="BZ23" s="836">
        <f t="shared" si="37"/>
        <v>0</v>
      </c>
      <c r="CA23" s="836">
        <f t="shared" si="38"/>
        <v>0</v>
      </c>
      <c r="CB23" s="836">
        <f t="shared" si="39"/>
        <v>0.28777442678221016</v>
      </c>
      <c r="CC23" s="836">
        <f t="shared" si="40"/>
        <v>0.28586940879417033</v>
      </c>
      <c r="CD23" s="836">
        <f t="shared" si="41"/>
        <v>0.24043082021541012</v>
      </c>
      <c r="CE23" s="836">
        <f t="shared" si="42"/>
        <v>0.26363584712700278</v>
      </c>
      <c r="CF23" s="836">
        <f t="shared" si="43"/>
        <v>3.7000198925800677E-2</v>
      </c>
      <c r="CG23" s="153"/>
      <c r="CH23" s="167">
        <f t="shared" si="23"/>
        <v>0.3605103985417184</v>
      </c>
    </row>
    <row r="24" spans="1:86" ht="15" thickBot="1" x14ac:dyDescent="0.35">
      <c r="A24" s="134" t="s">
        <v>162</v>
      </c>
      <c r="B24" s="909">
        <v>5.0270000000000001</v>
      </c>
      <c r="C24" s="909">
        <v>80.808000000000007</v>
      </c>
      <c r="D24" s="909">
        <v>26.594000000000001</v>
      </c>
      <c r="E24" s="909">
        <v>112.429</v>
      </c>
      <c r="F24" s="910">
        <v>0.29299999999999998</v>
      </c>
      <c r="G24" s="910">
        <v>0.20599999999999999</v>
      </c>
      <c r="H24" s="910">
        <v>80.427999999999997</v>
      </c>
      <c r="I24" s="910">
        <v>80.927000000000007</v>
      </c>
      <c r="J24" s="911">
        <v>26.603999999999999</v>
      </c>
      <c r="K24" s="911">
        <v>112.429</v>
      </c>
      <c r="L24" s="912">
        <v>4.8979999999999997</v>
      </c>
      <c r="M24" s="162">
        <f t="shared" si="5"/>
        <v>6.0523681836717032E-2</v>
      </c>
      <c r="N24" s="162">
        <f t="shared" si="6"/>
        <v>0.18410765298451359</v>
      </c>
      <c r="O24" s="163">
        <f t="shared" si="7"/>
        <v>3.6205469126496712E-3</v>
      </c>
      <c r="P24" s="163">
        <f t="shared" si="8"/>
        <v>0.99383394911463407</v>
      </c>
      <c r="Q24" s="163">
        <f t="shared" si="9"/>
        <v>0.32874071694242957</v>
      </c>
      <c r="R24" s="153"/>
      <c r="S24" s="429">
        <v>101.738</v>
      </c>
      <c r="T24" s="167">
        <f t="shared" si="0"/>
        <v>0.79427549194991065</v>
      </c>
      <c r="U24" s="429">
        <v>80.927000000000007</v>
      </c>
      <c r="V24" s="827"/>
      <c r="W24" s="832"/>
      <c r="Y24" s="134" t="s">
        <v>162</v>
      </c>
      <c r="Z24" s="821">
        <v>0.186</v>
      </c>
      <c r="AA24" s="821">
        <v>27.681999999999999</v>
      </c>
      <c r="AB24" s="821">
        <v>6.8000000000000005E-2</v>
      </c>
      <c r="AC24" s="821">
        <v>27.936</v>
      </c>
      <c r="AD24" s="822">
        <v>0</v>
      </c>
      <c r="AE24" s="822">
        <v>0</v>
      </c>
      <c r="AF24" s="822">
        <v>22.827999999999999</v>
      </c>
      <c r="AG24" s="822">
        <v>22.827999999999999</v>
      </c>
      <c r="AH24" s="823">
        <v>4.9720000000000004</v>
      </c>
      <c r="AI24" s="823">
        <v>27.936</v>
      </c>
      <c r="AJ24" s="824">
        <v>0.13600000000000001</v>
      </c>
      <c r="AK24" s="162">
        <f t="shared" si="10"/>
        <v>5.9575959348168919E-3</v>
      </c>
      <c r="AL24" s="162">
        <f t="shared" si="11"/>
        <v>2.7353177795655673E-2</v>
      </c>
      <c r="AM24" s="163">
        <f t="shared" si="12"/>
        <v>0</v>
      </c>
      <c r="AN24" s="163">
        <f t="shared" si="13"/>
        <v>1</v>
      </c>
      <c r="AO24" s="163">
        <f t="shared" si="14"/>
        <v>0.21780269844051167</v>
      </c>
      <c r="AP24" s="153"/>
      <c r="AQ24" s="825">
        <v>34.716000000000001</v>
      </c>
      <c r="AR24" s="167">
        <f t="shared" si="1"/>
        <v>0.79738449130084099</v>
      </c>
      <c r="AS24" s="825">
        <v>22.827999999999999</v>
      </c>
      <c r="AW24" s="134" t="s">
        <v>162</v>
      </c>
      <c r="AX24" s="821">
        <f t="shared" si="15"/>
        <v>4.8410000000000002</v>
      </c>
      <c r="AY24" s="821">
        <f t="shared" si="24"/>
        <v>53.126000000000005</v>
      </c>
      <c r="AZ24" s="821">
        <f t="shared" si="25"/>
        <v>26.526</v>
      </c>
      <c r="BA24" s="821">
        <f t="shared" si="26"/>
        <v>84.492999999999995</v>
      </c>
      <c r="BB24" s="821">
        <f t="shared" si="27"/>
        <v>0.29299999999999998</v>
      </c>
      <c r="BC24" s="821">
        <f t="shared" si="28"/>
        <v>0.20599999999999999</v>
      </c>
      <c r="BD24" s="821">
        <f t="shared" si="29"/>
        <v>57.599999999999994</v>
      </c>
      <c r="BE24" s="821">
        <f t="shared" si="30"/>
        <v>58.099000000000004</v>
      </c>
      <c r="BF24" s="821">
        <f t="shared" si="31"/>
        <v>21.631999999999998</v>
      </c>
      <c r="BG24" s="821">
        <f t="shared" si="32"/>
        <v>84.492999999999995</v>
      </c>
      <c r="BH24" s="821">
        <f t="shared" si="33"/>
        <v>4.7619999999999996</v>
      </c>
      <c r="BI24" s="162">
        <f t="shared" si="16"/>
        <v>8.1963544983562522E-2</v>
      </c>
      <c r="BJ24" s="162">
        <f t="shared" si="17"/>
        <v>0.22013683431952663</v>
      </c>
      <c r="BK24" s="163">
        <f t="shared" si="18"/>
        <v>5.0431160605173917E-3</v>
      </c>
      <c r="BL24" s="163">
        <f t="shared" si="19"/>
        <v>0.99141121189693437</v>
      </c>
      <c r="BM24" s="163">
        <f t="shared" si="20"/>
        <v>0.37232998846795978</v>
      </c>
      <c r="BN24" s="153"/>
      <c r="BO24" s="825">
        <f t="shared" si="21"/>
        <v>67.021999999999991</v>
      </c>
      <c r="BP24" s="167">
        <f t="shared" si="3"/>
        <v>0.79266509504341875</v>
      </c>
      <c r="BQ24" s="825">
        <f t="shared" si="21"/>
        <v>58.099000000000004</v>
      </c>
      <c r="BU24" s="134" t="s">
        <v>162</v>
      </c>
      <c r="BV24" s="836">
        <f t="shared" si="22"/>
        <v>3.7000198925800677E-2</v>
      </c>
      <c r="BW24" s="836">
        <f t="shared" si="34"/>
        <v>0.34256509256509254</v>
      </c>
      <c r="BX24" s="836">
        <f t="shared" si="35"/>
        <v>2.5569677370835529E-3</v>
      </c>
      <c r="BY24" s="836">
        <f t="shared" si="36"/>
        <v>0.24847681647973388</v>
      </c>
      <c r="BZ24" s="836">
        <f t="shared" si="37"/>
        <v>0</v>
      </c>
      <c r="CA24" s="836">
        <f t="shared" si="38"/>
        <v>0</v>
      </c>
      <c r="CB24" s="836">
        <f t="shared" si="39"/>
        <v>0.28383150146715075</v>
      </c>
      <c r="CC24" s="836">
        <f t="shared" si="40"/>
        <v>0.2820813819862345</v>
      </c>
      <c r="CD24" s="836">
        <f t="shared" si="41"/>
        <v>0.18688918959554957</v>
      </c>
      <c r="CE24" s="836">
        <f t="shared" si="42"/>
        <v>0.24847681647973388</v>
      </c>
      <c r="CF24" s="836">
        <f t="shared" si="43"/>
        <v>2.7766435279706007E-2</v>
      </c>
      <c r="CG24" s="153"/>
      <c r="CH24" s="167">
        <f t="shared" si="23"/>
        <v>0.34122943246377951</v>
      </c>
    </row>
    <row r="25" spans="1:86" ht="15" thickBot="1" x14ac:dyDescent="0.35">
      <c r="A25" s="134" t="s">
        <v>163</v>
      </c>
      <c r="B25" s="909">
        <v>4.8979999999999997</v>
      </c>
      <c r="C25" s="909">
        <v>87.552999999999997</v>
      </c>
      <c r="D25" s="909">
        <v>28.893999999999998</v>
      </c>
      <c r="E25" s="909">
        <v>121.345</v>
      </c>
      <c r="F25" s="910">
        <v>0.316</v>
      </c>
      <c r="G25" s="910">
        <v>0.22500000000000001</v>
      </c>
      <c r="H25" s="910">
        <v>86.897000000000006</v>
      </c>
      <c r="I25" s="910">
        <v>87.438000000000002</v>
      </c>
      <c r="J25" s="911">
        <v>28.02</v>
      </c>
      <c r="K25" s="911">
        <v>121.345</v>
      </c>
      <c r="L25" s="912">
        <v>5.8869999999999996</v>
      </c>
      <c r="M25" s="162">
        <f t="shared" si="5"/>
        <v>6.7327706489169456E-2</v>
      </c>
      <c r="N25" s="162">
        <f t="shared" si="6"/>
        <v>0.21009992862241256</v>
      </c>
      <c r="O25" s="163">
        <f t="shared" si="7"/>
        <v>3.6139893410187789E-3</v>
      </c>
      <c r="P25" s="163">
        <f t="shared" si="8"/>
        <v>0.99381275875477482</v>
      </c>
      <c r="Q25" s="163">
        <f t="shared" si="9"/>
        <v>0.32045563713717146</v>
      </c>
      <c r="R25" s="153"/>
      <c r="S25" s="429">
        <v>110.785</v>
      </c>
      <c r="T25" s="167">
        <f t="shared" si="0"/>
        <v>0.79029652028704245</v>
      </c>
      <c r="U25" s="429">
        <v>87.438000000000002</v>
      </c>
      <c r="V25" s="827"/>
      <c r="W25" s="832"/>
      <c r="Y25" s="134" t="s">
        <v>163</v>
      </c>
      <c r="Z25" s="821">
        <v>0.13600000000000001</v>
      </c>
      <c r="AA25" s="821">
        <v>30.181999999999999</v>
      </c>
      <c r="AB25" s="821">
        <v>6.4000000000000001E-2</v>
      </c>
      <c r="AC25" s="821">
        <v>30.382000000000001</v>
      </c>
      <c r="AD25" s="822">
        <v>0</v>
      </c>
      <c r="AE25" s="822">
        <v>0</v>
      </c>
      <c r="AF25" s="822">
        <v>23.974</v>
      </c>
      <c r="AG25" s="822">
        <v>23.974</v>
      </c>
      <c r="AH25" s="823">
        <v>6.2050000000000001</v>
      </c>
      <c r="AI25" s="823">
        <v>30.382000000000001</v>
      </c>
      <c r="AJ25" s="824">
        <v>0.20300000000000001</v>
      </c>
      <c r="AK25" s="162">
        <f t="shared" si="10"/>
        <v>8.4675064653374488E-3</v>
      </c>
      <c r="AL25" s="162">
        <f t="shared" si="11"/>
        <v>3.2715551974214344E-2</v>
      </c>
      <c r="AM25" s="163">
        <f t="shared" si="12"/>
        <v>0</v>
      </c>
      <c r="AN25" s="163">
        <f t="shared" si="13"/>
        <v>1</v>
      </c>
      <c r="AO25" s="163">
        <f t="shared" si="14"/>
        <v>0.25882205722866436</v>
      </c>
      <c r="AP25" s="153"/>
      <c r="AQ25" s="825">
        <v>38.241999999999997</v>
      </c>
      <c r="AR25" s="167">
        <f t="shared" si="1"/>
        <v>0.78923696459390202</v>
      </c>
      <c r="AS25" s="825">
        <v>23.974</v>
      </c>
      <c r="AW25" s="134" t="s">
        <v>163</v>
      </c>
      <c r="AX25" s="821">
        <f t="shared" si="15"/>
        <v>4.7619999999999996</v>
      </c>
      <c r="AY25" s="821">
        <f t="shared" si="24"/>
        <v>57.370999999999995</v>
      </c>
      <c r="AZ25" s="821">
        <f t="shared" si="25"/>
        <v>28.83</v>
      </c>
      <c r="BA25" s="821">
        <f t="shared" si="26"/>
        <v>90.962999999999994</v>
      </c>
      <c r="BB25" s="821">
        <f t="shared" si="27"/>
        <v>0.316</v>
      </c>
      <c r="BC25" s="821">
        <f t="shared" si="28"/>
        <v>0.22500000000000001</v>
      </c>
      <c r="BD25" s="821">
        <f t="shared" si="29"/>
        <v>62.923000000000002</v>
      </c>
      <c r="BE25" s="821">
        <f t="shared" si="30"/>
        <v>63.463999999999999</v>
      </c>
      <c r="BF25" s="821">
        <f t="shared" si="31"/>
        <v>21.814999999999998</v>
      </c>
      <c r="BG25" s="821">
        <f t="shared" si="32"/>
        <v>90.962999999999994</v>
      </c>
      <c r="BH25" s="821">
        <f t="shared" si="33"/>
        <v>5.6839999999999993</v>
      </c>
      <c r="BI25" s="162">
        <f t="shared" si="16"/>
        <v>8.9562586663305174E-2</v>
      </c>
      <c r="BJ25" s="162">
        <f t="shared" si="17"/>
        <v>0.26055466422186568</v>
      </c>
      <c r="BK25" s="163">
        <f t="shared" si="18"/>
        <v>4.9792008067565865E-3</v>
      </c>
      <c r="BL25" s="163">
        <f t="shared" si="19"/>
        <v>0.9914754821631161</v>
      </c>
      <c r="BM25" s="163">
        <f t="shared" si="20"/>
        <v>0.34373818227656622</v>
      </c>
      <c r="BN25" s="153"/>
      <c r="BO25" s="825">
        <f t="shared" si="21"/>
        <v>72.543000000000006</v>
      </c>
      <c r="BP25" s="167">
        <f t="shared" si="3"/>
        <v>0.79085507905655938</v>
      </c>
      <c r="BQ25" s="825">
        <f t="shared" si="21"/>
        <v>63.463999999999999</v>
      </c>
      <c r="BU25" s="134" t="s">
        <v>163</v>
      </c>
      <c r="BV25" s="836">
        <f t="shared" si="22"/>
        <v>2.7766435279706007E-2</v>
      </c>
      <c r="BW25" s="836">
        <f t="shared" si="34"/>
        <v>0.34472833597934965</v>
      </c>
      <c r="BX25" s="836">
        <f t="shared" si="35"/>
        <v>2.2149927320550982E-3</v>
      </c>
      <c r="BY25" s="836">
        <f t="shared" si="36"/>
        <v>0.25037702418723473</v>
      </c>
      <c r="BZ25" s="836">
        <f t="shared" si="37"/>
        <v>0</v>
      </c>
      <c r="CA25" s="836">
        <f t="shared" si="38"/>
        <v>0</v>
      </c>
      <c r="CB25" s="836">
        <f t="shared" si="39"/>
        <v>0.27588984659999766</v>
      </c>
      <c r="CC25" s="836">
        <f t="shared" si="40"/>
        <v>0.27418284956197536</v>
      </c>
      <c r="CD25" s="836">
        <f t="shared" si="41"/>
        <v>0.22144896502498215</v>
      </c>
      <c r="CE25" s="836">
        <f t="shared" si="42"/>
        <v>0.25037702418723473</v>
      </c>
      <c r="CF25" s="836">
        <f t="shared" si="43"/>
        <v>3.4482758620689662E-2</v>
      </c>
      <c r="CG25" s="153"/>
      <c r="CH25" s="167">
        <f t="shared" si="23"/>
        <v>0.34519113598411338</v>
      </c>
    </row>
    <row r="26" spans="1:86" ht="15" thickBot="1" x14ac:dyDescent="0.35">
      <c r="A26" s="134" t="s">
        <v>164</v>
      </c>
      <c r="B26" s="909">
        <v>5.8869999999999996</v>
      </c>
      <c r="C26" s="909">
        <v>88.683999999999997</v>
      </c>
      <c r="D26" s="909">
        <v>29.375</v>
      </c>
      <c r="E26" s="909">
        <v>123.946</v>
      </c>
      <c r="F26" s="910">
        <v>0.29599999999999999</v>
      </c>
      <c r="G26" s="910">
        <v>0.216</v>
      </c>
      <c r="H26" s="910">
        <v>87.754000000000005</v>
      </c>
      <c r="I26" s="910">
        <v>88.266000000000005</v>
      </c>
      <c r="J26" s="911">
        <v>30.571000000000002</v>
      </c>
      <c r="K26" s="911">
        <v>123.946</v>
      </c>
      <c r="L26" s="912">
        <v>5.109</v>
      </c>
      <c r="M26" s="162">
        <f t="shared" si="5"/>
        <v>5.7881857113724421E-2</v>
      </c>
      <c r="N26" s="162">
        <f t="shared" si="6"/>
        <v>0.16711916522194237</v>
      </c>
      <c r="O26" s="163">
        <f t="shared" si="7"/>
        <v>3.3534996487888879E-3</v>
      </c>
      <c r="P26" s="163">
        <f t="shared" si="8"/>
        <v>0.99419935195885167</v>
      </c>
      <c r="Q26" s="163">
        <f t="shared" si="9"/>
        <v>0.34635080325380102</v>
      </c>
      <c r="R26" s="153"/>
      <c r="S26" s="429">
        <v>112.041</v>
      </c>
      <c r="T26" s="167">
        <f t="shared" si="0"/>
        <v>0.79153167144170433</v>
      </c>
      <c r="U26" s="429">
        <v>88.266000000000005</v>
      </c>
      <c r="V26" s="827"/>
      <c r="W26" s="832"/>
      <c r="Y26" s="134" t="s">
        <v>164</v>
      </c>
      <c r="Z26" s="821">
        <v>0.20300000000000001</v>
      </c>
      <c r="AA26" s="821">
        <v>29.507999999999999</v>
      </c>
      <c r="AB26" s="821">
        <v>9.0999999999999998E-2</v>
      </c>
      <c r="AC26" s="821">
        <v>29.802</v>
      </c>
      <c r="AD26" s="822">
        <v>0</v>
      </c>
      <c r="AE26" s="822">
        <v>0</v>
      </c>
      <c r="AF26" s="822">
        <v>24.085000000000001</v>
      </c>
      <c r="AG26" s="822">
        <v>24.085000000000001</v>
      </c>
      <c r="AH26" s="823">
        <v>5.524</v>
      </c>
      <c r="AI26" s="823">
        <v>29.802</v>
      </c>
      <c r="AJ26" s="824">
        <v>0.193</v>
      </c>
      <c r="AK26" s="162">
        <f t="shared" si="10"/>
        <v>8.0132862777662437E-3</v>
      </c>
      <c r="AL26" s="162">
        <f t="shared" si="11"/>
        <v>3.4938450398262128E-2</v>
      </c>
      <c r="AM26" s="163">
        <f t="shared" si="12"/>
        <v>0</v>
      </c>
      <c r="AN26" s="163">
        <f t="shared" si="13"/>
        <v>1</v>
      </c>
      <c r="AO26" s="163">
        <f t="shared" si="14"/>
        <v>0.22935436993979655</v>
      </c>
      <c r="AP26" s="153"/>
      <c r="AQ26" s="825">
        <v>37.273000000000003</v>
      </c>
      <c r="AR26" s="167">
        <f t="shared" si="1"/>
        <v>0.79167225605666292</v>
      </c>
      <c r="AS26" s="825">
        <v>24.085000000000001</v>
      </c>
      <c r="AW26" s="134" t="s">
        <v>164</v>
      </c>
      <c r="AX26" s="821">
        <f t="shared" si="15"/>
        <v>5.6839999999999993</v>
      </c>
      <c r="AY26" s="821">
        <f t="shared" si="24"/>
        <v>59.176000000000002</v>
      </c>
      <c r="AZ26" s="821">
        <f t="shared" si="25"/>
        <v>29.283999999999999</v>
      </c>
      <c r="BA26" s="821">
        <f t="shared" si="26"/>
        <v>94.144000000000005</v>
      </c>
      <c r="BB26" s="821">
        <f t="shared" si="27"/>
        <v>0.29599999999999999</v>
      </c>
      <c r="BC26" s="821">
        <f t="shared" si="28"/>
        <v>0.216</v>
      </c>
      <c r="BD26" s="821">
        <f t="shared" si="29"/>
        <v>63.669000000000004</v>
      </c>
      <c r="BE26" s="821">
        <f t="shared" si="30"/>
        <v>64.181000000000012</v>
      </c>
      <c r="BF26" s="821">
        <f t="shared" si="31"/>
        <v>25.047000000000001</v>
      </c>
      <c r="BG26" s="821">
        <f t="shared" si="32"/>
        <v>94.144000000000005</v>
      </c>
      <c r="BH26" s="821">
        <f t="shared" si="33"/>
        <v>4.9160000000000004</v>
      </c>
      <c r="BI26" s="162">
        <f t="shared" si="16"/>
        <v>7.6595877284554609E-2</v>
      </c>
      <c r="BJ26" s="162">
        <f t="shared" si="17"/>
        <v>0.19627101050025952</v>
      </c>
      <c r="BK26" s="163">
        <f t="shared" si="18"/>
        <v>4.6119568096477138E-3</v>
      </c>
      <c r="BL26" s="163">
        <f t="shared" si="19"/>
        <v>0.9920225611941228</v>
      </c>
      <c r="BM26" s="163">
        <f t="shared" si="20"/>
        <v>0.39025568314610237</v>
      </c>
      <c r="BN26" s="153"/>
      <c r="BO26" s="825">
        <f t="shared" si="21"/>
        <v>74.768000000000001</v>
      </c>
      <c r="BP26" s="167">
        <f t="shared" si="3"/>
        <v>0.79146158784506748</v>
      </c>
      <c r="BQ26" s="825">
        <f t="shared" si="21"/>
        <v>64.181000000000012</v>
      </c>
      <c r="BU26" s="134" t="s">
        <v>164</v>
      </c>
      <c r="BV26" s="836">
        <f t="shared" si="22"/>
        <v>3.4482758620689662E-2</v>
      </c>
      <c r="BW26" s="836">
        <f t="shared" si="34"/>
        <v>0.33273194713815346</v>
      </c>
      <c r="BX26" s="836">
        <f t="shared" si="35"/>
        <v>3.0978723404255317E-3</v>
      </c>
      <c r="BY26" s="836">
        <f t="shared" si="36"/>
        <v>0.24044341890823423</v>
      </c>
      <c r="BZ26" s="836">
        <f t="shared" si="37"/>
        <v>0</v>
      </c>
      <c r="CA26" s="836">
        <f t="shared" si="38"/>
        <v>0</v>
      </c>
      <c r="CB26" s="836">
        <f t="shared" si="39"/>
        <v>0.27446042345648058</v>
      </c>
      <c r="CC26" s="836">
        <f t="shared" si="40"/>
        <v>0.27286837513878504</v>
      </c>
      <c r="CD26" s="836">
        <f t="shared" si="41"/>
        <v>0.18069412188021328</v>
      </c>
      <c r="CE26" s="836">
        <f t="shared" si="42"/>
        <v>0.24044341890823423</v>
      </c>
      <c r="CF26" s="836">
        <f t="shared" si="43"/>
        <v>3.7776472890976708E-2</v>
      </c>
      <c r="CG26" s="153"/>
      <c r="CH26" s="167">
        <f t="shared" si="23"/>
        <v>0.33267286082773273</v>
      </c>
    </row>
    <row r="27" spans="1:86" ht="15" thickBot="1" x14ac:dyDescent="0.35">
      <c r="A27" s="134" t="s">
        <v>165</v>
      </c>
      <c r="B27" s="909">
        <v>5.109</v>
      </c>
      <c r="C27" s="909">
        <v>90.07</v>
      </c>
      <c r="D27" s="909">
        <v>30.529</v>
      </c>
      <c r="E27" s="909">
        <v>125.708</v>
      </c>
      <c r="F27" s="910">
        <v>0.3</v>
      </c>
      <c r="G27" s="910">
        <v>0.23799999999999999</v>
      </c>
      <c r="H27" s="910">
        <v>90.328999999999994</v>
      </c>
      <c r="I27" s="910">
        <v>90.867000000000004</v>
      </c>
      <c r="J27" s="911">
        <v>30.253</v>
      </c>
      <c r="K27" s="911">
        <v>125.708</v>
      </c>
      <c r="L27" s="912">
        <v>4.5880000000000001</v>
      </c>
      <c r="M27" s="162">
        <f t="shared" si="5"/>
        <v>5.0491377507786102E-2</v>
      </c>
      <c r="N27" s="162">
        <f t="shared" si="6"/>
        <v>0.15165438138366444</v>
      </c>
      <c r="O27" s="163">
        <f t="shared" si="7"/>
        <v>3.3015286077453859E-3</v>
      </c>
      <c r="P27" s="163">
        <f t="shared" si="8"/>
        <v>0.99407925869677649</v>
      </c>
      <c r="Q27" s="163">
        <f t="shared" si="9"/>
        <v>0.33293714990040385</v>
      </c>
      <c r="R27" s="153"/>
      <c r="S27" s="429">
        <v>113.721</v>
      </c>
      <c r="T27" s="167">
        <f t="shared" si="0"/>
        <v>0.79202609896149334</v>
      </c>
      <c r="U27" s="429">
        <v>90.867000000000004</v>
      </c>
      <c r="V27" s="827"/>
      <c r="W27" s="832"/>
      <c r="Y27" s="134" t="s">
        <v>165</v>
      </c>
      <c r="Z27" s="821">
        <v>0.193</v>
      </c>
      <c r="AA27" s="821">
        <v>31.035</v>
      </c>
      <c r="AB27" s="821">
        <v>0.108</v>
      </c>
      <c r="AC27" s="821">
        <v>31.335999999999999</v>
      </c>
      <c r="AD27" s="822">
        <v>0</v>
      </c>
      <c r="AE27" s="822">
        <v>0</v>
      </c>
      <c r="AF27" s="822">
        <v>24.693999999999999</v>
      </c>
      <c r="AG27" s="822">
        <v>24.693999999999999</v>
      </c>
      <c r="AH27" s="823">
        <v>6.4509999999999996</v>
      </c>
      <c r="AI27" s="823">
        <v>31.335999999999999</v>
      </c>
      <c r="AJ27" s="824">
        <v>0.191</v>
      </c>
      <c r="AK27" s="162">
        <f t="shared" si="10"/>
        <v>7.7346723900542647E-3</v>
      </c>
      <c r="AL27" s="162">
        <f t="shared" si="11"/>
        <v>2.9607812742210513E-2</v>
      </c>
      <c r="AM27" s="163">
        <f t="shared" si="12"/>
        <v>0</v>
      </c>
      <c r="AN27" s="163">
        <f t="shared" si="13"/>
        <v>1</v>
      </c>
      <c r="AO27" s="163">
        <f t="shared" si="14"/>
        <v>0.26123754758240869</v>
      </c>
      <c r="AP27" s="153"/>
      <c r="AQ27" s="825">
        <v>39.08</v>
      </c>
      <c r="AR27" s="167">
        <f t="shared" si="1"/>
        <v>0.79414022517911975</v>
      </c>
      <c r="AS27" s="825">
        <v>24.693999999999999</v>
      </c>
      <c r="AW27" s="134" t="s">
        <v>165</v>
      </c>
      <c r="AX27" s="821">
        <f t="shared" si="15"/>
        <v>4.9160000000000004</v>
      </c>
      <c r="AY27" s="821">
        <f t="shared" si="24"/>
        <v>59.034999999999997</v>
      </c>
      <c r="AZ27" s="821">
        <f t="shared" si="25"/>
        <v>30.420999999999999</v>
      </c>
      <c r="BA27" s="821">
        <f t="shared" si="26"/>
        <v>94.372</v>
      </c>
      <c r="BB27" s="821">
        <f t="shared" si="27"/>
        <v>0.3</v>
      </c>
      <c r="BC27" s="821">
        <f t="shared" si="28"/>
        <v>0.23799999999999999</v>
      </c>
      <c r="BD27" s="821">
        <f t="shared" si="29"/>
        <v>65.634999999999991</v>
      </c>
      <c r="BE27" s="821">
        <f t="shared" si="30"/>
        <v>66.173000000000002</v>
      </c>
      <c r="BF27" s="821">
        <f t="shared" si="31"/>
        <v>23.802</v>
      </c>
      <c r="BG27" s="821">
        <f t="shared" si="32"/>
        <v>94.372</v>
      </c>
      <c r="BH27" s="821">
        <f t="shared" si="33"/>
        <v>4.3970000000000002</v>
      </c>
      <c r="BI27" s="162">
        <f t="shared" si="16"/>
        <v>6.644704033367084E-2</v>
      </c>
      <c r="BJ27" s="162">
        <f t="shared" si="17"/>
        <v>0.18473237543063609</v>
      </c>
      <c r="BK27" s="163">
        <f t="shared" si="18"/>
        <v>4.533571093950705E-3</v>
      </c>
      <c r="BL27" s="163">
        <f t="shared" si="19"/>
        <v>0.99186979583818158</v>
      </c>
      <c r="BM27" s="163">
        <f t="shared" si="20"/>
        <v>0.3596935305940489</v>
      </c>
      <c r="BN27" s="153"/>
      <c r="BO27" s="825">
        <f t="shared" si="21"/>
        <v>74.641000000000005</v>
      </c>
      <c r="BP27" s="167">
        <f t="shared" si="3"/>
        <v>0.79091919990353821</v>
      </c>
      <c r="BQ27" s="825">
        <f t="shared" si="21"/>
        <v>66.173000000000002</v>
      </c>
      <c r="BU27" s="134" t="s">
        <v>165</v>
      </c>
      <c r="BV27" s="836">
        <f t="shared" si="22"/>
        <v>3.7776472890976708E-2</v>
      </c>
      <c r="BW27" s="836">
        <f t="shared" si="34"/>
        <v>0.34456533807038975</v>
      </c>
      <c r="BX27" s="836">
        <f t="shared" si="35"/>
        <v>3.5376199678993745E-3</v>
      </c>
      <c r="BY27" s="836">
        <f t="shared" si="36"/>
        <v>0.24927610016864479</v>
      </c>
      <c r="BZ27" s="836">
        <f t="shared" si="37"/>
        <v>0</v>
      </c>
      <c r="CA27" s="836">
        <f t="shared" si="38"/>
        <v>0</v>
      </c>
      <c r="CB27" s="836">
        <f t="shared" si="39"/>
        <v>0.27337842774745652</v>
      </c>
      <c r="CC27" s="836">
        <f t="shared" si="40"/>
        <v>0.27175982479888183</v>
      </c>
      <c r="CD27" s="836">
        <f t="shared" si="41"/>
        <v>0.21323505106931542</v>
      </c>
      <c r="CE27" s="836">
        <f t="shared" si="42"/>
        <v>0.24927610016864479</v>
      </c>
      <c r="CF27" s="836">
        <f t="shared" si="43"/>
        <v>4.163034001743679E-2</v>
      </c>
      <c r="CG27" s="153"/>
      <c r="CH27" s="167">
        <f t="shared" si="23"/>
        <v>0.34364805093166606</v>
      </c>
    </row>
    <row r="28" spans="1:86" ht="15" thickBot="1" x14ac:dyDescent="0.35">
      <c r="A28" s="134" t="s">
        <v>166</v>
      </c>
      <c r="B28" s="909">
        <v>4.5880000000000001</v>
      </c>
      <c r="C28" s="909">
        <v>97.899000000000001</v>
      </c>
      <c r="D28" s="909">
        <v>34.052999999999997</v>
      </c>
      <c r="E28" s="909">
        <v>136.54</v>
      </c>
      <c r="F28" s="910">
        <v>0.3</v>
      </c>
      <c r="G28" s="910">
        <v>0.28000000000000003</v>
      </c>
      <c r="H28" s="910">
        <v>97.900999999999996</v>
      </c>
      <c r="I28" s="910">
        <v>98.480999999999995</v>
      </c>
      <c r="J28" s="911">
        <v>32.631</v>
      </c>
      <c r="K28" s="911">
        <v>136.54</v>
      </c>
      <c r="L28" s="912">
        <v>5.4279999999999999</v>
      </c>
      <c r="M28" s="162">
        <f t="shared" si="5"/>
        <v>5.5117230734862563E-2</v>
      </c>
      <c r="N28" s="162">
        <f t="shared" si="6"/>
        <v>0.16634488676412001</v>
      </c>
      <c r="O28" s="163">
        <f t="shared" si="7"/>
        <v>3.0462728851250497E-3</v>
      </c>
      <c r="P28" s="163">
        <f t="shared" si="8"/>
        <v>0.99411053908875824</v>
      </c>
      <c r="Q28" s="163">
        <f t="shared" si="9"/>
        <v>0.33134310171505166</v>
      </c>
      <c r="R28" s="153"/>
      <c r="S28" s="429">
        <v>123.319</v>
      </c>
      <c r="T28" s="167">
        <f t="shared" si="0"/>
        <v>0.79386793600337335</v>
      </c>
      <c r="U28" s="429">
        <v>98.480999999999995</v>
      </c>
      <c r="V28" s="827"/>
      <c r="W28" s="832"/>
      <c r="Y28" s="134" t="s">
        <v>166</v>
      </c>
      <c r="Z28" s="821">
        <v>0.191</v>
      </c>
      <c r="AA28" s="821">
        <v>34.633000000000003</v>
      </c>
      <c r="AB28" s="821">
        <v>0.06</v>
      </c>
      <c r="AC28" s="821">
        <v>34.884</v>
      </c>
      <c r="AD28" s="822">
        <v>0</v>
      </c>
      <c r="AE28" s="822">
        <v>0</v>
      </c>
      <c r="AF28" s="822">
        <v>25.963999999999999</v>
      </c>
      <c r="AG28" s="822">
        <v>25.963999999999999</v>
      </c>
      <c r="AH28" s="823">
        <v>8.7219999999999995</v>
      </c>
      <c r="AI28" s="823">
        <v>34.884</v>
      </c>
      <c r="AJ28" s="824">
        <v>0.19800000000000001</v>
      </c>
      <c r="AK28" s="162">
        <f t="shared" si="10"/>
        <v>7.6259436142350956E-3</v>
      </c>
      <c r="AL28" s="162">
        <f t="shared" si="11"/>
        <v>2.270121531758771E-2</v>
      </c>
      <c r="AM28" s="163">
        <f t="shared" si="12"/>
        <v>0</v>
      </c>
      <c r="AN28" s="163">
        <f t="shared" si="13"/>
        <v>1</v>
      </c>
      <c r="AO28" s="163">
        <f t="shared" si="14"/>
        <v>0.33592666769372975</v>
      </c>
      <c r="AP28" s="153"/>
      <c r="AQ28" s="825">
        <v>43.463999999999999</v>
      </c>
      <c r="AR28" s="167">
        <f t="shared" si="1"/>
        <v>0.7968203570771214</v>
      </c>
      <c r="AS28" s="825">
        <v>25.963999999999999</v>
      </c>
      <c r="AW28" s="134" t="s">
        <v>166</v>
      </c>
      <c r="AX28" s="821">
        <f t="shared" si="15"/>
        <v>4.3970000000000002</v>
      </c>
      <c r="AY28" s="821">
        <f t="shared" si="24"/>
        <v>63.265999999999998</v>
      </c>
      <c r="AZ28" s="821">
        <f t="shared" si="25"/>
        <v>33.992999999999995</v>
      </c>
      <c r="BA28" s="821">
        <f t="shared" si="26"/>
        <v>101.65599999999999</v>
      </c>
      <c r="BB28" s="821">
        <f t="shared" si="27"/>
        <v>0.3</v>
      </c>
      <c r="BC28" s="821">
        <f t="shared" si="28"/>
        <v>0.28000000000000003</v>
      </c>
      <c r="BD28" s="821">
        <f t="shared" si="29"/>
        <v>71.936999999999998</v>
      </c>
      <c r="BE28" s="821">
        <f t="shared" si="30"/>
        <v>72.516999999999996</v>
      </c>
      <c r="BF28" s="821">
        <f t="shared" si="31"/>
        <v>23.908999999999999</v>
      </c>
      <c r="BG28" s="821">
        <f t="shared" si="32"/>
        <v>101.65599999999999</v>
      </c>
      <c r="BH28" s="821">
        <f t="shared" si="33"/>
        <v>5.2299999999999995</v>
      </c>
      <c r="BI28" s="162">
        <f t="shared" si="16"/>
        <v>7.2121019898782349E-2</v>
      </c>
      <c r="BJ28" s="162">
        <f t="shared" si="17"/>
        <v>0.2187460788824292</v>
      </c>
      <c r="BK28" s="163">
        <f t="shared" si="18"/>
        <v>4.1369609884578792E-3</v>
      </c>
      <c r="BL28" s="163">
        <f t="shared" si="19"/>
        <v>0.99200187542231477</v>
      </c>
      <c r="BM28" s="163">
        <f t="shared" si="20"/>
        <v>0.32970200091013141</v>
      </c>
      <c r="BN28" s="153"/>
      <c r="BO28" s="825">
        <f t="shared" si="21"/>
        <v>79.855000000000004</v>
      </c>
      <c r="BP28" s="167">
        <f t="shared" si="3"/>
        <v>0.79226097301358711</v>
      </c>
      <c r="BQ28" s="825">
        <f t="shared" si="21"/>
        <v>72.516999999999996</v>
      </c>
      <c r="BU28" s="134" t="s">
        <v>166</v>
      </c>
      <c r="BV28" s="836">
        <f t="shared" si="22"/>
        <v>4.163034001743679E-2</v>
      </c>
      <c r="BW28" s="836">
        <f t="shared" si="34"/>
        <v>0.3537625512007273</v>
      </c>
      <c r="BX28" s="836">
        <f t="shared" si="35"/>
        <v>1.7619592987401993E-3</v>
      </c>
      <c r="BY28" s="836">
        <f t="shared" si="36"/>
        <v>0.25548557199355504</v>
      </c>
      <c r="BZ28" s="836">
        <f t="shared" si="37"/>
        <v>0</v>
      </c>
      <c r="CA28" s="836">
        <f t="shared" si="38"/>
        <v>0</v>
      </c>
      <c r="CB28" s="836">
        <f t="shared" si="39"/>
        <v>0.26520668838929123</v>
      </c>
      <c r="CC28" s="836">
        <f t="shared" si="40"/>
        <v>0.26364476396462261</v>
      </c>
      <c r="CD28" s="836">
        <f t="shared" si="41"/>
        <v>0.26729183904875731</v>
      </c>
      <c r="CE28" s="836">
        <f t="shared" si="42"/>
        <v>0.25548557199355504</v>
      </c>
      <c r="CF28" s="836">
        <f t="shared" si="43"/>
        <v>3.6477523949889464E-2</v>
      </c>
      <c r="CG28" s="153"/>
      <c r="CH28" s="167">
        <f t="shared" si="23"/>
        <v>0.35245177142208417</v>
      </c>
    </row>
    <row r="29" spans="1:86" ht="15" thickBot="1" x14ac:dyDescent="0.35">
      <c r="A29" s="134" t="s">
        <v>167</v>
      </c>
      <c r="B29" s="909">
        <v>5.4279999999999999</v>
      </c>
      <c r="C29" s="909">
        <v>106.185</v>
      </c>
      <c r="D29" s="909">
        <v>36.014000000000003</v>
      </c>
      <c r="E29" s="909">
        <v>147.62700000000001</v>
      </c>
      <c r="F29" s="910">
        <v>0.313</v>
      </c>
      <c r="G29" s="910">
        <v>0.315</v>
      </c>
      <c r="H29" s="910">
        <v>105.358</v>
      </c>
      <c r="I29" s="910">
        <v>105.986</v>
      </c>
      <c r="J29" s="911">
        <v>35.383000000000003</v>
      </c>
      <c r="K29" s="911">
        <v>147.62700000000001</v>
      </c>
      <c r="L29" s="912">
        <v>6.258</v>
      </c>
      <c r="M29" s="162">
        <f t="shared" si="5"/>
        <v>5.9045534315853035E-2</v>
      </c>
      <c r="N29" s="162">
        <f t="shared" si="6"/>
        <v>0.17686459599242574</v>
      </c>
      <c r="O29" s="163">
        <f t="shared" si="7"/>
        <v>2.953220236635027E-3</v>
      </c>
      <c r="P29" s="163">
        <f t="shared" si="8"/>
        <v>0.99407468910988239</v>
      </c>
      <c r="Q29" s="163">
        <f t="shared" si="9"/>
        <v>0.33384597965769064</v>
      </c>
      <c r="R29" s="153"/>
      <c r="S29" s="429">
        <v>134.506</v>
      </c>
      <c r="T29" s="167">
        <f t="shared" si="0"/>
        <v>0.78944433705559602</v>
      </c>
      <c r="U29" s="429">
        <v>105.986</v>
      </c>
      <c r="V29" s="827"/>
      <c r="W29" s="832"/>
      <c r="Y29" s="134" t="s">
        <v>167</v>
      </c>
      <c r="Z29" s="821">
        <v>0.19800000000000001</v>
      </c>
      <c r="AA29" s="821">
        <v>34.284999999999997</v>
      </c>
      <c r="AB29" s="821">
        <v>0.10100000000000001</v>
      </c>
      <c r="AC29" s="821">
        <v>34.584000000000003</v>
      </c>
      <c r="AD29" s="822">
        <v>0</v>
      </c>
      <c r="AE29" s="822">
        <v>0</v>
      </c>
      <c r="AF29" s="822">
        <v>27.305</v>
      </c>
      <c r="AG29" s="822">
        <v>27.305</v>
      </c>
      <c r="AH29" s="823">
        <v>6.9790000000000001</v>
      </c>
      <c r="AI29" s="823">
        <v>34.584000000000003</v>
      </c>
      <c r="AJ29" s="824">
        <v>0.3</v>
      </c>
      <c r="AK29" s="162">
        <f t="shared" si="10"/>
        <v>1.0986998718183483E-2</v>
      </c>
      <c r="AL29" s="162">
        <f t="shared" si="11"/>
        <v>4.2986101160624728E-2</v>
      </c>
      <c r="AM29" s="163">
        <f t="shared" si="12"/>
        <v>0</v>
      </c>
      <c r="AN29" s="163">
        <f t="shared" si="13"/>
        <v>1</v>
      </c>
      <c r="AO29" s="163">
        <f t="shared" si="14"/>
        <v>0.25559421351400841</v>
      </c>
      <c r="AP29" s="153"/>
      <c r="AQ29" s="825">
        <v>43.262</v>
      </c>
      <c r="AR29" s="167">
        <f t="shared" si="1"/>
        <v>0.7924968794785261</v>
      </c>
      <c r="AS29" s="825">
        <v>27.305</v>
      </c>
      <c r="AW29" s="134" t="s">
        <v>167</v>
      </c>
      <c r="AX29" s="821">
        <f t="shared" si="15"/>
        <v>5.2299999999999995</v>
      </c>
      <c r="AY29" s="821">
        <f t="shared" si="24"/>
        <v>71.900000000000006</v>
      </c>
      <c r="AZ29" s="821">
        <f t="shared" si="25"/>
        <v>35.913000000000004</v>
      </c>
      <c r="BA29" s="821">
        <f t="shared" si="26"/>
        <v>113.04300000000001</v>
      </c>
      <c r="BB29" s="821">
        <f t="shared" si="27"/>
        <v>0.313</v>
      </c>
      <c r="BC29" s="821">
        <f t="shared" si="28"/>
        <v>0.315</v>
      </c>
      <c r="BD29" s="821">
        <f t="shared" si="29"/>
        <v>78.052999999999997</v>
      </c>
      <c r="BE29" s="821">
        <f t="shared" si="30"/>
        <v>78.681000000000012</v>
      </c>
      <c r="BF29" s="821">
        <f t="shared" si="31"/>
        <v>28.404000000000003</v>
      </c>
      <c r="BG29" s="821">
        <f t="shared" si="32"/>
        <v>113.04300000000001</v>
      </c>
      <c r="BH29" s="821">
        <f t="shared" si="33"/>
        <v>5.9580000000000002</v>
      </c>
      <c r="BI29" s="162">
        <f t="shared" si="16"/>
        <v>7.5723491058832498E-2</v>
      </c>
      <c r="BJ29" s="162">
        <f t="shared" si="17"/>
        <v>0.2097591888466413</v>
      </c>
      <c r="BK29" s="163">
        <f t="shared" si="18"/>
        <v>3.978088738068911E-3</v>
      </c>
      <c r="BL29" s="163">
        <f t="shared" si="19"/>
        <v>0.99201840342649417</v>
      </c>
      <c r="BM29" s="163">
        <f t="shared" si="20"/>
        <v>0.36100202081824073</v>
      </c>
      <c r="BN29" s="153"/>
      <c r="BO29" s="825">
        <f t="shared" si="21"/>
        <v>91.244</v>
      </c>
      <c r="BP29" s="167">
        <f t="shared" si="3"/>
        <v>0.78799701898207009</v>
      </c>
      <c r="BQ29" s="825">
        <f t="shared" si="21"/>
        <v>78.681000000000012</v>
      </c>
      <c r="BU29" s="134" t="s">
        <v>167</v>
      </c>
      <c r="BV29" s="836">
        <f t="shared" si="22"/>
        <v>3.6477523949889464E-2</v>
      </c>
      <c r="BW29" s="836">
        <f t="shared" si="34"/>
        <v>0.32287987945566698</v>
      </c>
      <c r="BX29" s="836">
        <f t="shared" si="35"/>
        <v>2.8044649303048813E-3</v>
      </c>
      <c r="BY29" s="836">
        <f t="shared" si="36"/>
        <v>0.23426608953646691</v>
      </c>
      <c r="BZ29" s="836">
        <f t="shared" si="37"/>
        <v>0</v>
      </c>
      <c r="CA29" s="836">
        <f t="shared" si="38"/>
        <v>0</v>
      </c>
      <c r="CB29" s="836">
        <f t="shared" si="39"/>
        <v>0.25916399324208889</v>
      </c>
      <c r="CC29" s="836">
        <f t="shared" si="40"/>
        <v>0.25762836601060518</v>
      </c>
      <c r="CD29" s="836">
        <f t="shared" si="41"/>
        <v>0.19724161320408104</v>
      </c>
      <c r="CE29" s="836">
        <f t="shared" si="42"/>
        <v>0.23426608953646691</v>
      </c>
      <c r="CF29" s="836">
        <f t="shared" si="43"/>
        <v>4.7938638542665384E-2</v>
      </c>
      <c r="CG29" s="153"/>
      <c r="CH29" s="167">
        <f t="shared" si="23"/>
        <v>0.32163620953712102</v>
      </c>
    </row>
    <row r="30" spans="1:86" ht="15" thickBot="1" x14ac:dyDescent="0.35">
      <c r="A30" s="134" t="s">
        <v>168</v>
      </c>
      <c r="B30" s="909">
        <v>6.258</v>
      </c>
      <c r="C30" s="909">
        <v>107.07599999999999</v>
      </c>
      <c r="D30" s="909">
        <v>35.003999999999998</v>
      </c>
      <c r="E30" s="909">
        <v>148.33799999999999</v>
      </c>
      <c r="F30" s="910">
        <v>0.313</v>
      </c>
      <c r="G30" s="910">
        <v>0.26700000000000002</v>
      </c>
      <c r="H30" s="910">
        <v>107.99</v>
      </c>
      <c r="I30" s="910">
        <v>108.57</v>
      </c>
      <c r="J30" s="911">
        <v>34.192999999999998</v>
      </c>
      <c r="K30" s="911">
        <v>148.33799999999999</v>
      </c>
      <c r="L30" s="912">
        <v>5.5750000000000002</v>
      </c>
      <c r="M30" s="162">
        <f t="shared" si="5"/>
        <v>5.134935985999816E-2</v>
      </c>
      <c r="N30" s="162">
        <f t="shared" si="6"/>
        <v>0.16304506770391602</v>
      </c>
      <c r="O30" s="163">
        <f t="shared" si="7"/>
        <v>2.8829326701667129E-3</v>
      </c>
      <c r="P30" s="163">
        <f t="shared" si="8"/>
        <v>0.99465782444505846</v>
      </c>
      <c r="Q30" s="163">
        <f t="shared" si="9"/>
        <v>0.31493967025881919</v>
      </c>
      <c r="R30" s="153"/>
      <c r="S30" s="429">
        <v>135.184</v>
      </c>
      <c r="T30" s="167">
        <f t="shared" si="0"/>
        <v>0.79207598532370693</v>
      </c>
      <c r="U30" s="429">
        <v>108.57</v>
      </c>
      <c r="V30" s="827"/>
      <c r="W30" s="832"/>
      <c r="Y30" s="134" t="s">
        <v>168</v>
      </c>
      <c r="Z30" s="821">
        <v>0.3</v>
      </c>
      <c r="AA30" s="821">
        <v>34.101999999999997</v>
      </c>
      <c r="AB30" s="821">
        <v>6.5000000000000002E-2</v>
      </c>
      <c r="AC30" s="821">
        <v>34.466999999999999</v>
      </c>
      <c r="AD30" s="822">
        <v>0</v>
      </c>
      <c r="AE30" s="822">
        <v>0</v>
      </c>
      <c r="AF30" s="822">
        <v>27.289000000000001</v>
      </c>
      <c r="AG30" s="822">
        <v>27.289000000000001</v>
      </c>
      <c r="AH30" s="823">
        <v>6.9119999999999999</v>
      </c>
      <c r="AI30" s="823">
        <v>34.466999999999999</v>
      </c>
      <c r="AJ30" s="824">
        <v>0.26600000000000001</v>
      </c>
      <c r="AK30" s="162">
        <f t="shared" si="10"/>
        <v>9.7475173146689149E-3</v>
      </c>
      <c r="AL30" s="162">
        <f t="shared" si="11"/>
        <v>3.8483796296296301E-2</v>
      </c>
      <c r="AM30" s="163">
        <f t="shared" si="12"/>
        <v>0</v>
      </c>
      <c r="AN30" s="163">
        <f t="shared" si="13"/>
        <v>1</v>
      </c>
      <c r="AO30" s="163">
        <f t="shared" si="14"/>
        <v>0.25328887097365238</v>
      </c>
      <c r="AP30" s="153"/>
      <c r="AQ30" s="825">
        <v>42.927</v>
      </c>
      <c r="AR30" s="167">
        <f t="shared" si="1"/>
        <v>0.79441843129033007</v>
      </c>
      <c r="AS30" s="825">
        <v>27.289000000000001</v>
      </c>
      <c r="AW30" s="134" t="s">
        <v>168</v>
      </c>
      <c r="AX30" s="821">
        <f t="shared" si="15"/>
        <v>5.9580000000000002</v>
      </c>
      <c r="AY30" s="821">
        <f t="shared" si="24"/>
        <v>72.97399999999999</v>
      </c>
      <c r="AZ30" s="821">
        <f t="shared" si="25"/>
        <v>34.939</v>
      </c>
      <c r="BA30" s="821">
        <f t="shared" si="26"/>
        <v>113.871</v>
      </c>
      <c r="BB30" s="821">
        <f t="shared" si="27"/>
        <v>0.313</v>
      </c>
      <c r="BC30" s="821">
        <f t="shared" si="28"/>
        <v>0.26700000000000002</v>
      </c>
      <c r="BD30" s="821">
        <f t="shared" si="29"/>
        <v>80.700999999999993</v>
      </c>
      <c r="BE30" s="821">
        <f t="shared" si="30"/>
        <v>81.280999999999992</v>
      </c>
      <c r="BF30" s="821">
        <f t="shared" si="31"/>
        <v>27.280999999999999</v>
      </c>
      <c r="BG30" s="821">
        <f t="shared" si="32"/>
        <v>113.871</v>
      </c>
      <c r="BH30" s="821">
        <f t="shared" si="33"/>
        <v>5.3090000000000002</v>
      </c>
      <c r="BI30" s="162">
        <f t="shared" si="16"/>
        <v>6.5316617659723686E-2</v>
      </c>
      <c r="BJ30" s="162">
        <f t="shared" si="17"/>
        <v>0.19460430336131376</v>
      </c>
      <c r="BK30" s="163">
        <f t="shared" si="18"/>
        <v>3.8508384493301023E-3</v>
      </c>
      <c r="BL30" s="163">
        <f t="shared" si="19"/>
        <v>0.9928642610204107</v>
      </c>
      <c r="BM30" s="163">
        <f t="shared" si="20"/>
        <v>0.33563809500375241</v>
      </c>
      <c r="BN30" s="153"/>
      <c r="BO30" s="825">
        <f t="shared" si="21"/>
        <v>92.257000000000005</v>
      </c>
      <c r="BP30" s="167">
        <f t="shared" si="3"/>
        <v>0.79098604983903642</v>
      </c>
      <c r="BQ30" s="825">
        <f t="shared" si="21"/>
        <v>81.280999999999992</v>
      </c>
      <c r="BU30" s="134" t="s">
        <v>168</v>
      </c>
      <c r="BV30" s="836">
        <f t="shared" si="22"/>
        <v>4.7938638542665384E-2</v>
      </c>
      <c r="BW30" s="836">
        <f t="shared" si="34"/>
        <v>0.31848406739138557</v>
      </c>
      <c r="BX30" s="836">
        <f t="shared" si="35"/>
        <v>1.8569306364986861E-3</v>
      </c>
      <c r="BY30" s="836">
        <f t="shared" si="36"/>
        <v>0.23235448772398171</v>
      </c>
      <c r="BZ30" s="836">
        <f t="shared" si="37"/>
        <v>0</v>
      </c>
      <c r="CA30" s="836">
        <f t="shared" si="38"/>
        <v>0</v>
      </c>
      <c r="CB30" s="836">
        <f t="shared" si="39"/>
        <v>0.2526993240114826</v>
      </c>
      <c r="CC30" s="836">
        <f t="shared" si="40"/>
        <v>0.25134935985999818</v>
      </c>
      <c r="CD30" s="836">
        <f t="shared" si="41"/>
        <v>0.20214663820080134</v>
      </c>
      <c r="CE30" s="836">
        <f t="shared" si="42"/>
        <v>0.23235448772398171</v>
      </c>
      <c r="CF30" s="836">
        <f t="shared" si="43"/>
        <v>4.7713004484304933E-2</v>
      </c>
      <c r="CG30" s="153"/>
      <c r="CH30" s="167">
        <f t="shared" si="23"/>
        <v>0.31754497573677359</v>
      </c>
    </row>
    <row r="31" spans="1:86" ht="15" thickBot="1" x14ac:dyDescent="0.35">
      <c r="A31" s="134" t="s">
        <v>169</v>
      </c>
      <c r="B31" s="909">
        <v>5.5750000000000002</v>
      </c>
      <c r="C31" s="909">
        <v>115.998</v>
      </c>
      <c r="D31" s="909">
        <v>35.878999999999998</v>
      </c>
      <c r="E31" s="909">
        <v>157.452</v>
      </c>
      <c r="F31" s="910">
        <v>0.311</v>
      </c>
      <c r="G31" s="910">
        <v>0.27600000000000002</v>
      </c>
      <c r="H31" s="910">
        <v>115.179</v>
      </c>
      <c r="I31" s="910">
        <v>115.76600000000001</v>
      </c>
      <c r="J31" s="911">
        <v>36.261000000000003</v>
      </c>
      <c r="K31" s="911">
        <v>157.452</v>
      </c>
      <c r="L31" s="912">
        <v>5.4249999999999998</v>
      </c>
      <c r="M31" s="162">
        <f t="shared" si="5"/>
        <v>4.6861772886685207E-2</v>
      </c>
      <c r="N31" s="162">
        <f t="shared" si="6"/>
        <v>0.14960977358594632</v>
      </c>
      <c r="O31" s="163">
        <f t="shared" si="7"/>
        <v>2.686453708342691E-3</v>
      </c>
      <c r="P31" s="163">
        <f t="shared" si="8"/>
        <v>0.99492942660193839</v>
      </c>
      <c r="Q31" s="163">
        <f t="shared" si="9"/>
        <v>0.3132266814090493</v>
      </c>
      <c r="R31" s="153"/>
      <c r="S31" s="429">
        <v>146.44800000000001</v>
      </c>
      <c r="T31" s="167">
        <f t="shared" si="0"/>
        <v>0.79207636840380202</v>
      </c>
      <c r="U31" s="429">
        <v>115.76600000000001</v>
      </c>
      <c r="V31" s="827"/>
      <c r="W31" s="832"/>
      <c r="Y31" s="134" t="s">
        <v>169</v>
      </c>
      <c r="Z31" s="821">
        <v>0.26600000000000001</v>
      </c>
      <c r="AA31" s="821">
        <v>35.729999999999997</v>
      </c>
      <c r="AB31" s="821">
        <v>0.05</v>
      </c>
      <c r="AC31" s="821">
        <v>36.045999999999999</v>
      </c>
      <c r="AD31" s="822">
        <v>0</v>
      </c>
      <c r="AE31" s="822">
        <v>0</v>
      </c>
      <c r="AF31" s="822">
        <v>28.363</v>
      </c>
      <c r="AG31" s="822">
        <v>28.363</v>
      </c>
      <c r="AH31" s="823">
        <v>7.335</v>
      </c>
      <c r="AI31" s="823">
        <v>36.045999999999999</v>
      </c>
      <c r="AJ31" s="824">
        <v>0.34799999999999998</v>
      </c>
      <c r="AK31" s="162">
        <f t="shared" si="10"/>
        <v>1.2269506046610019E-2</v>
      </c>
      <c r="AL31" s="162">
        <f t="shared" si="11"/>
        <v>4.7443762781186088E-2</v>
      </c>
      <c r="AM31" s="163">
        <f t="shared" si="12"/>
        <v>0</v>
      </c>
      <c r="AN31" s="163">
        <f t="shared" si="13"/>
        <v>1</v>
      </c>
      <c r="AO31" s="163">
        <f t="shared" si="14"/>
        <v>0.25861157141346119</v>
      </c>
      <c r="AP31" s="153"/>
      <c r="AQ31" s="825">
        <v>44.625</v>
      </c>
      <c r="AR31" s="167">
        <f t="shared" si="1"/>
        <v>0.80067226890756293</v>
      </c>
      <c r="AS31" s="825">
        <v>28.363</v>
      </c>
      <c r="AW31" s="134" t="s">
        <v>169</v>
      </c>
      <c r="AX31" s="821">
        <f t="shared" si="15"/>
        <v>5.3090000000000002</v>
      </c>
      <c r="AY31" s="821">
        <f t="shared" si="24"/>
        <v>80.268000000000001</v>
      </c>
      <c r="AZ31" s="821">
        <f t="shared" si="25"/>
        <v>35.829000000000001</v>
      </c>
      <c r="BA31" s="821">
        <f t="shared" si="26"/>
        <v>121.40600000000001</v>
      </c>
      <c r="BB31" s="821">
        <f t="shared" si="27"/>
        <v>0.311</v>
      </c>
      <c r="BC31" s="821">
        <f t="shared" si="28"/>
        <v>0.27600000000000002</v>
      </c>
      <c r="BD31" s="821">
        <f t="shared" si="29"/>
        <v>86.816000000000003</v>
      </c>
      <c r="BE31" s="821">
        <f t="shared" si="30"/>
        <v>87.403000000000006</v>
      </c>
      <c r="BF31" s="821">
        <f t="shared" si="31"/>
        <v>28.926000000000002</v>
      </c>
      <c r="BG31" s="821">
        <f t="shared" si="32"/>
        <v>121.40600000000001</v>
      </c>
      <c r="BH31" s="821">
        <f t="shared" si="33"/>
        <v>5.077</v>
      </c>
      <c r="BI31" s="162">
        <f t="shared" si="16"/>
        <v>5.8087251009690741E-2</v>
      </c>
      <c r="BJ31" s="162">
        <f t="shared" si="17"/>
        <v>0.1755168360644403</v>
      </c>
      <c r="BK31" s="163">
        <f t="shared" si="18"/>
        <v>3.5582302666956511E-3</v>
      </c>
      <c r="BL31" s="163">
        <f t="shared" si="19"/>
        <v>0.99328398338729784</v>
      </c>
      <c r="BM31" s="163">
        <f t="shared" si="20"/>
        <v>0.33094973856732607</v>
      </c>
      <c r="BN31" s="153"/>
      <c r="BO31" s="825">
        <f t="shared" si="21"/>
        <v>101.82300000000001</v>
      </c>
      <c r="BP31" s="167">
        <f t="shared" si="3"/>
        <v>0.78830912465749381</v>
      </c>
      <c r="BQ31" s="825">
        <f t="shared" si="21"/>
        <v>87.403000000000006</v>
      </c>
      <c r="BU31" s="134" t="s">
        <v>169</v>
      </c>
      <c r="BV31" s="836">
        <f t="shared" si="22"/>
        <v>4.7713004484304933E-2</v>
      </c>
      <c r="BW31" s="836">
        <f t="shared" si="34"/>
        <v>0.30802255211296742</v>
      </c>
      <c r="BX31" s="836">
        <f t="shared" si="35"/>
        <v>1.3935728420524543E-3</v>
      </c>
      <c r="BY31" s="836">
        <f t="shared" si="36"/>
        <v>0.22893326220054366</v>
      </c>
      <c r="BZ31" s="836">
        <f t="shared" si="37"/>
        <v>0</v>
      </c>
      <c r="CA31" s="836">
        <f t="shared" si="38"/>
        <v>0</v>
      </c>
      <c r="CB31" s="836">
        <f t="shared" si="39"/>
        <v>0.24625148681617307</v>
      </c>
      <c r="CC31" s="836">
        <f t="shared" si="40"/>
        <v>0.24500285057788987</v>
      </c>
      <c r="CD31" s="836">
        <f t="shared" si="41"/>
        <v>0.20228344502357903</v>
      </c>
      <c r="CE31" s="836">
        <f t="shared" si="42"/>
        <v>0.22893326220054366</v>
      </c>
      <c r="CF31" s="836">
        <f t="shared" si="43"/>
        <v>6.4147465437788015E-2</v>
      </c>
      <c r="CG31" s="153"/>
      <c r="CH31" s="167">
        <f t="shared" si="23"/>
        <v>0.30471566699442804</v>
      </c>
    </row>
    <row r="32" spans="1:86" ht="15" thickBot="1" x14ac:dyDescent="0.35">
      <c r="A32" s="134" t="s">
        <v>170</v>
      </c>
      <c r="B32" s="909">
        <v>5.4249999999999998</v>
      </c>
      <c r="C32" s="909">
        <v>124.84399999999999</v>
      </c>
      <c r="D32" s="909">
        <v>40.512999999999998</v>
      </c>
      <c r="E32" s="909">
        <v>170.78200000000001</v>
      </c>
      <c r="F32" s="910">
        <v>0.89800000000000002</v>
      </c>
      <c r="G32" s="910">
        <v>0.27100000000000002</v>
      </c>
      <c r="H32" s="910">
        <v>121.988</v>
      </c>
      <c r="I32" s="910">
        <v>123.157</v>
      </c>
      <c r="J32" s="911">
        <v>41.783999999999999</v>
      </c>
      <c r="K32" s="911">
        <v>170.78200000000001</v>
      </c>
      <c r="L32" s="912">
        <v>5.8410000000000002</v>
      </c>
      <c r="M32" s="162">
        <f t="shared" si="5"/>
        <v>4.7427267633995636E-2</v>
      </c>
      <c r="N32" s="162">
        <f t="shared" si="6"/>
        <v>0.13979035037334867</v>
      </c>
      <c r="O32" s="163">
        <f t="shared" si="7"/>
        <v>7.2915059639322172E-3</v>
      </c>
      <c r="P32" s="163">
        <f t="shared" si="8"/>
        <v>0.99050805069951364</v>
      </c>
      <c r="Q32" s="163">
        <f t="shared" si="9"/>
        <v>0.33927425968479258</v>
      </c>
      <c r="R32" s="153"/>
      <c r="S32" s="429">
        <v>157.85599999999999</v>
      </c>
      <c r="T32" s="167">
        <f t="shared" si="0"/>
        <v>0.79087269410095273</v>
      </c>
      <c r="U32" s="429">
        <v>123.157</v>
      </c>
      <c r="V32" s="827"/>
      <c r="W32" s="832"/>
      <c r="Y32" s="134" t="s">
        <v>170</v>
      </c>
      <c r="Z32" s="821">
        <v>0.34799999999999998</v>
      </c>
      <c r="AA32" s="821">
        <v>36.552</v>
      </c>
      <c r="AB32" s="821">
        <v>0.13400000000000001</v>
      </c>
      <c r="AC32" s="821">
        <v>37.033999999999999</v>
      </c>
      <c r="AD32" s="822">
        <v>0</v>
      </c>
      <c r="AE32" s="822">
        <v>0</v>
      </c>
      <c r="AF32" s="822">
        <v>29.545000000000002</v>
      </c>
      <c r="AG32" s="822">
        <v>29.545000000000002</v>
      </c>
      <c r="AH32" s="823">
        <v>7.2709999999999999</v>
      </c>
      <c r="AI32" s="823">
        <v>37.033999999999999</v>
      </c>
      <c r="AJ32" s="824">
        <v>0.218</v>
      </c>
      <c r="AK32" s="162">
        <f t="shared" si="10"/>
        <v>7.378575055000846E-3</v>
      </c>
      <c r="AL32" s="162">
        <f t="shared" si="11"/>
        <v>2.9982120753678999E-2</v>
      </c>
      <c r="AM32" s="163">
        <f t="shared" si="12"/>
        <v>0</v>
      </c>
      <c r="AN32" s="163">
        <f t="shared" si="13"/>
        <v>1</v>
      </c>
      <c r="AO32" s="163">
        <f t="shared" si="14"/>
        <v>0.24609917075647317</v>
      </c>
      <c r="AP32" s="153"/>
      <c r="AQ32" s="825">
        <v>46.259</v>
      </c>
      <c r="AR32" s="167">
        <f t="shared" si="1"/>
        <v>0.79015975269677252</v>
      </c>
      <c r="AS32" s="825">
        <v>29.545000000000002</v>
      </c>
      <c r="AW32" s="134" t="s">
        <v>170</v>
      </c>
      <c r="AX32" s="821">
        <f t="shared" si="15"/>
        <v>5.077</v>
      </c>
      <c r="AY32" s="821">
        <f t="shared" si="24"/>
        <v>88.292000000000002</v>
      </c>
      <c r="AZ32" s="821">
        <f t="shared" si="25"/>
        <v>40.378999999999998</v>
      </c>
      <c r="BA32" s="821">
        <f t="shared" si="26"/>
        <v>133.74800000000002</v>
      </c>
      <c r="BB32" s="821">
        <f t="shared" si="27"/>
        <v>0.89800000000000002</v>
      </c>
      <c r="BC32" s="821">
        <f t="shared" si="28"/>
        <v>0.27100000000000002</v>
      </c>
      <c r="BD32" s="821">
        <f t="shared" si="29"/>
        <v>92.442999999999998</v>
      </c>
      <c r="BE32" s="821">
        <f t="shared" si="30"/>
        <v>93.611999999999995</v>
      </c>
      <c r="BF32" s="821">
        <f t="shared" si="31"/>
        <v>34.512999999999998</v>
      </c>
      <c r="BG32" s="821">
        <f t="shared" si="32"/>
        <v>133.74800000000002</v>
      </c>
      <c r="BH32" s="821">
        <f t="shared" si="33"/>
        <v>5.6230000000000002</v>
      </c>
      <c r="BI32" s="162">
        <f t="shared" si="16"/>
        <v>6.0067085416399615E-2</v>
      </c>
      <c r="BJ32" s="162">
        <f t="shared" si="17"/>
        <v>0.16292411555066208</v>
      </c>
      <c r="BK32" s="163">
        <f t="shared" si="18"/>
        <v>9.5927872494979277E-3</v>
      </c>
      <c r="BL32" s="163">
        <f t="shared" si="19"/>
        <v>0.98751228474981845</v>
      </c>
      <c r="BM32" s="163">
        <f t="shared" si="20"/>
        <v>0.36868136563688414</v>
      </c>
      <c r="BN32" s="153"/>
      <c r="BO32" s="825">
        <f t="shared" si="21"/>
        <v>111.59699999999999</v>
      </c>
      <c r="BP32" s="167">
        <f t="shared" si="3"/>
        <v>0.79116822136795795</v>
      </c>
      <c r="BQ32" s="825">
        <f t="shared" si="21"/>
        <v>93.611999999999995</v>
      </c>
      <c r="BU32" s="134" t="s">
        <v>170</v>
      </c>
      <c r="BV32" s="836">
        <f t="shared" si="22"/>
        <v>6.4147465437788015E-2</v>
      </c>
      <c r="BW32" s="836">
        <f t="shared" si="34"/>
        <v>0.2927813911761879</v>
      </c>
      <c r="BX32" s="836">
        <f t="shared" si="35"/>
        <v>3.307580282872165E-3</v>
      </c>
      <c r="BY32" s="836">
        <f t="shared" si="36"/>
        <v>0.21684955088943797</v>
      </c>
      <c r="BZ32" s="836">
        <f t="shared" si="37"/>
        <v>0</v>
      </c>
      <c r="CA32" s="836">
        <f t="shared" si="38"/>
        <v>0</v>
      </c>
      <c r="CB32" s="836">
        <f t="shared" si="39"/>
        <v>0.24219595370036398</v>
      </c>
      <c r="CC32" s="836">
        <f t="shared" si="40"/>
        <v>0.23989704198705719</v>
      </c>
      <c r="CD32" s="836">
        <f t="shared" si="41"/>
        <v>0.17401397664177676</v>
      </c>
      <c r="CE32" s="836">
        <f t="shared" si="42"/>
        <v>0.21684955088943797</v>
      </c>
      <c r="CF32" s="836">
        <f t="shared" si="43"/>
        <v>3.7322376305427153E-2</v>
      </c>
      <c r="CG32" s="153"/>
      <c r="CH32" s="167">
        <f t="shared" si="23"/>
        <v>0.29304556051084535</v>
      </c>
    </row>
    <row r="33" spans="1:86" ht="15" thickBot="1" x14ac:dyDescent="0.35">
      <c r="A33" s="134" t="s">
        <v>171</v>
      </c>
      <c r="B33" s="909">
        <v>5.8410000000000002</v>
      </c>
      <c r="C33" s="909">
        <v>130.184</v>
      </c>
      <c r="D33" s="909">
        <v>42.41</v>
      </c>
      <c r="E33" s="909">
        <v>178.435</v>
      </c>
      <c r="F33" s="910">
        <v>0.97899999999999998</v>
      </c>
      <c r="G33" s="910">
        <v>0.28299999999999997</v>
      </c>
      <c r="H33" s="910">
        <v>128.61000000000001</v>
      </c>
      <c r="I33" s="910">
        <v>129.87200000000001</v>
      </c>
      <c r="J33" s="911">
        <v>43.043999999999997</v>
      </c>
      <c r="K33" s="911">
        <v>178.435</v>
      </c>
      <c r="L33" s="912">
        <v>5.5190000000000001</v>
      </c>
      <c r="M33" s="162">
        <f t="shared" si="5"/>
        <v>4.2495688062091905E-2</v>
      </c>
      <c r="N33" s="162">
        <f t="shared" si="6"/>
        <v>0.12821763776600689</v>
      </c>
      <c r="O33" s="163">
        <f t="shared" si="7"/>
        <v>7.5381914500431187E-3</v>
      </c>
      <c r="P33" s="163">
        <f t="shared" si="8"/>
        <v>0.99028273992854499</v>
      </c>
      <c r="Q33" s="163">
        <f t="shared" si="9"/>
        <v>0.3314340273500061</v>
      </c>
      <c r="R33" s="153"/>
      <c r="S33" s="429">
        <v>165.01900000000001</v>
      </c>
      <c r="T33" s="167">
        <f t="shared" si="0"/>
        <v>0.78890309600712638</v>
      </c>
      <c r="U33" s="429">
        <v>129.87200000000001</v>
      </c>
      <c r="V33" s="827"/>
      <c r="W33" s="832"/>
      <c r="Y33" s="134" t="s">
        <v>171</v>
      </c>
      <c r="Z33" s="821">
        <v>0.218</v>
      </c>
      <c r="AA33" s="821">
        <v>34.649000000000001</v>
      </c>
      <c r="AB33" s="821">
        <v>0.157</v>
      </c>
      <c r="AC33" s="821">
        <v>35.024000000000001</v>
      </c>
      <c r="AD33" s="822">
        <v>0</v>
      </c>
      <c r="AE33" s="822">
        <v>0</v>
      </c>
      <c r="AF33" s="822">
        <v>29.096</v>
      </c>
      <c r="AG33" s="822">
        <v>29.096</v>
      </c>
      <c r="AH33" s="823">
        <v>5.7279999999999998</v>
      </c>
      <c r="AI33" s="823">
        <v>35.024000000000001</v>
      </c>
      <c r="AJ33" s="824">
        <v>0.2</v>
      </c>
      <c r="AK33" s="162">
        <f t="shared" si="10"/>
        <v>6.8737970855100358E-3</v>
      </c>
      <c r="AL33" s="162">
        <f t="shared" si="11"/>
        <v>3.4916201117318441E-2</v>
      </c>
      <c r="AM33" s="163">
        <f t="shared" si="12"/>
        <v>0</v>
      </c>
      <c r="AN33" s="163">
        <f t="shared" si="13"/>
        <v>1</v>
      </c>
      <c r="AO33" s="163">
        <f t="shared" si="14"/>
        <v>0.19686554852900742</v>
      </c>
      <c r="AP33" s="153"/>
      <c r="AQ33" s="825">
        <v>43.948</v>
      </c>
      <c r="AR33" s="167">
        <f t="shared" si="1"/>
        <v>0.78840902885228004</v>
      </c>
      <c r="AS33" s="825">
        <v>29.096</v>
      </c>
      <c r="AW33" s="134" t="s">
        <v>171</v>
      </c>
      <c r="AX33" s="821">
        <f t="shared" si="15"/>
        <v>5.6230000000000002</v>
      </c>
      <c r="AY33" s="821">
        <f t="shared" si="24"/>
        <v>95.534999999999997</v>
      </c>
      <c r="AZ33" s="821">
        <f t="shared" si="25"/>
        <v>42.253</v>
      </c>
      <c r="BA33" s="821">
        <f t="shared" si="26"/>
        <v>143.411</v>
      </c>
      <c r="BB33" s="821">
        <f t="shared" si="27"/>
        <v>0.97899999999999998</v>
      </c>
      <c r="BC33" s="821">
        <f t="shared" si="28"/>
        <v>0.28299999999999997</v>
      </c>
      <c r="BD33" s="821">
        <f t="shared" si="29"/>
        <v>99.51400000000001</v>
      </c>
      <c r="BE33" s="821">
        <f t="shared" si="30"/>
        <v>100.77600000000001</v>
      </c>
      <c r="BF33" s="821">
        <f t="shared" si="31"/>
        <v>37.315999999999995</v>
      </c>
      <c r="BG33" s="821">
        <f t="shared" si="32"/>
        <v>143.411</v>
      </c>
      <c r="BH33" s="821">
        <f t="shared" si="33"/>
        <v>5.319</v>
      </c>
      <c r="BI33" s="162">
        <f t="shared" si="16"/>
        <v>5.2780423910454864E-2</v>
      </c>
      <c r="BJ33" s="162">
        <f t="shared" si="17"/>
        <v>0.14253939328974169</v>
      </c>
      <c r="BK33" s="163">
        <f t="shared" si="18"/>
        <v>9.7146145907755811E-3</v>
      </c>
      <c r="BL33" s="163">
        <f t="shared" si="19"/>
        <v>0.98747717710566008</v>
      </c>
      <c r="BM33" s="163">
        <f t="shared" si="20"/>
        <v>0.37028657616892902</v>
      </c>
      <c r="BN33" s="153"/>
      <c r="BO33" s="825">
        <f t="shared" si="21"/>
        <v>121.071</v>
      </c>
      <c r="BP33" s="167">
        <f t="shared" si="3"/>
        <v>0.78908243922987331</v>
      </c>
      <c r="BQ33" s="825">
        <f t="shared" si="21"/>
        <v>100.77600000000001</v>
      </c>
      <c r="BU33" s="134" t="s">
        <v>171</v>
      </c>
      <c r="BV33" s="836">
        <f t="shared" si="22"/>
        <v>3.7322376305427153E-2</v>
      </c>
      <c r="BW33" s="836">
        <f t="shared" si="34"/>
        <v>0.26615405887052174</v>
      </c>
      <c r="BX33" s="836">
        <f t="shared" si="35"/>
        <v>3.701957085593021E-3</v>
      </c>
      <c r="BY33" s="836">
        <f t="shared" si="36"/>
        <v>0.19628436125199653</v>
      </c>
      <c r="BZ33" s="836">
        <f t="shared" si="37"/>
        <v>0</v>
      </c>
      <c r="CA33" s="836">
        <f t="shared" si="38"/>
        <v>0</v>
      </c>
      <c r="CB33" s="836">
        <f t="shared" si="39"/>
        <v>0.2262343519166472</v>
      </c>
      <c r="CC33" s="836">
        <f t="shared" si="40"/>
        <v>0.22403597388197607</v>
      </c>
      <c r="CD33" s="836">
        <f t="shared" si="41"/>
        <v>0.13307313446705696</v>
      </c>
      <c r="CE33" s="836">
        <f t="shared" si="42"/>
        <v>0.19628436125199653</v>
      </c>
      <c r="CF33" s="836">
        <f t="shared" si="43"/>
        <v>3.6238448994383041E-2</v>
      </c>
      <c r="CG33" s="153"/>
      <c r="CH33" s="167">
        <f t="shared" si="23"/>
        <v>0.26632084790236277</v>
      </c>
    </row>
    <row r="34" spans="1:86" ht="15" thickBot="1" x14ac:dyDescent="0.35">
      <c r="A34" s="134" t="s">
        <v>172</v>
      </c>
      <c r="B34" s="909">
        <v>5.5190000000000001</v>
      </c>
      <c r="C34" s="909">
        <v>128.893</v>
      </c>
      <c r="D34" s="909">
        <v>44.923999999999999</v>
      </c>
      <c r="E34" s="909">
        <v>179.33600000000001</v>
      </c>
      <c r="F34" s="910">
        <v>0.93200000000000005</v>
      </c>
      <c r="G34" s="910">
        <v>0.31</v>
      </c>
      <c r="H34" s="910">
        <v>126.375</v>
      </c>
      <c r="I34" s="910">
        <v>127.617</v>
      </c>
      <c r="J34" s="911">
        <v>46.075000000000003</v>
      </c>
      <c r="K34" s="911">
        <v>179.33600000000001</v>
      </c>
      <c r="L34" s="912">
        <v>5.6440000000000001</v>
      </c>
      <c r="M34" s="162">
        <f t="shared" si="5"/>
        <v>4.4226082731924431E-2</v>
      </c>
      <c r="N34" s="162">
        <f t="shared" si="6"/>
        <v>0.12249593054801954</v>
      </c>
      <c r="O34" s="163">
        <f t="shared" si="7"/>
        <v>7.3031022512674649E-3</v>
      </c>
      <c r="P34" s="163">
        <f t="shared" si="8"/>
        <v>0.99026775429605773</v>
      </c>
      <c r="Q34" s="163">
        <f t="shared" si="9"/>
        <v>0.36104124058706916</v>
      </c>
      <c r="R34" s="153"/>
      <c r="S34" s="429">
        <v>163.53100000000001</v>
      </c>
      <c r="T34" s="167">
        <f t="shared" si="0"/>
        <v>0.78818694926344235</v>
      </c>
      <c r="U34" s="429">
        <v>127.617</v>
      </c>
      <c r="V34" s="827"/>
      <c r="W34" s="832"/>
      <c r="Y34" s="134" t="s">
        <v>172</v>
      </c>
      <c r="Z34" s="821">
        <v>0.2</v>
      </c>
      <c r="AA34" s="821">
        <v>32.953000000000003</v>
      </c>
      <c r="AB34" s="821">
        <v>0.25900000000000001</v>
      </c>
      <c r="AC34" s="821">
        <v>33.411999999999999</v>
      </c>
      <c r="AD34" s="822">
        <v>0</v>
      </c>
      <c r="AE34" s="822">
        <v>0</v>
      </c>
      <c r="AF34" s="822">
        <v>28.530999999999999</v>
      </c>
      <c r="AG34" s="822">
        <v>28.530999999999999</v>
      </c>
      <c r="AH34" s="823">
        <v>4.6900000000000004</v>
      </c>
      <c r="AI34" s="823">
        <v>33.411999999999999</v>
      </c>
      <c r="AJ34" s="824">
        <v>0.191</v>
      </c>
      <c r="AK34" s="162">
        <f t="shared" si="10"/>
        <v>6.6944726788405601E-3</v>
      </c>
      <c r="AL34" s="162">
        <f t="shared" si="11"/>
        <v>4.0724946695095944E-2</v>
      </c>
      <c r="AM34" s="163">
        <f t="shared" si="12"/>
        <v>0</v>
      </c>
      <c r="AN34" s="163">
        <f t="shared" si="13"/>
        <v>1</v>
      </c>
      <c r="AO34" s="163">
        <f t="shared" si="14"/>
        <v>0.16438260138095406</v>
      </c>
      <c r="AP34" s="153"/>
      <c r="AQ34" s="825">
        <v>41.631999999999998</v>
      </c>
      <c r="AR34" s="167">
        <f t="shared" si="1"/>
        <v>0.79153055342044587</v>
      </c>
      <c r="AS34" s="825">
        <v>28.530999999999999</v>
      </c>
      <c r="AW34" s="134" t="s">
        <v>172</v>
      </c>
      <c r="AX34" s="821">
        <f t="shared" si="15"/>
        <v>5.319</v>
      </c>
      <c r="AY34" s="821">
        <f t="shared" si="24"/>
        <v>95.94</v>
      </c>
      <c r="AZ34" s="821">
        <f t="shared" si="25"/>
        <v>44.664999999999999</v>
      </c>
      <c r="BA34" s="821">
        <f t="shared" si="26"/>
        <v>145.92400000000001</v>
      </c>
      <c r="BB34" s="821">
        <f t="shared" si="27"/>
        <v>0.93200000000000005</v>
      </c>
      <c r="BC34" s="821">
        <f t="shared" si="28"/>
        <v>0.31</v>
      </c>
      <c r="BD34" s="821">
        <f t="shared" si="29"/>
        <v>97.843999999999994</v>
      </c>
      <c r="BE34" s="821">
        <f t="shared" si="30"/>
        <v>99.086000000000013</v>
      </c>
      <c r="BF34" s="821">
        <f t="shared" si="31"/>
        <v>41.385000000000005</v>
      </c>
      <c r="BG34" s="821">
        <f t="shared" si="32"/>
        <v>145.92400000000001</v>
      </c>
      <c r="BH34" s="821">
        <f t="shared" si="33"/>
        <v>5.4530000000000003</v>
      </c>
      <c r="BI34" s="162">
        <f t="shared" si="16"/>
        <v>5.5033001634943381E-2</v>
      </c>
      <c r="BJ34" s="162">
        <f t="shared" si="17"/>
        <v>0.13176271595988884</v>
      </c>
      <c r="BK34" s="163">
        <f t="shared" si="18"/>
        <v>9.4059705710191135E-3</v>
      </c>
      <c r="BL34" s="163">
        <f t="shared" si="19"/>
        <v>0.98746543406737564</v>
      </c>
      <c r="BM34" s="163">
        <f t="shared" si="20"/>
        <v>0.4176674807742769</v>
      </c>
      <c r="BN34" s="153"/>
      <c r="BO34" s="825">
        <f t="shared" si="21"/>
        <v>121.899</v>
      </c>
      <c r="BP34" s="167">
        <f t="shared" si="3"/>
        <v>0.78704501267442717</v>
      </c>
      <c r="BQ34" s="825">
        <f t="shared" si="21"/>
        <v>99.086000000000013</v>
      </c>
      <c r="BU34" s="134" t="s">
        <v>172</v>
      </c>
      <c r="BV34" s="836">
        <f t="shared" si="22"/>
        <v>3.6238448994383041E-2</v>
      </c>
      <c r="BW34" s="836">
        <f t="shared" si="34"/>
        <v>0.25566167286043462</v>
      </c>
      <c r="BX34" s="836">
        <f t="shared" si="35"/>
        <v>5.7652924939898499E-3</v>
      </c>
      <c r="BY34" s="836">
        <f t="shared" si="36"/>
        <v>0.18630949725654636</v>
      </c>
      <c r="BZ34" s="836">
        <f t="shared" si="37"/>
        <v>0</v>
      </c>
      <c r="CA34" s="836">
        <f t="shared" si="38"/>
        <v>0</v>
      </c>
      <c r="CB34" s="836">
        <f t="shared" si="39"/>
        <v>0.22576458951533135</v>
      </c>
      <c r="CC34" s="836">
        <f t="shared" si="40"/>
        <v>0.22356739305891846</v>
      </c>
      <c r="CD34" s="836">
        <f t="shared" si="41"/>
        <v>0.10179055887140533</v>
      </c>
      <c r="CE34" s="836">
        <f t="shared" si="42"/>
        <v>0.18630949725654636</v>
      </c>
      <c r="CF34" s="836">
        <f t="shared" si="43"/>
        <v>3.3841247342310421E-2</v>
      </c>
      <c r="CG34" s="153"/>
      <c r="CH34" s="167">
        <f t="shared" si="23"/>
        <v>0.25458170010579034</v>
      </c>
    </row>
    <row r="35" spans="1:86" ht="15" thickBot="1" x14ac:dyDescent="0.35">
      <c r="A35" s="134" t="s">
        <v>173</v>
      </c>
      <c r="B35" s="909">
        <v>5.6440000000000001</v>
      </c>
      <c r="C35" s="909">
        <v>138.57</v>
      </c>
      <c r="D35" s="909">
        <v>46.023000000000003</v>
      </c>
      <c r="E35" s="909">
        <v>190.23699999999999</v>
      </c>
      <c r="F35" s="910">
        <v>1.06</v>
      </c>
      <c r="G35" s="910">
        <v>0.32</v>
      </c>
      <c r="H35" s="910">
        <v>135.31899999999999</v>
      </c>
      <c r="I35" s="910">
        <v>136.69900000000001</v>
      </c>
      <c r="J35" s="911">
        <v>47.698999999999998</v>
      </c>
      <c r="K35" s="911">
        <v>190.23699999999999</v>
      </c>
      <c r="L35" s="912">
        <v>5.8390000000000004</v>
      </c>
      <c r="M35" s="162">
        <f t="shared" si="5"/>
        <v>4.2714284669236789E-2</v>
      </c>
      <c r="N35" s="162">
        <f t="shared" si="6"/>
        <v>0.12241346778758466</v>
      </c>
      <c r="O35" s="163">
        <f t="shared" si="7"/>
        <v>7.7542630158230859E-3</v>
      </c>
      <c r="P35" s="163">
        <f t="shared" si="8"/>
        <v>0.98990482739449426</v>
      </c>
      <c r="Q35" s="163">
        <f t="shared" si="9"/>
        <v>0.34893452036957107</v>
      </c>
      <c r="R35" s="153"/>
      <c r="S35" s="429">
        <v>175.25700000000001</v>
      </c>
      <c r="T35" s="167">
        <f t="shared" si="0"/>
        <v>0.79066741984628286</v>
      </c>
      <c r="U35" s="429">
        <v>136.69900000000001</v>
      </c>
      <c r="V35" s="827"/>
      <c r="W35" s="832"/>
      <c r="Y35" s="134" t="s">
        <v>173</v>
      </c>
      <c r="Z35" s="821">
        <v>0.191</v>
      </c>
      <c r="AA35" s="821">
        <v>36.936</v>
      </c>
      <c r="AB35" s="821">
        <v>0.13400000000000001</v>
      </c>
      <c r="AC35" s="821">
        <v>37.261000000000003</v>
      </c>
      <c r="AD35" s="822">
        <v>0</v>
      </c>
      <c r="AE35" s="822">
        <v>0</v>
      </c>
      <c r="AF35" s="822">
        <v>30.446000000000002</v>
      </c>
      <c r="AG35" s="822">
        <v>30.446000000000002</v>
      </c>
      <c r="AH35" s="823">
        <v>6.6589999999999998</v>
      </c>
      <c r="AI35" s="823">
        <v>37.261000000000003</v>
      </c>
      <c r="AJ35" s="824">
        <v>0.156</v>
      </c>
      <c r="AK35" s="162">
        <f t="shared" si="10"/>
        <v>5.1238257899231428E-3</v>
      </c>
      <c r="AL35" s="162">
        <f t="shared" si="11"/>
        <v>2.3426940982129451E-2</v>
      </c>
      <c r="AM35" s="163">
        <f t="shared" si="12"/>
        <v>0</v>
      </c>
      <c r="AN35" s="163">
        <f t="shared" si="13"/>
        <v>1</v>
      </c>
      <c r="AO35" s="163">
        <f t="shared" si="14"/>
        <v>0.21871510214806542</v>
      </c>
      <c r="AP35" s="153"/>
      <c r="AQ35" s="825">
        <v>46.16</v>
      </c>
      <c r="AR35" s="167">
        <f t="shared" si="1"/>
        <v>0.80017331022530336</v>
      </c>
      <c r="AS35" s="825">
        <v>30.446000000000002</v>
      </c>
      <c r="AW35" s="134" t="s">
        <v>173</v>
      </c>
      <c r="AX35" s="821">
        <f t="shared" si="15"/>
        <v>5.4530000000000003</v>
      </c>
      <c r="AY35" s="821">
        <f t="shared" si="24"/>
        <v>101.63399999999999</v>
      </c>
      <c r="AZ35" s="821">
        <f t="shared" si="25"/>
        <v>45.889000000000003</v>
      </c>
      <c r="BA35" s="821">
        <f t="shared" si="26"/>
        <v>152.976</v>
      </c>
      <c r="BB35" s="821">
        <f t="shared" si="27"/>
        <v>1.06</v>
      </c>
      <c r="BC35" s="821">
        <f t="shared" si="28"/>
        <v>0.32</v>
      </c>
      <c r="BD35" s="821">
        <f t="shared" si="29"/>
        <v>104.87299999999999</v>
      </c>
      <c r="BE35" s="821">
        <f t="shared" si="30"/>
        <v>106.25300000000001</v>
      </c>
      <c r="BF35" s="821">
        <f t="shared" si="31"/>
        <v>41.04</v>
      </c>
      <c r="BG35" s="821">
        <f t="shared" si="32"/>
        <v>152.976</v>
      </c>
      <c r="BH35" s="821">
        <f t="shared" si="33"/>
        <v>5.6830000000000007</v>
      </c>
      <c r="BI35" s="162">
        <f t="shared" si="16"/>
        <v>5.3485548643332423E-2</v>
      </c>
      <c r="BJ35" s="162">
        <f t="shared" si="17"/>
        <v>0.13847465886939572</v>
      </c>
      <c r="BK35" s="163">
        <f t="shared" si="18"/>
        <v>9.9761889076073144E-3</v>
      </c>
      <c r="BL35" s="163">
        <f t="shared" si="19"/>
        <v>0.98701213142217137</v>
      </c>
      <c r="BM35" s="163">
        <f t="shared" si="20"/>
        <v>0.38624791770585293</v>
      </c>
      <c r="BN35" s="153"/>
      <c r="BO35" s="825">
        <f t="shared" si="21"/>
        <v>129.09700000000001</v>
      </c>
      <c r="BP35" s="167">
        <f t="shared" si="3"/>
        <v>0.7872684880361277</v>
      </c>
      <c r="BQ35" s="825">
        <f t="shared" si="21"/>
        <v>106.25300000000001</v>
      </c>
      <c r="BU35" s="134" t="s">
        <v>173</v>
      </c>
      <c r="BV35" s="836">
        <f t="shared" si="22"/>
        <v>3.3841247342310421E-2</v>
      </c>
      <c r="BW35" s="836">
        <f t="shared" si="34"/>
        <v>0.26655120155877898</v>
      </c>
      <c r="BX35" s="836">
        <f t="shared" si="35"/>
        <v>2.9115876844186604E-3</v>
      </c>
      <c r="BY35" s="836">
        <f t="shared" si="36"/>
        <v>0.19586620899194165</v>
      </c>
      <c r="BZ35" s="836">
        <f t="shared" si="37"/>
        <v>0</v>
      </c>
      <c r="CA35" s="836">
        <f t="shared" si="38"/>
        <v>0</v>
      </c>
      <c r="CB35" s="836">
        <f t="shared" si="39"/>
        <v>0.22499427279243864</v>
      </c>
      <c r="CC35" s="836">
        <f t="shared" si="40"/>
        <v>0.22272291677334874</v>
      </c>
      <c r="CD35" s="836">
        <f t="shared" si="41"/>
        <v>0.1396046038701021</v>
      </c>
      <c r="CE35" s="836">
        <f t="shared" si="42"/>
        <v>0.19586620899194165</v>
      </c>
      <c r="CF35" s="836">
        <f t="shared" si="43"/>
        <v>2.671690357938003E-2</v>
      </c>
      <c r="CG35" s="153"/>
      <c r="CH35" s="167">
        <f t="shared" si="23"/>
        <v>0.26338462942992291</v>
      </c>
    </row>
    <row r="36" spans="1:86" ht="15" thickBot="1" x14ac:dyDescent="0.35">
      <c r="A36" s="134" t="s">
        <v>174</v>
      </c>
      <c r="B36" s="909">
        <v>5.8390000000000004</v>
      </c>
      <c r="C36" s="909">
        <v>146.363</v>
      </c>
      <c r="D36" s="909">
        <v>51.426000000000002</v>
      </c>
      <c r="E36" s="909">
        <v>203.62799999999999</v>
      </c>
      <c r="F36" s="910">
        <v>1.052</v>
      </c>
      <c r="G36" s="910">
        <v>0.33100000000000002</v>
      </c>
      <c r="H36" s="910">
        <v>143.851</v>
      </c>
      <c r="I36" s="910">
        <v>145.23400000000001</v>
      </c>
      <c r="J36" s="911">
        <v>52.244999999999997</v>
      </c>
      <c r="K36" s="911">
        <v>203.62799999999999</v>
      </c>
      <c r="L36" s="912">
        <v>6.149</v>
      </c>
      <c r="M36" s="162">
        <f t="shared" si="5"/>
        <v>4.2338570858063536E-2</v>
      </c>
      <c r="N36" s="162">
        <f t="shared" si="6"/>
        <v>0.11769547325102882</v>
      </c>
      <c r="O36" s="163">
        <f t="shared" si="7"/>
        <v>7.2434829309941193E-3</v>
      </c>
      <c r="P36" s="163">
        <f t="shared" si="8"/>
        <v>0.99047743641296104</v>
      </c>
      <c r="Q36" s="163">
        <f t="shared" si="9"/>
        <v>0.35972981533249787</v>
      </c>
      <c r="R36" s="153"/>
      <c r="S36" s="429">
        <v>185.92400000000001</v>
      </c>
      <c r="T36" s="167">
        <f t="shared" si="0"/>
        <v>0.78721950904670723</v>
      </c>
      <c r="U36" s="429">
        <v>145.23400000000001</v>
      </c>
      <c r="V36" s="827"/>
      <c r="W36" s="832"/>
      <c r="Y36" s="134" t="s">
        <v>174</v>
      </c>
      <c r="Z36" s="821">
        <v>0.156</v>
      </c>
      <c r="AA36" s="821">
        <v>37.415999999999997</v>
      </c>
      <c r="AB36" s="821">
        <v>0.128</v>
      </c>
      <c r="AC36" s="821">
        <v>37.700000000000003</v>
      </c>
      <c r="AD36" s="822">
        <v>0</v>
      </c>
      <c r="AE36" s="822">
        <v>0</v>
      </c>
      <c r="AF36" s="822">
        <v>30.114000000000001</v>
      </c>
      <c r="AG36" s="822">
        <v>30.114000000000001</v>
      </c>
      <c r="AH36" s="823">
        <v>7.3010000000000002</v>
      </c>
      <c r="AI36" s="823">
        <v>37.700000000000003</v>
      </c>
      <c r="AJ36" s="824">
        <v>0.28499999999999998</v>
      </c>
      <c r="AK36" s="162">
        <f t="shared" si="10"/>
        <v>9.4640366606893785E-3</v>
      </c>
      <c r="AL36" s="162">
        <f t="shared" si="11"/>
        <v>3.9035748527598953E-2</v>
      </c>
      <c r="AM36" s="163">
        <f t="shared" si="12"/>
        <v>0</v>
      </c>
      <c r="AN36" s="163">
        <f t="shared" si="13"/>
        <v>1</v>
      </c>
      <c r="AO36" s="163">
        <f t="shared" si="14"/>
        <v>0.24244537424453744</v>
      </c>
      <c r="AP36" s="153"/>
      <c r="AQ36" s="825">
        <v>47.323999999999998</v>
      </c>
      <c r="AR36" s="167">
        <f t="shared" si="1"/>
        <v>0.79063477305384156</v>
      </c>
      <c r="AS36" s="825">
        <v>30.114000000000001</v>
      </c>
      <c r="AW36" s="134" t="s">
        <v>174</v>
      </c>
      <c r="AX36" s="821">
        <f t="shared" si="15"/>
        <v>5.6830000000000007</v>
      </c>
      <c r="AY36" s="821">
        <f t="shared" si="24"/>
        <v>108.947</v>
      </c>
      <c r="AZ36" s="821">
        <f t="shared" si="25"/>
        <v>51.298000000000002</v>
      </c>
      <c r="BA36" s="821">
        <f t="shared" si="26"/>
        <v>165.928</v>
      </c>
      <c r="BB36" s="821">
        <f t="shared" si="27"/>
        <v>1.052</v>
      </c>
      <c r="BC36" s="821">
        <f t="shared" si="28"/>
        <v>0.33100000000000002</v>
      </c>
      <c r="BD36" s="821">
        <f t="shared" si="29"/>
        <v>113.73699999999999</v>
      </c>
      <c r="BE36" s="821">
        <f t="shared" si="30"/>
        <v>115.12</v>
      </c>
      <c r="BF36" s="821">
        <f t="shared" si="31"/>
        <v>44.943999999999996</v>
      </c>
      <c r="BG36" s="821">
        <f t="shared" si="32"/>
        <v>165.928</v>
      </c>
      <c r="BH36" s="821">
        <f t="shared" si="33"/>
        <v>5.8639999999999999</v>
      </c>
      <c r="BI36" s="162">
        <f t="shared" si="16"/>
        <v>5.0938151494093115E-2</v>
      </c>
      <c r="BJ36" s="162">
        <f t="shared" si="17"/>
        <v>0.13047347810608759</v>
      </c>
      <c r="BK36" s="163">
        <f t="shared" si="18"/>
        <v>9.1382904794996521E-3</v>
      </c>
      <c r="BL36" s="163">
        <f t="shared" si="19"/>
        <v>0.98798644892286303</v>
      </c>
      <c r="BM36" s="163">
        <f t="shared" si="20"/>
        <v>0.39041000694927025</v>
      </c>
      <c r="BN36" s="153"/>
      <c r="BO36" s="825">
        <f t="shared" si="21"/>
        <v>138.60000000000002</v>
      </c>
      <c r="BP36" s="167">
        <f t="shared" si="3"/>
        <v>0.78605339105339089</v>
      </c>
      <c r="BQ36" s="825">
        <f t="shared" si="21"/>
        <v>115.12</v>
      </c>
      <c r="BU36" s="134" t="s">
        <v>174</v>
      </c>
      <c r="BV36" s="836">
        <f t="shared" si="22"/>
        <v>2.671690357938003E-2</v>
      </c>
      <c r="BW36" s="836">
        <f t="shared" si="34"/>
        <v>0.25563837855195642</v>
      </c>
      <c r="BX36" s="836">
        <f t="shared" si="35"/>
        <v>2.4890133395558665E-3</v>
      </c>
      <c r="BY36" s="836">
        <f t="shared" si="36"/>
        <v>0.18514153259866034</v>
      </c>
      <c r="BZ36" s="836">
        <f t="shared" si="37"/>
        <v>0</v>
      </c>
      <c r="CA36" s="836">
        <f t="shared" si="38"/>
        <v>0</v>
      </c>
      <c r="CB36" s="836">
        <f t="shared" si="39"/>
        <v>0.20934161041633356</v>
      </c>
      <c r="CC36" s="836">
        <f t="shared" si="40"/>
        <v>0.20734814161973092</v>
      </c>
      <c r="CD36" s="836">
        <f t="shared" si="41"/>
        <v>0.13974543018470667</v>
      </c>
      <c r="CE36" s="836">
        <f t="shared" si="42"/>
        <v>0.18514153259866034</v>
      </c>
      <c r="CF36" s="836">
        <f t="shared" si="43"/>
        <v>4.6348999837371924E-2</v>
      </c>
      <c r="CG36" s="153"/>
      <c r="CH36" s="167">
        <f t="shared" si="23"/>
        <v>0.25453411071190379</v>
      </c>
    </row>
    <row r="37" spans="1:86" ht="15" thickBot="1" x14ac:dyDescent="0.35">
      <c r="A37" s="134" t="s">
        <v>175</v>
      </c>
      <c r="B37" s="909">
        <v>6.149</v>
      </c>
      <c r="C37" s="909">
        <v>153.76599999999999</v>
      </c>
      <c r="D37" s="909">
        <v>52.811999999999998</v>
      </c>
      <c r="E37" s="909">
        <v>212.727</v>
      </c>
      <c r="F37" s="910">
        <v>1.099</v>
      </c>
      <c r="G37" s="910">
        <v>0.33500000000000002</v>
      </c>
      <c r="H37" s="910">
        <v>149.505</v>
      </c>
      <c r="I37" s="910">
        <v>150.93899999999999</v>
      </c>
      <c r="J37" s="911">
        <v>54.698999999999998</v>
      </c>
      <c r="K37" s="911">
        <v>212.727</v>
      </c>
      <c r="L37" s="912">
        <v>7.0890000000000004</v>
      </c>
      <c r="M37" s="162">
        <f t="shared" si="5"/>
        <v>4.696599288454277E-2</v>
      </c>
      <c r="N37" s="162">
        <f t="shared" si="6"/>
        <v>0.12960017550595077</v>
      </c>
      <c r="O37" s="163">
        <f t="shared" si="7"/>
        <v>7.2810870616606708E-3</v>
      </c>
      <c r="P37" s="163">
        <f t="shared" si="8"/>
        <v>0.99049947329715982</v>
      </c>
      <c r="Q37" s="163">
        <f t="shared" si="9"/>
        <v>0.36239142965038856</v>
      </c>
      <c r="R37" s="153"/>
      <c r="S37" s="429">
        <v>195.54300000000001</v>
      </c>
      <c r="T37" s="167">
        <f t="shared" si="0"/>
        <v>0.78635389658540567</v>
      </c>
      <c r="U37" s="429">
        <v>150.93899999999999</v>
      </c>
      <c r="V37" s="827"/>
      <c r="W37" s="832"/>
      <c r="Y37" s="134" t="s">
        <v>175</v>
      </c>
      <c r="Z37" s="821">
        <v>0.28499999999999998</v>
      </c>
      <c r="AA37" s="821">
        <v>39.036999999999999</v>
      </c>
      <c r="AB37" s="821">
        <v>0.14199999999999999</v>
      </c>
      <c r="AC37" s="821">
        <v>39.463999999999999</v>
      </c>
      <c r="AD37" s="822">
        <v>0</v>
      </c>
      <c r="AE37" s="822">
        <v>0</v>
      </c>
      <c r="AF37" s="822">
        <v>31.166</v>
      </c>
      <c r="AG37" s="822">
        <v>31.166</v>
      </c>
      <c r="AH37" s="823">
        <v>7.9870000000000001</v>
      </c>
      <c r="AI37" s="823">
        <v>39.463999999999999</v>
      </c>
      <c r="AJ37" s="824">
        <v>0.311</v>
      </c>
      <c r="AK37" s="162">
        <f t="shared" si="10"/>
        <v>9.9788230764294421E-3</v>
      </c>
      <c r="AL37" s="162">
        <f t="shared" si="11"/>
        <v>3.8938274696381621E-2</v>
      </c>
      <c r="AM37" s="163">
        <f t="shared" si="12"/>
        <v>0</v>
      </c>
      <c r="AN37" s="163">
        <f t="shared" si="13"/>
        <v>1</v>
      </c>
      <c r="AO37" s="163">
        <f t="shared" si="14"/>
        <v>0.25627286145158185</v>
      </c>
      <c r="AP37" s="153"/>
      <c r="AQ37" s="825">
        <v>49.198</v>
      </c>
      <c r="AR37" s="167">
        <f t="shared" si="1"/>
        <v>0.79346721411439491</v>
      </c>
      <c r="AS37" s="825">
        <v>31.166</v>
      </c>
      <c r="AW37" s="134" t="s">
        <v>175</v>
      </c>
      <c r="AX37" s="821">
        <f t="shared" si="15"/>
        <v>5.8639999999999999</v>
      </c>
      <c r="AY37" s="821">
        <f t="shared" si="24"/>
        <v>114.72899999999998</v>
      </c>
      <c r="AZ37" s="821">
        <f t="shared" si="25"/>
        <v>52.669999999999995</v>
      </c>
      <c r="BA37" s="821">
        <f t="shared" si="26"/>
        <v>173.26300000000001</v>
      </c>
      <c r="BB37" s="821">
        <f t="shared" si="27"/>
        <v>1.099</v>
      </c>
      <c r="BC37" s="821">
        <f t="shared" si="28"/>
        <v>0.33500000000000002</v>
      </c>
      <c r="BD37" s="821">
        <f t="shared" si="29"/>
        <v>118.339</v>
      </c>
      <c r="BE37" s="821">
        <f t="shared" si="30"/>
        <v>119.773</v>
      </c>
      <c r="BF37" s="821">
        <f t="shared" si="31"/>
        <v>46.711999999999996</v>
      </c>
      <c r="BG37" s="821">
        <f t="shared" si="32"/>
        <v>173.26300000000001</v>
      </c>
      <c r="BH37" s="821">
        <f t="shared" si="33"/>
        <v>6.7780000000000005</v>
      </c>
      <c r="BI37" s="162">
        <f t="shared" si="16"/>
        <v>5.6590383475407652E-2</v>
      </c>
      <c r="BJ37" s="162">
        <f t="shared" si="17"/>
        <v>0.14510190101044701</v>
      </c>
      <c r="BK37" s="163">
        <f t="shared" si="18"/>
        <v>9.1756906815392454E-3</v>
      </c>
      <c r="BL37" s="163">
        <f t="shared" si="19"/>
        <v>0.98802735174037559</v>
      </c>
      <c r="BM37" s="163">
        <f t="shared" si="20"/>
        <v>0.39000442503736232</v>
      </c>
      <c r="BN37" s="153"/>
      <c r="BO37" s="825">
        <f t="shared" si="21"/>
        <v>146.345</v>
      </c>
      <c r="BP37" s="167">
        <f t="shared" si="3"/>
        <v>0.78396255423827244</v>
      </c>
      <c r="BQ37" s="825">
        <f t="shared" si="21"/>
        <v>119.773</v>
      </c>
      <c r="BU37" s="134" t="s">
        <v>175</v>
      </c>
      <c r="BV37" s="836">
        <f t="shared" si="22"/>
        <v>4.6348999837371924E-2</v>
      </c>
      <c r="BW37" s="836">
        <f t="shared" si="34"/>
        <v>0.25387276771197798</v>
      </c>
      <c r="BX37" s="836">
        <f t="shared" si="35"/>
        <v>2.6887828523820341E-3</v>
      </c>
      <c r="BY37" s="836">
        <f t="shared" si="36"/>
        <v>0.18551476775397574</v>
      </c>
      <c r="BZ37" s="836">
        <f t="shared" si="37"/>
        <v>0</v>
      </c>
      <c r="CA37" s="836">
        <f t="shared" si="38"/>
        <v>0</v>
      </c>
      <c r="CB37" s="836">
        <f t="shared" si="39"/>
        <v>0.20846125547640548</v>
      </c>
      <c r="CC37" s="836">
        <f t="shared" si="40"/>
        <v>0.20648076375224431</v>
      </c>
      <c r="CD37" s="836">
        <f t="shared" si="41"/>
        <v>0.14601729464889671</v>
      </c>
      <c r="CE37" s="836">
        <f t="shared" si="42"/>
        <v>0.18551476775397574</v>
      </c>
      <c r="CF37" s="836">
        <f t="shared" si="43"/>
        <v>4.3870785724361684E-2</v>
      </c>
      <c r="CG37" s="153"/>
      <c r="CH37" s="167">
        <f t="shared" si="23"/>
        <v>0.25159683547864153</v>
      </c>
    </row>
    <row r="38" spans="1:86" ht="15" thickBot="1" x14ac:dyDescent="0.35">
      <c r="A38" s="134" t="s">
        <v>176</v>
      </c>
      <c r="B38" s="909">
        <v>7.0890000000000004</v>
      </c>
      <c r="C38" s="909">
        <v>158.70699999999999</v>
      </c>
      <c r="D38" s="909">
        <v>54.86</v>
      </c>
      <c r="E38" s="909">
        <v>220.65600000000001</v>
      </c>
      <c r="F38" s="910">
        <v>1.121</v>
      </c>
      <c r="G38" s="910">
        <v>0.371</v>
      </c>
      <c r="H38" s="910">
        <v>155.92500000000001</v>
      </c>
      <c r="I38" s="910">
        <v>157.417</v>
      </c>
      <c r="J38" s="911">
        <v>56.063000000000002</v>
      </c>
      <c r="K38" s="911">
        <v>220.65600000000001</v>
      </c>
      <c r="L38" s="912">
        <v>7.1760000000000002</v>
      </c>
      <c r="M38" s="162">
        <f t="shared" si="5"/>
        <v>4.558592782228095E-2</v>
      </c>
      <c r="N38" s="162">
        <f t="shared" si="6"/>
        <v>0.12799885842712663</v>
      </c>
      <c r="O38" s="163">
        <f t="shared" si="7"/>
        <v>7.1212130837203097E-3</v>
      </c>
      <c r="P38" s="163">
        <f t="shared" si="8"/>
        <v>0.99052198936582458</v>
      </c>
      <c r="Q38" s="163">
        <f t="shared" si="9"/>
        <v>0.3561432373885921</v>
      </c>
      <c r="R38" s="153"/>
      <c r="S38" s="429">
        <v>202.286</v>
      </c>
      <c r="T38" s="167">
        <f t="shared" si="0"/>
        <v>0.78456739467882108</v>
      </c>
      <c r="U38" s="429">
        <v>157.417</v>
      </c>
      <c r="V38" s="827"/>
      <c r="W38" s="832"/>
      <c r="Y38" s="134" t="s">
        <v>176</v>
      </c>
      <c r="Z38" s="821">
        <v>0.311</v>
      </c>
      <c r="AA38" s="821">
        <v>38.359000000000002</v>
      </c>
      <c r="AB38" s="821">
        <v>0.128</v>
      </c>
      <c r="AC38" s="821">
        <v>38.798000000000002</v>
      </c>
      <c r="AD38" s="822">
        <v>0</v>
      </c>
      <c r="AE38" s="822">
        <v>0</v>
      </c>
      <c r="AF38" s="822">
        <v>30.148</v>
      </c>
      <c r="AG38" s="822">
        <v>30.148</v>
      </c>
      <c r="AH38" s="823">
        <v>8.3840000000000003</v>
      </c>
      <c r="AI38" s="823">
        <v>38.798000000000002</v>
      </c>
      <c r="AJ38" s="824">
        <v>0.26600000000000001</v>
      </c>
      <c r="AK38" s="162">
        <f t="shared" si="10"/>
        <v>8.8231391800451114E-3</v>
      </c>
      <c r="AL38" s="162">
        <f t="shared" si="11"/>
        <v>3.1727099236641222E-2</v>
      </c>
      <c r="AM38" s="163">
        <f t="shared" si="12"/>
        <v>0</v>
      </c>
      <c r="AN38" s="163">
        <f t="shared" si="13"/>
        <v>1</v>
      </c>
      <c r="AO38" s="163">
        <f t="shared" si="14"/>
        <v>0.27809473265224893</v>
      </c>
      <c r="AP38" s="153"/>
      <c r="AQ38" s="825">
        <v>49.081000000000003</v>
      </c>
      <c r="AR38" s="167">
        <f t="shared" si="1"/>
        <v>0.78154479330087001</v>
      </c>
      <c r="AS38" s="825">
        <v>30.148</v>
      </c>
      <c r="AW38" s="134" t="s">
        <v>176</v>
      </c>
      <c r="AX38" s="821">
        <f t="shared" si="15"/>
        <v>6.7780000000000005</v>
      </c>
      <c r="AY38" s="821">
        <f t="shared" si="24"/>
        <v>120.34799999999998</v>
      </c>
      <c r="AZ38" s="821">
        <f t="shared" si="25"/>
        <v>54.731999999999999</v>
      </c>
      <c r="BA38" s="821">
        <f t="shared" si="26"/>
        <v>181.858</v>
      </c>
      <c r="BB38" s="821">
        <f t="shared" si="27"/>
        <v>1.121</v>
      </c>
      <c r="BC38" s="821">
        <f t="shared" si="28"/>
        <v>0.371</v>
      </c>
      <c r="BD38" s="821">
        <f t="shared" si="29"/>
        <v>125.77700000000002</v>
      </c>
      <c r="BE38" s="821">
        <f t="shared" si="30"/>
        <v>127.26900000000001</v>
      </c>
      <c r="BF38" s="821">
        <f t="shared" si="31"/>
        <v>47.679000000000002</v>
      </c>
      <c r="BG38" s="821">
        <f t="shared" si="32"/>
        <v>181.858</v>
      </c>
      <c r="BH38" s="821">
        <f t="shared" si="33"/>
        <v>6.91</v>
      </c>
      <c r="BI38" s="162">
        <f t="shared" si="16"/>
        <v>5.4294447194524982E-2</v>
      </c>
      <c r="BJ38" s="162">
        <f t="shared" si="17"/>
        <v>0.14492753623188406</v>
      </c>
      <c r="BK38" s="163">
        <f t="shared" si="18"/>
        <v>8.808115094799205E-3</v>
      </c>
      <c r="BL38" s="163">
        <f t="shared" si="19"/>
        <v>0.9882767995348436</v>
      </c>
      <c r="BM38" s="163">
        <f t="shared" si="20"/>
        <v>0.37463168564222238</v>
      </c>
      <c r="BN38" s="153"/>
      <c r="BO38" s="825">
        <f t="shared" si="21"/>
        <v>153.20499999999998</v>
      </c>
      <c r="BP38" s="167">
        <f t="shared" si="3"/>
        <v>0.78553572011357331</v>
      </c>
      <c r="BQ38" s="825">
        <f t="shared" si="21"/>
        <v>127.26900000000001</v>
      </c>
      <c r="BU38" s="134" t="s">
        <v>176</v>
      </c>
      <c r="BV38" s="836">
        <f t="shared" si="22"/>
        <v>4.3870785724361684E-2</v>
      </c>
      <c r="BW38" s="836">
        <f t="shared" si="34"/>
        <v>0.24169696358698736</v>
      </c>
      <c r="BX38" s="836">
        <f t="shared" si="35"/>
        <v>2.3332118118847976E-3</v>
      </c>
      <c r="BY38" s="836">
        <f t="shared" si="36"/>
        <v>0.17583025161337104</v>
      </c>
      <c r="BZ38" s="836">
        <f t="shared" si="37"/>
        <v>0</v>
      </c>
      <c r="CA38" s="836">
        <f t="shared" si="38"/>
        <v>0</v>
      </c>
      <c r="CB38" s="836">
        <f t="shared" si="39"/>
        <v>0.1933493666827</v>
      </c>
      <c r="CC38" s="836">
        <f t="shared" si="40"/>
        <v>0.19151679932917029</v>
      </c>
      <c r="CD38" s="836">
        <f t="shared" si="41"/>
        <v>0.14954604641207214</v>
      </c>
      <c r="CE38" s="836">
        <f t="shared" si="42"/>
        <v>0.17583025161337104</v>
      </c>
      <c r="CF38" s="836">
        <f t="shared" si="43"/>
        <v>3.7068004459308808E-2</v>
      </c>
      <c r="CG38" s="153"/>
      <c r="CH38" s="167">
        <f t="shared" si="23"/>
        <v>0.24263171944672396</v>
      </c>
    </row>
    <row r="39" spans="1:86" ht="15" thickBot="1" x14ac:dyDescent="0.35">
      <c r="A39" s="134" t="s">
        <v>177</v>
      </c>
      <c r="B39" s="909">
        <v>7.1760000000000002</v>
      </c>
      <c r="C39" s="909">
        <v>152.089</v>
      </c>
      <c r="D39" s="909">
        <v>51.686</v>
      </c>
      <c r="E39" s="909">
        <v>210.95099999999999</v>
      </c>
      <c r="F39" s="910">
        <v>1.1339999999999999</v>
      </c>
      <c r="G39" s="910">
        <v>0.376</v>
      </c>
      <c r="H39" s="910">
        <v>151.66300000000001</v>
      </c>
      <c r="I39" s="910">
        <v>153.173</v>
      </c>
      <c r="J39" s="911">
        <v>52.844000000000001</v>
      </c>
      <c r="K39" s="911">
        <v>210.95099999999999</v>
      </c>
      <c r="L39" s="912">
        <v>4.9340000000000002</v>
      </c>
      <c r="M39" s="162">
        <f t="shared" si="5"/>
        <v>3.2211943358163644E-2</v>
      </c>
      <c r="N39" s="162">
        <f t="shared" si="6"/>
        <v>9.3369162061918101E-2</v>
      </c>
      <c r="O39" s="163">
        <f t="shared" si="7"/>
        <v>7.4033935484713355E-3</v>
      </c>
      <c r="P39" s="163">
        <f t="shared" si="8"/>
        <v>0.99014186573351703</v>
      </c>
      <c r="Q39" s="163">
        <f t="shared" si="9"/>
        <v>0.34499552793246852</v>
      </c>
      <c r="R39" s="153"/>
      <c r="S39" s="429">
        <v>193.71700000000001</v>
      </c>
      <c r="T39" s="167">
        <f t="shared" si="0"/>
        <v>0.78510920569697029</v>
      </c>
      <c r="U39" s="429">
        <v>153.173</v>
      </c>
      <c r="V39" s="827"/>
      <c r="W39" s="832"/>
      <c r="Y39" s="134" t="s">
        <v>177</v>
      </c>
      <c r="Z39" s="821">
        <v>0.26600000000000001</v>
      </c>
      <c r="AA39" s="821">
        <v>35.472999999999999</v>
      </c>
      <c r="AB39" s="821">
        <v>0.08</v>
      </c>
      <c r="AC39" s="821">
        <v>35.819000000000003</v>
      </c>
      <c r="AD39" s="822">
        <v>0</v>
      </c>
      <c r="AE39" s="822">
        <v>0</v>
      </c>
      <c r="AF39" s="822">
        <v>27.898</v>
      </c>
      <c r="AG39" s="822">
        <v>27.898</v>
      </c>
      <c r="AH39" s="823">
        <v>7.7080000000000002</v>
      </c>
      <c r="AI39" s="823">
        <v>35.819000000000003</v>
      </c>
      <c r="AJ39" s="824">
        <v>0.21299999999999999</v>
      </c>
      <c r="AK39" s="162">
        <f t="shared" si="10"/>
        <v>7.6349559108179798E-3</v>
      </c>
      <c r="AL39" s="162">
        <f t="shared" si="11"/>
        <v>2.7633627400103788E-2</v>
      </c>
      <c r="AM39" s="163">
        <f t="shared" si="12"/>
        <v>0</v>
      </c>
      <c r="AN39" s="163">
        <f t="shared" si="13"/>
        <v>1</v>
      </c>
      <c r="AO39" s="163">
        <f t="shared" si="14"/>
        <v>0.27629220732669008</v>
      </c>
      <c r="AP39" s="153"/>
      <c r="AQ39" s="825">
        <v>45.23</v>
      </c>
      <c r="AR39" s="167">
        <f t="shared" si="1"/>
        <v>0.78428034490382492</v>
      </c>
      <c r="AS39" s="825">
        <v>27.898</v>
      </c>
      <c r="AW39" s="134" t="s">
        <v>177</v>
      </c>
      <c r="AX39" s="821">
        <f t="shared" si="15"/>
        <v>6.91</v>
      </c>
      <c r="AY39" s="821">
        <f t="shared" si="24"/>
        <v>116.616</v>
      </c>
      <c r="AZ39" s="821">
        <f t="shared" si="25"/>
        <v>51.606000000000002</v>
      </c>
      <c r="BA39" s="821">
        <f t="shared" si="26"/>
        <v>175.13200000000001</v>
      </c>
      <c r="BB39" s="821">
        <f t="shared" si="27"/>
        <v>1.1339999999999999</v>
      </c>
      <c r="BC39" s="821">
        <f t="shared" si="28"/>
        <v>0.376</v>
      </c>
      <c r="BD39" s="821">
        <f t="shared" si="29"/>
        <v>123.76500000000001</v>
      </c>
      <c r="BE39" s="821">
        <f t="shared" si="30"/>
        <v>125.27500000000001</v>
      </c>
      <c r="BF39" s="821">
        <f t="shared" si="31"/>
        <v>45.136000000000003</v>
      </c>
      <c r="BG39" s="821">
        <f t="shared" si="32"/>
        <v>175.13200000000001</v>
      </c>
      <c r="BH39" s="821">
        <f t="shared" si="33"/>
        <v>4.7210000000000001</v>
      </c>
      <c r="BI39" s="162">
        <f t="shared" si="16"/>
        <v>3.7685092795849133E-2</v>
      </c>
      <c r="BJ39" s="162">
        <f t="shared" si="17"/>
        <v>0.10459500177242112</v>
      </c>
      <c r="BK39" s="163">
        <f t="shared" si="18"/>
        <v>9.0520854120933938E-3</v>
      </c>
      <c r="BL39" s="163">
        <f t="shared" si="19"/>
        <v>0.98794651766114561</v>
      </c>
      <c r="BM39" s="163">
        <f t="shared" si="20"/>
        <v>0.3602953502294951</v>
      </c>
      <c r="BN39" s="153"/>
      <c r="BO39" s="825">
        <f t="shared" si="21"/>
        <v>148.48700000000002</v>
      </c>
      <c r="BP39" s="167">
        <f t="shared" si="3"/>
        <v>0.78536168149400276</v>
      </c>
      <c r="BQ39" s="825">
        <f t="shared" si="21"/>
        <v>125.27500000000001</v>
      </c>
      <c r="BU39" s="134" t="s">
        <v>177</v>
      </c>
      <c r="BV39" s="836">
        <f t="shared" si="22"/>
        <v>3.7068004459308808E-2</v>
      </c>
      <c r="BW39" s="836">
        <f t="shared" si="34"/>
        <v>0.23323843275976566</v>
      </c>
      <c r="BX39" s="836">
        <f t="shared" si="35"/>
        <v>1.5478079170374956E-3</v>
      </c>
      <c r="BY39" s="836">
        <f t="shared" si="36"/>
        <v>0.16979772553815817</v>
      </c>
      <c r="BZ39" s="836">
        <f t="shared" si="37"/>
        <v>0</v>
      </c>
      <c r="CA39" s="836">
        <f t="shared" si="38"/>
        <v>0</v>
      </c>
      <c r="CB39" s="836">
        <f t="shared" si="39"/>
        <v>0.18394730422054159</v>
      </c>
      <c r="CC39" s="836">
        <f t="shared" si="40"/>
        <v>0.18213392699757791</v>
      </c>
      <c r="CD39" s="836">
        <f t="shared" si="41"/>
        <v>0.14586329573839982</v>
      </c>
      <c r="CE39" s="836">
        <f t="shared" si="42"/>
        <v>0.16979772553815817</v>
      </c>
      <c r="CF39" s="836">
        <f t="shared" si="43"/>
        <v>4.3169841913254965E-2</v>
      </c>
      <c r="CG39" s="153"/>
      <c r="CH39" s="167">
        <f t="shared" si="23"/>
        <v>0.23348492904597942</v>
      </c>
    </row>
    <row r="40" spans="1:86" ht="15" thickBot="1" x14ac:dyDescent="0.35">
      <c r="A40" s="134" t="s">
        <v>178</v>
      </c>
      <c r="B40" s="909">
        <v>4.9340000000000002</v>
      </c>
      <c r="C40" s="909">
        <v>165.23699999999999</v>
      </c>
      <c r="D40" s="909">
        <v>53.48</v>
      </c>
      <c r="E40" s="909">
        <v>223.65100000000001</v>
      </c>
      <c r="F40" s="910">
        <v>1.304</v>
      </c>
      <c r="G40" s="910">
        <v>0.39600000000000002</v>
      </c>
      <c r="H40" s="910">
        <v>159.739</v>
      </c>
      <c r="I40" s="910">
        <v>161.43899999999999</v>
      </c>
      <c r="J40" s="911">
        <v>55.609000000000002</v>
      </c>
      <c r="K40" s="911">
        <v>223.65100000000001</v>
      </c>
      <c r="L40" s="912">
        <v>6.6029999999999998</v>
      </c>
      <c r="M40" s="162">
        <f t="shared" si="5"/>
        <v>4.0900897552635977E-2</v>
      </c>
      <c r="N40" s="162">
        <f t="shared" si="6"/>
        <v>0.11873977233900987</v>
      </c>
      <c r="O40" s="163">
        <f t="shared" si="7"/>
        <v>8.0773542948110438E-3</v>
      </c>
      <c r="P40" s="163">
        <f t="shared" si="8"/>
        <v>0.98946970682424951</v>
      </c>
      <c r="Q40" s="163">
        <f t="shared" si="9"/>
        <v>0.34445827835900872</v>
      </c>
      <c r="R40" s="153"/>
      <c r="S40" s="429">
        <v>209.88800000000001</v>
      </c>
      <c r="T40" s="167">
        <f t="shared" si="0"/>
        <v>0.78726273059917662</v>
      </c>
      <c r="U40" s="429">
        <v>161.43899999999999</v>
      </c>
      <c r="V40" s="827"/>
      <c r="W40" s="832"/>
      <c r="Y40" s="134" t="s">
        <v>178</v>
      </c>
      <c r="Z40" s="821">
        <v>0.21299999999999999</v>
      </c>
      <c r="AA40" s="821">
        <v>37.835999999999999</v>
      </c>
      <c r="AB40" s="821">
        <v>0.14499999999999999</v>
      </c>
      <c r="AC40" s="821">
        <v>38.194000000000003</v>
      </c>
      <c r="AD40" s="822">
        <v>0</v>
      </c>
      <c r="AE40" s="822">
        <v>0</v>
      </c>
      <c r="AF40" s="822">
        <v>27.795000000000002</v>
      </c>
      <c r="AG40" s="822">
        <v>27.795000000000002</v>
      </c>
      <c r="AH40" s="823">
        <v>10.125</v>
      </c>
      <c r="AI40" s="823">
        <v>38.194000000000003</v>
      </c>
      <c r="AJ40" s="824">
        <v>0.27400000000000002</v>
      </c>
      <c r="AK40" s="162">
        <f t="shared" si="10"/>
        <v>9.8578881093721888E-3</v>
      </c>
      <c r="AL40" s="162">
        <f t="shared" si="11"/>
        <v>2.706172839506173E-2</v>
      </c>
      <c r="AM40" s="163">
        <f t="shared" si="12"/>
        <v>0</v>
      </c>
      <c r="AN40" s="163">
        <f t="shared" si="13"/>
        <v>1</v>
      </c>
      <c r="AO40" s="163">
        <f t="shared" si="14"/>
        <v>0.36427415002698327</v>
      </c>
      <c r="AP40" s="153"/>
      <c r="AQ40" s="825">
        <v>47.673000000000002</v>
      </c>
      <c r="AR40" s="167">
        <f t="shared" si="1"/>
        <v>0.79365678686048702</v>
      </c>
      <c r="AS40" s="825">
        <v>27.795000000000002</v>
      </c>
      <c r="AW40" s="134" t="s">
        <v>178</v>
      </c>
      <c r="AX40" s="821">
        <f t="shared" si="15"/>
        <v>4.7210000000000001</v>
      </c>
      <c r="AY40" s="821">
        <f t="shared" si="24"/>
        <v>127.401</v>
      </c>
      <c r="AZ40" s="821">
        <f t="shared" si="25"/>
        <v>53.334999999999994</v>
      </c>
      <c r="BA40" s="821">
        <f t="shared" si="26"/>
        <v>185.45699999999999</v>
      </c>
      <c r="BB40" s="821">
        <f t="shared" si="27"/>
        <v>1.304</v>
      </c>
      <c r="BC40" s="821">
        <f t="shared" si="28"/>
        <v>0.39600000000000002</v>
      </c>
      <c r="BD40" s="821">
        <f t="shared" si="29"/>
        <v>131.94400000000002</v>
      </c>
      <c r="BE40" s="821">
        <f t="shared" si="30"/>
        <v>133.64400000000001</v>
      </c>
      <c r="BF40" s="821">
        <f t="shared" si="31"/>
        <v>45.484000000000002</v>
      </c>
      <c r="BG40" s="821">
        <f t="shared" si="32"/>
        <v>185.45699999999999</v>
      </c>
      <c r="BH40" s="821">
        <f t="shared" si="33"/>
        <v>6.3289999999999997</v>
      </c>
      <c r="BI40" s="162">
        <f t="shared" si="16"/>
        <v>4.73571578222741E-2</v>
      </c>
      <c r="BJ40" s="162">
        <f t="shared" si="17"/>
        <v>0.13914783220473131</v>
      </c>
      <c r="BK40" s="163">
        <f t="shared" si="18"/>
        <v>9.7572655712190592E-3</v>
      </c>
      <c r="BL40" s="163">
        <f t="shared" si="19"/>
        <v>0.98727963844242927</v>
      </c>
      <c r="BM40" s="163">
        <f t="shared" si="20"/>
        <v>0.34033701475561939</v>
      </c>
      <c r="BN40" s="153"/>
      <c r="BO40" s="825">
        <f t="shared" si="21"/>
        <v>162.215</v>
      </c>
      <c r="BP40" s="167">
        <f t="shared" si="3"/>
        <v>0.78538359584502049</v>
      </c>
      <c r="BQ40" s="825">
        <f t="shared" si="21"/>
        <v>133.64400000000001</v>
      </c>
      <c r="BU40" s="134" t="s">
        <v>178</v>
      </c>
      <c r="BV40" s="836">
        <f t="shared" si="22"/>
        <v>4.3169841913254965E-2</v>
      </c>
      <c r="BW40" s="836">
        <f t="shared" si="34"/>
        <v>0.22898019208772855</v>
      </c>
      <c r="BX40" s="836">
        <f t="shared" si="35"/>
        <v>2.7112939416604337E-3</v>
      </c>
      <c r="BY40" s="836">
        <f t="shared" si="36"/>
        <v>0.17077500212384475</v>
      </c>
      <c r="BZ40" s="836">
        <f t="shared" si="37"/>
        <v>0</v>
      </c>
      <c r="CA40" s="836">
        <f t="shared" si="38"/>
        <v>0</v>
      </c>
      <c r="CB40" s="836">
        <f t="shared" si="39"/>
        <v>0.1740025917277559</v>
      </c>
      <c r="CC40" s="836">
        <f t="shared" si="40"/>
        <v>0.17217029342352222</v>
      </c>
      <c r="CD40" s="836">
        <f t="shared" si="41"/>
        <v>0.18207484400007193</v>
      </c>
      <c r="CE40" s="836">
        <f t="shared" si="42"/>
        <v>0.17077500212384475</v>
      </c>
      <c r="CF40" s="836">
        <f t="shared" si="43"/>
        <v>4.1496289565349086E-2</v>
      </c>
      <c r="CG40" s="153"/>
      <c r="CH40" s="167">
        <f t="shared" si="23"/>
        <v>0.22713542460740968</v>
      </c>
    </row>
    <row r="41" spans="1:86" ht="15" thickBot="1" x14ac:dyDescent="0.35">
      <c r="A41" s="134" t="s">
        <v>179</v>
      </c>
      <c r="B41" s="909">
        <v>6.6029999999999998</v>
      </c>
      <c r="C41" s="909">
        <v>174.27500000000001</v>
      </c>
      <c r="D41" s="909">
        <v>56.902999999999999</v>
      </c>
      <c r="E41" s="909">
        <v>237.78100000000001</v>
      </c>
      <c r="F41" s="910">
        <v>1.3540000000000001</v>
      </c>
      <c r="G41" s="910">
        <v>0.41599999999999998</v>
      </c>
      <c r="H41" s="910">
        <v>169.006</v>
      </c>
      <c r="I41" s="910">
        <v>170.77600000000001</v>
      </c>
      <c r="J41" s="911">
        <v>58.542999999999999</v>
      </c>
      <c r="K41" s="911">
        <v>237.78100000000001</v>
      </c>
      <c r="L41" s="912">
        <v>8.4619999999999997</v>
      </c>
      <c r="M41" s="162">
        <f t="shared" si="5"/>
        <v>4.9550288096688051E-2</v>
      </c>
      <c r="N41" s="162">
        <f t="shared" si="6"/>
        <v>0.14454332712706899</v>
      </c>
      <c r="O41" s="163">
        <f t="shared" si="7"/>
        <v>7.9285145453693723E-3</v>
      </c>
      <c r="P41" s="163">
        <f t="shared" si="8"/>
        <v>0.98963554597835757</v>
      </c>
      <c r="Q41" s="163">
        <f t="shared" si="9"/>
        <v>0.34280578067175715</v>
      </c>
      <c r="R41" s="153"/>
      <c r="S41" s="429">
        <v>221.56399999999999</v>
      </c>
      <c r="T41" s="167">
        <f t="shared" si="0"/>
        <v>0.78656731237926747</v>
      </c>
      <c r="U41" s="429">
        <v>170.77600000000001</v>
      </c>
      <c r="V41" s="827"/>
      <c r="W41" s="832"/>
      <c r="Y41" s="134" t="s">
        <v>179</v>
      </c>
      <c r="Z41" s="821">
        <v>0.27400000000000002</v>
      </c>
      <c r="AA41" s="821">
        <v>35.607999999999997</v>
      </c>
      <c r="AB41" s="821">
        <v>0.16300000000000001</v>
      </c>
      <c r="AC41" s="821">
        <v>36.045000000000002</v>
      </c>
      <c r="AD41" s="822">
        <v>0</v>
      </c>
      <c r="AE41" s="822">
        <v>0</v>
      </c>
      <c r="AF41" s="822">
        <v>27.489000000000001</v>
      </c>
      <c r="AG41" s="822">
        <v>27.489000000000001</v>
      </c>
      <c r="AH41" s="823">
        <v>8.2379999999999995</v>
      </c>
      <c r="AI41" s="823">
        <v>36.045000000000002</v>
      </c>
      <c r="AJ41" s="824">
        <v>0.318</v>
      </c>
      <c r="AK41" s="162">
        <f t="shared" si="10"/>
        <v>1.1568263669104005E-2</v>
      </c>
      <c r="AL41" s="162">
        <f t="shared" si="11"/>
        <v>3.8601602330662788E-2</v>
      </c>
      <c r="AM41" s="163">
        <f t="shared" si="12"/>
        <v>0</v>
      </c>
      <c r="AN41" s="163">
        <f t="shared" si="13"/>
        <v>1</v>
      </c>
      <c r="AO41" s="163">
        <f t="shared" si="14"/>
        <v>0.29968350976754338</v>
      </c>
      <c r="AP41" s="153"/>
      <c r="AQ41" s="825">
        <v>44.850999999999999</v>
      </c>
      <c r="AR41" s="167">
        <f t="shared" si="1"/>
        <v>0.79391763840271112</v>
      </c>
      <c r="AS41" s="825">
        <v>27.489000000000001</v>
      </c>
      <c r="AW41" s="134" t="s">
        <v>179</v>
      </c>
      <c r="AX41" s="821">
        <f t="shared" si="15"/>
        <v>6.3289999999999997</v>
      </c>
      <c r="AY41" s="821">
        <f t="shared" si="24"/>
        <v>138.667</v>
      </c>
      <c r="AZ41" s="821">
        <f t="shared" si="25"/>
        <v>56.74</v>
      </c>
      <c r="BA41" s="821">
        <f t="shared" si="26"/>
        <v>201.73599999999999</v>
      </c>
      <c r="BB41" s="821">
        <f t="shared" si="27"/>
        <v>1.3540000000000001</v>
      </c>
      <c r="BC41" s="821">
        <f t="shared" si="28"/>
        <v>0.41599999999999998</v>
      </c>
      <c r="BD41" s="821">
        <f t="shared" si="29"/>
        <v>141.517</v>
      </c>
      <c r="BE41" s="821">
        <f t="shared" si="30"/>
        <v>143.28700000000001</v>
      </c>
      <c r="BF41" s="821">
        <f t="shared" si="31"/>
        <v>50.305</v>
      </c>
      <c r="BG41" s="821">
        <f t="shared" si="32"/>
        <v>201.73599999999999</v>
      </c>
      <c r="BH41" s="821">
        <f t="shared" si="33"/>
        <v>8.1440000000000001</v>
      </c>
      <c r="BI41" s="162">
        <f t="shared" si="16"/>
        <v>5.683697753459839E-2</v>
      </c>
      <c r="BJ41" s="162">
        <f t="shared" si="17"/>
        <v>0.16189245601828844</v>
      </c>
      <c r="BK41" s="163">
        <f t="shared" si="18"/>
        <v>9.4495662551382885E-3</v>
      </c>
      <c r="BL41" s="163">
        <f t="shared" si="19"/>
        <v>0.98764716966647348</v>
      </c>
      <c r="BM41" s="163">
        <f t="shared" si="20"/>
        <v>0.35107860447912231</v>
      </c>
      <c r="BN41" s="153"/>
      <c r="BO41" s="825">
        <f t="shared" si="21"/>
        <v>176.71299999999999</v>
      </c>
      <c r="BP41" s="167">
        <f t="shared" si="3"/>
        <v>0.78470174803211989</v>
      </c>
      <c r="BQ41" s="825">
        <f t="shared" si="21"/>
        <v>143.28700000000001</v>
      </c>
      <c r="BU41" s="134" t="s">
        <v>179</v>
      </c>
      <c r="BV41" s="836">
        <f t="shared" si="22"/>
        <v>4.1496289565349086E-2</v>
      </c>
      <c r="BW41" s="836">
        <f t="shared" si="34"/>
        <v>0.20432075742361208</v>
      </c>
      <c r="BX41" s="836">
        <f t="shared" si="35"/>
        <v>2.8645238388134197E-3</v>
      </c>
      <c r="BY41" s="836">
        <f t="shared" si="36"/>
        <v>0.1515890672509578</v>
      </c>
      <c r="BZ41" s="836">
        <f t="shared" si="37"/>
        <v>0</v>
      </c>
      <c r="CA41" s="836">
        <f t="shared" si="38"/>
        <v>0</v>
      </c>
      <c r="CB41" s="836">
        <f t="shared" si="39"/>
        <v>0.16265103014094173</v>
      </c>
      <c r="CC41" s="836">
        <f t="shared" si="40"/>
        <v>0.16096524101747317</v>
      </c>
      <c r="CD41" s="836">
        <f t="shared" si="41"/>
        <v>0.14071707975334369</v>
      </c>
      <c r="CE41" s="836">
        <f t="shared" si="42"/>
        <v>0.1515890672509578</v>
      </c>
      <c r="CF41" s="836">
        <f t="shared" si="43"/>
        <v>3.7579768376270389E-2</v>
      </c>
      <c r="CG41" s="153"/>
      <c r="CH41" s="167">
        <f t="shared" si="23"/>
        <v>0.20242909497932876</v>
      </c>
    </row>
    <row r="42" spans="1:86" ht="15" thickBot="1" x14ac:dyDescent="0.35">
      <c r="A42" s="135" t="s">
        <v>180</v>
      </c>
      <c r="B42" s="909">
        <v>8.4619999999999997</v>
      </c>
      <c r="C42" s="909">
        <v>180.40799999999999</v>
      </c>
      <c r="D42" s="909">
        <v>56.994</v>
      </c>
      <c r="E42" s="909">
        <v>245.864</v>
      </c>
      <c r="F42" s="910">
        <v>1.304</v>
      </c>
      <c r="G42" s="910">
        <v>0.442</v>
      </c>
      <c r="H42" s="910">
        <v>176.149</v>
      </c>
      <c r="I42" s="910">
        <v>177.89500000000001</v>
      </c>
      <c r="J42" s="911">
        <v>58.27</v>
      </c>
      <c r="K42" s="911">
        <v>245.864</v>
      </c>
      <c r="L42" s="912">
        <v>9.6989999999999998</v>
      </c>
      <c r="M42" s="162">
        <f t="shared" si="5"/>
        <v>5.4520925264903451E-2</v>
      </c>
      <c r="N42" s="162">
        <f t="shared" si="6"/>
        <v>0.16644928779818088</v>
      </c>
      <c r="O42" s="163">
        <f t="shared" si="7"/>
        <v>7.330166671351078E-3</v>
      </c>
      <c r="P42" s="163">
        <f t="shared" si="8"/>
        <v>0.99018522161949463</v>
      </c>
      <c r="Q42" s="163">
        <f t="shared" si="9"/>
        <v>0.32755276989235221</v>
      </c>
      <c r="R42" s="154"/>
      <c r="S42" s="515">
        <v>228.78399999999999</v>
      </c>
      <c r="T42" s="169">
        <f t="shared" si="0"/>
        <v>0.78855164696831948</v>
      </c>
      <c r="U42" s="429">
        <v>177.89500000000001</v>
      </c>
      <c r="V42" s="827"/>
      <c r="W42" s="832"/>
      <c r="Y42" s="135" t="s">
        <v>180</v>
      </c>
      <c r="Z42" s="821">
        <v>0.318</v>
      </c>
      <c r="AA42" s="821">
        <v>37.216999999999999</v>
      </c>
      <c r="AB42" s="821">
        <v>0.19600000000000001</v>
      </c>
      <c r="AC42" s="821">
        <v>37.731000000000002</v>
      </c>
      <c r="AD42" s="822">
        <v>0</v>
      </c>
      <c r="AE42" s="822">
        <v>0</v>
      </c>
      <c r="AF42" s="822">
        <v>28.614000000000001</v>
      </c>
      <c r="AG42" s="822">
        <v>28.614000000000001</v>
      </c>
      <c r="AH42" s="823">
        <v>8.8450000000000006</v>
      </c>
      <c r="AI42" s="823">
        <v>37.731000000000002</v>
      </c>
      <c r="AJ42" s="824">
        <v>0.27200000000000002</v>
      </c>
      <c r="AK42" s="162">
        <f t="shared" si="10"/>
        <v>9.5058363039071791E-3</v>
      </c>
      <c r="AL42" s="162">
        <f t="shared" si="11"/>
        <v>3.0751837196156019E-2</v>
      </c>
      <c r="AM42" s="163">
        <f t="shared" si="12"/>
        <v>0</v>
      </c>
      <c r="AN42" s="163">
        <f t="shared" si="13"/>
        <v>1</v>
      </c>
      <c r="AO42" s="163">
        <f t="shared" si="14"/>
        <v>0.3091144195149228</v>
      </c>
      <c r="AP42" s="154"/>
      <c r="AQ42" s="833">
        <v>46.347999999999999</v>
      </c>
      <c r="AR42" s="169">
        <f t="shared" si="1"/>
        <v>0.80299042029861045</v>
      </c>
      <c r="AS42" s="825">
        <v>28.614000000000001</v>
      </c>
      <c r="AW42" s="135" t="s">
        <v>180</v>
      </c>
      <c r="AX42" s="821">
        <f t="shared" si="15"/>
        <v>8.1440000000000001</v>
      </c>
      <c r="AY42" s="821">
        <f t="shared" si="24"/>
        <v>143.19099999999997</v>
      </c>
      <c r="AZ42" s="821">
        <f t="shared" si="25"/>
        <v>56.798000000000002</v>
      </c>
      <c r="BA42" s="821">
        <f t="shared" si="26"/>
        <v>208.13300000000001</v>
      </c>
      <c r="BB42" s="821">
        <f t="shared" si="27"/>
        <v>1.304</v>
      </c>
      <c r="BC42" s="821">
        <f t="shared" si="28"/>
        <v>0.442</v>
      </c>
      <c r="BD42" s="821">
        <f t="shared" si="29"/>
        <v>147.535</v>
      </c>
      <c r="BE42" s="821">
        <f t="shared" si="30"/>
        <v>149.28100000000001</v>
      </c>
      <c r="BF42" s="821">
        <f t="shared" si="31"/>
        <v>49.425000000000004</v>
      </c>
      <c r="BG42" s="821">
        <f t="shared" si="32"/>
        <v>208.13300000000001</v>
      </c>
      <c r="BH42" s="821">
        <f t="shared" si="33"/>
        <v>9.4269999999999996</v>
      </c>
      <c r="BI42" s="162">
        <f t="shared" si="16"/>
        <v>6.3149362611450877E-2</v>
      </c>
      <c r="BJ42" s="162">
        <f t="shared" si="17"/>
        <v>0.19073343449671218</v>
      </c>
      <c r="BK42" s="163">
        <f t="shared" si="18"/>
        <v>8.7352040782149101E-3</v>
      </c>
      <c r="BL42" s="163">
        <f t="shared" si="19"/>
        <v>0.9883039368707337</v>
      </c>
      <c r="BM42" s="163">
        <f t="shared" si="20"/>
        <v>0.33108701040319938</v>
      </c>
      <c r="BN42" s="154"/>
      <c r="BO42" s="825">
        <f t="shared" si="21"/>
        <v>182.43599999999998</v>
      </c>
      <c r="BP42" s="169">
        <f t="shared" si="3"/>
        <v>0.78488346598259107</v>
      </c>
      <c r="BQ42" s="825">
        <f t="shared" si="21"/>
        <v>149.28100000000001</v>
      </c>
      <c r="BU42" s="135" t="s">
        <v>180</v>
      </c>
      <c r="BV42" s="836">
        <f t="shared" si="22"/>
        <v>3.7579768376270389E-2</v>
      </c>
      <c r="BW42" s="836">
        <f t="shared" si="34"/>
        <v>0.20629351248281674</v>
      </c>
      <c r="BX42" s="836">
        <f t="shared" si="35"/>
        <v>3.4389584868582657E-3</v>
      </c>
      <c r="BY42" s="836">
        <f t="shared" si="36"/>
        <v>0.15346289005303745</v>
      </c>
      <c r="BZ42" s="836">
        <f t="shared" si="37"/>
        <v>0</v>
      </c>
      <c r="CA42" s="836">
        <f t="shared" si="38"/>
        <v>0</v>
      </c>
      <c r="CB42" s="836">
        <f t="shared" si="39"/>
        <v>0.16244202351418402</v>
      </c>
      <c r="CC42" s="836">
        <f t="shared" si="40"/>
        <v>0.16084769105371147</v>
      </c>
      <c r="CD42" s="836">
        <f t="shared" si="41"/>
        <v>0.15179337566500772</v>
      </c>
      <c r="CE42" s="836">
        <f t="shared" si="42"/>
        <v>0.15346289005303745</v>
      </c>
      <c r="CF42" s="836">
        <f t="shared" si="43"/>
        <v>2.804412826064543E-2</v>
      </c>
      <c r="CG42" s="154"/>
      <c r="CH42" s="167">
        <f t="shared" si="23"/>
        <v>0.20258409678998532</v>
      </c>
    </row>
    <row r="43" spans="1:86" ht="15" thickBot="1" x14ac:dyDescent="0.35">
      <c r="A43" s="135" t="s">
        <v>339</v>
      </c>
      <c r="B43" s="909">
        <v>9.6989999999999998</v>
      </c>
      <c r="C43" s="909">
        <v>181.11699999999999</v>
      </c>
      <c r="D43" s="909">
        <v>53.863</v>
      </c>
      <c r="E43" s="909">
        <v>244.679</v>
      </c>
      <c r="F43" s="910">
        <v>1.284</v>
      </c>
      <c r="G43" s="910">
        <v>0.46200000000000002</v>
      </c>
      <c r="H43" s="910">
        <v>175.583</v>
      </c>
      <c r="I43" s="910">
        <v>177.32900000000001</v>
      </c>
      <c r="J43" s="911">
        <v>57.866</v>
      </c>
      <c r="K43" s="911">
        <v>244.679</v>
      </c>
      <c r="L43" s="912">
        <v>9.484</v>
      </c>
      <c r="M43" s="162">
        <f>L43/I43</f>
        <v>5.3482509910956468E-2</v>
      </c>
      <c r="N43" s="162">
        <f>L43/J43</f>
        <v>0.16389589741817301</v>
      </c>
      <c r="O43" s="163">
        <f>F43/I43</f>
        <v>7.2407784400746631E-3</v>
      </c>
      <c r="P43" s="163">
        <f>H43/I43</f>
        <v>0.99015389473802928</v>
      </c>
      <c r="Q43" s="163">
        <f>J43/I43</f>
        <v>0.32632000406024958</v>
      </c>
      <c r="R43" s="154"/>
      <c r="S43" s="515">
        <v>230.482</v>
      </c>
      <c r="T43" s="169">
        <f t="shared" si="0"/>
        <v>0.7858184153209361</v>
      </c>
      <c r="U43" s="429">
        <v>177.32900000000001</v>
      </c>
      <c r="V43" s="827"/>
      <c r="W43" s="832"/>
      <c r="Y43" s="135" t="s">
        <v>339</v>
      </c>
      <c r="Z43" s="821">
        <v>0.27200000000000002</v>
      </c>
      <c r="AA43" s="821">
        <v>36.173999999999999</v>
      </c>
      <c r="AB43" s="821">
        <v>0.222</v>
      </c>
      <c r="AC43" s="821">
        <v>36.667999999999999</v>
      </c>
      <c r="AD43" s="822">
        <v>0</v>
      </c>
      <c r="AE43" s="822">
        <v>0</v>
      </c>
      <c r="AF43" s="822">
        <v>26.308</v>
      </c>
      <c r="AG43" s="822">
        <v>26.308</v>
      </c>
      <c r="AH43" s="823">
        <v>10.111000000000001</v>
      </c>
      <c r="AI43" s="823">
        <v>36.667999999999999</v>
      </c>
      <c r="AJ43" s="824">
        <v>0.249</v>
      </c>
      <c r="AK43" s="162">
        <f t="shared" si="10"/>
        <v>9.4648015812680546E-3</v>
      </c>
      <c r="AL43" s="162">
        <f t="shared" si="11"/>
        <v>2.4626644248837898E-2</v>
      </c>
      <c r="AM43" s="163">
        <f t="shared" si="12"/>
        <v>0</v>
      </c>
      <c r="AN43" s="163">
        <f t="shared" si="13"/>
        <v>1</v>
      </c>
      <c r="AO43" s="163">
        <f t="shared" si="14"/>
        <v>0.38433176220161169</v>
      </c>
      <c r="AP43" s="154"/>
      <c r="AQ43" s="833">
        <v>45.966999999999999</v>
      </c>
      <c r="AR43" s="169">
        <f t="shared" si="1"/>
        <v>0.78695585963843628</v>
      </c>
      <c r="AS43" s="825">
        <v>26.308</v>
      </c>
      <c r="AW43" s="135" t="s">
        <v>339</v>
      </c>
      <c r="AX43" s="821">
        <f t="shared" si="15"/>
        <v>9.4269999999999996</v>
      </c>
      <c r="AY43" s="821">
        <f t="shared" si="24"/>
        <v>144.94299999999998</v>
      </c>
      <c r="AZ43" s="821">
        <f t="shared" si="25"/>
        <v>53.640999999999998</v>
      </c>
      <c r="BA43" s="821">
        <f t="shared" si="26"/>
        <v>208.011</v>
      </c>
      <c r="BB43" s="821">
        <f t="shared" si="27"/>
        <v>1.284</v>
      </c>
      <c r="BC43" s="821">
        <f t="shared" si="28"/>
        <v>0.46200000000000002</v>
      </c>
      <c r="BD43" s="821">
        <f t="shared" si="29"/>
        <v>149.27500000000001</v>
      </c>
      <c r="BE43" s="821">
        <f t="shared" si="30"/>
        <v>151.02100000000002</v>
      </c>
      <c r="BF43" s="821">
        <f t="shared" si="31"/>
        <v>47.754999999999995</v>
      </c>
      <c r="BG43" s="821">
        <f t="shared" si="32"/>
        <v>208.011</v>
      </c>
      <c r="BH43" s="821">
        <f t="shared" si="33"/>
        <v>9.2349999999999994</v>
      </c>
      <c r="BI43" s="162">
        <f t="shared" si="16"/>
        <v>6.1150436032074998E-2</v>
      </c>
      <c r="BJ43" s="162">
        <f t="shared" si="17"/>
        <v>0.19338289184378599</v>
      </c>
      <c r="BK43" s="163">
        <f t="shared" si="18"/>
        <v>8.5021288430085877E-3</v>
      </c>
      <c r="BL43" s="163">
        <f t="shared" si="19"/>
        <v>0.98843869395646955</v>
      </c>
      <c r="BM43" s="163">
        <f t="shared" si="20"/>
        <v>0.31621430132233258</v>
      </c>
      <c r="BN43" s="154"/>
      <c r="BO43" s="825">
        <f t="shared" si="21"/>
        <v>184.51499999999999</v>
      </c>
      <c r="BP43" s="169">
        <f t="shared" si="3"/>
        <v>0.78553505135083868</v>
      </c>
      <c r="BQ43" s="825">
        <f t="shared" si="21"/>
        <v>151.02100000000002</v>
      </c>
      <c r="BU43" s="135" t="s">
        <v>339</v>
      </c>
      <c r="BV43" s="836">
        <f t="shared" si="22"/>
        <v>2.804412826064543E-2</v>
      </c>
      <c r="BW43" s="836">
        <f t="shared" si="34"/>
        <v>0.19972724813242271</v>
      </c>
      <c r="BX43" s="836">
        <f t="shared" si="35"/>
        <v>4.1215676809683828E-3</v>
      </c>
      <c r="BY43" s="836">
        <f t="shared" si="36"/>
        <v>0.14986165547513272</v>
      </c>
      <c r="BZ43" s="836">
        <f t="shared" si="37"/>
        <v>0</v>
      </c>
      <c r="CA43" s="836">
        <f t="shared" si="38"/>
        <v>0</v>
      </c>
      <c r="CB43" s="836">
        <f t="shared" si="39"/>
        <v>0.14983227305604757</v>
      </c>
      <c r="CC43" s="836">
        <f t="shared" si="40"/>
        <v>0.14835700872389737</v>
      </c>
      <c r="CD43" s="836">
        <f t="shared" si="41"/>
        <v>0.17473127570594132</v>
      </c>
      <c r="CE43" s="836">
        <f t="shared" si="42"/>
        <v>0.14986165547513272</v>
      </c>
      <c r="CF43" s="836">
        <f t="shared" si="43"/>
        <v>2.6254744833403627E-2</v>
      </c>
      <c r="CG43" s="154"/>
      <c r="CH43" s="167">
        <f t="shared" si="23"/>
        <v>0.19943856787080985</v>
      </c>
    </row>
    <row r="44" spans="1:86" ht="15" thickBot="1" x14ac:dyDescent="0.35">
      <c r="A44" s="135" t="s">
        <v>369</v>
      </c>
      <c r="B44" s="913">
        <v>9.484</v>
      </c>
      <c r="C44" s="913">
        <v>189.45500000000001</v>
      </c>
      <c r="D44" s="913">
        <v>57.924999999999997</v>
      </c>
      <c r="E44" s="913">
        <v>256.86399999999998</v>
      </c>
      <c r="F44" s="914">
        <v>1.272</v>
      </c>
      <c r="G44" s="914">
        <v>0.48099999999999998</v>
      </c>
      <c r="H44" s="914">
        <v>184.46700000000001</v>
      </c>
      <c r="I44" s="914">
        <v>186.22</v>
      </c>
      <c r="J44" s="915">
        <v>60.158000000000001</v>
      </c>
      <c r="K44" s="915">
        <v>256.86399999999998</v>
      </c>
      <c r="L44" s="916">
        <v>10.486000000000001</v>
      </c>
      <c r="M44" s="162">
        <f>L44/I44</f>
        <v>5.6309741166362372E-2</v>
      </c>
      <c r="N44" s="162">
        <f>L44/J44</f>
        <v>0.17430765650453806</v>
      </c>
      <c r="O44" s="163">
        <f>F44/I44</f>
        <v>6.8306304371173882E-3</v>
      </c>
      <c r="P44" s="163">
        <f>H44/I44</f>
        <v>0.99058640317903568</v>
      </c>
      <c r="Q44" s="163">
        <f>J44/I44</f>
        <v>0.32304800773278919</v>
      </c>
      <c r="R44" s="154"/>
      <c r="S44" s="515">
        <v>241.69800000000001</v>
      </c>
      <c r="T44" s="169">
        <f t="shared" si="0"/>
        <v>0.7838500939188574</v>
      </c>
      <c r="U44" s="429">
        <v>186.22</v>
      </c>
      <c r="V44" s="827"/>
      <c r="W44" s="832"/>
      <c r="Y44" s="135" t="s">
        <v>369</v>
      </c>
      <c r="Z44" s="821">
        <v>0.249</v>
      </c>
      <c r="AA44" s="821">
        <v>36.908999999999999</v>
      </c>
      <c r="AB44" s="821">
        <v>0.34699999999999998</v>
      </c>
      <c r="AC44" s="821">
        <v>37.505000000000003</v>
      </c>
      <c r="AD44" s="822">
        <v>0</v>
      </c>
      <c r="AE44" s="822">
        <v>0</v>
      </c>
      <c r="AF44" s="822">
        <v>26.803999999999998</v>
      </c>
      <c r="AG44" s="822">
        <v>26.803999999999998</v>
      </c>
      <c r="AH44" s="823">
        <v>10.474</v>
      </c>
      <c r="AI44" s="823">
        <v>37.505000000000003</v>
      </c>
      <c r="AJ44" s="824">
        <v>0.22700000000000001</v>
      </c>
      <c r="AK44" s="162">
        <f t="shared" si="10"/>
        <v>8.4688852410088056E-3</v>
      </c>
      <c r="AL44" s="162">
        <f t="shared" si="11"/>
        <v>2.1672713385526066E-2</v>
      </c>
      <c r="AM44" s="163">
        <f t="shared" si="12"/>
        <v>0</v>
      </c>
      <c r="AN44" s="163">
        <f t="shared" si="13"/>
        <v>1</v>
      </c>
      <c r="AO44" s="163">
        <f t="shared" si="14"/>
        <v>0.39076257275033582</v>
      </c>
      <c r="AP44" s="154"/>
      <c r="AQ44" s="833">
        <v>47.192</v>
      </c>
      <c r="AR44" s="169">
        <f t="shared" si="1"/>
        <v>0.78210289879640615</v>
      </c>
      <c r="AS44" s="825">
        <v>26.803999999999998</v>
      </c>
      <c r="AW44" s="135" t="s">
        <v>369</v>
      </c>
      <c r="AX44" s="821">
        <f t="shared" si="15"/>
        <v>9.2349999999999994</v>
      </c>
      <c r="AY44" s="821">
        <f t="shared" si="24"/>
        <v>152.54600000000002</v>
      </c>
      <c r="AZ44" s="821">
        <f t="shared" si="25"/>
        <v>57.577999999999996</v>
      </c>
      <c r="BA44" s="821">
        <f t="shared" si="26"/>
        <v>219.35899999999998</v>
      </c>
      <c r="BB44" s="821">
        <f t="shared" si="27"/>
        <v>1.272</v>
      </c>
      <c r="BC44" s="821">
        <f t="shared" si="28"/>
        <v>0.48099999999999998</v>
      </c>
      <c r="BD44" s="821">
        <f t="shared" si="29"/>
        <v>157.66300000000001</v>
      </c>
      <c r="BE44" s="821">
        <f t="shared" si="30"/>
        <v>159.416</v>
      </c>
      <c r="BF44" s="821">
        <f t="shared" si="31"/>
        <v>49.683999999999997</v>
      </c>
      <c r="BG44" s="821">
        <f t="shared" si="32"/>
        <v>219.35899999999998</v>
      </c>
      <c r="BH44" s="821">
        <f t="shared" si="33"/>
        <v>10.259</v>
      </c>
      <c r="BI44" s="162">
        <f t="shared" si="16"/>
        <v>6.435364078887941E-2</v>
      </c>
      <c r="BJ44" s="162">
        <f t="shared" si="17"/>
        <v>0.2064849851058691</v>
      </c>
      <c r="BK44" s="163">
        <f t="shared" si="18"/>
        <v>7.9791238018768508E-3</v>
      </c>
      <c r="BL44" s="163">
        <f t="shared" si="19"/>
        <v>0.98900361318813679</v>
      </c>
      <c r="BM44" s="163">
        <f t="shared" si="20"/>
        <v>0.31166256837456718</v>
      </c>
      <c r="BN44" s="154"/>
      <c r="BO44" s="825">
        <f t="shared" si="21"/>
        <v>194.506</v>
      </c>
      <c r="BP44" s="169">
        <f t="shared" si="3"/>
        <v>0.7842740069715074</v>
      </c>
      <c r="BQ44" s="825">
        <f t="shared" si="21"/>
        <v>159.416</v>
      </c>
      <c r="BU44" s="135" t="s">
        <v>369</v>
      </c>
      <c r="BV44" s="836">
        <f t="shared" si="22"/>
        <v>2.6254744833403627E-2</v>
      </c>
      <c r="BW44" s="836">
        <f t="shared" si="34"/>
        <v>0.1948167110923438</v>
      </c>
      <c r="BX44" s="836">
        <f t="shared" si="35"/>
        <v>5.990504963314631E-3</v>
      </c>
      <c r="BY44" s="836">
        <f t="shared" si="36"/>
        <v>0.1460111187243055</v>
      </c>
      <c r="BZ44" s="836">
        <f t="shared" si="37"/>
        <v>0</v>
      </c>
      <c r="CA44" s="836">
        <f t="shared" si="38"/>
        <v>0</v>
      </c>
      <c r="CB44" s="836">
        <f t="shared" si="39"/>
        <v>0.14530512232540235</v>
      </c>
      <c r="CC44" s="836">
        <f t="shared" si="40"/>
        <v>0.1439372784878101</v>
      </c>
      <c r="CD44" s="836">
        <f t="shared" si="41"/>
        <v>0.17410818178795837</v>
      </c>
      <c r="CE44" s="836">
        <f t="shared" si="42"/>
        <v>0.1460111187243055</v>
      </c>
      <c r="CF44" s="836">
        <f t="shared" si="43"/>
        <v>2.1647911501049017E-2</v>
      </c>
      <c r="CG44" s="154"/>
      <c r="CH44" s="167">
        <f t="shared" si="23"/>
        <v>0.19525192595718624</v>
      </c>
    </row>
    <row r="45" spans="1:86" ht="15" thickBot="1" x14ac:dyDescent="0.35">
      <c r="A45" s="393" t="s">
        <v>375</v>
      </c>
      <c r="B45" s="920">
        <v>10.486000000000001</v>
      </c>
      <c r="C45" s="920">
        <v>206.953</v>
      </c>
      <c r="D45" s="920">
        <v>60.198</v>
      </c>
      <c r="E45" s="920">
        <v>277.637</v>
      </c>
      <c r="F45" s="921">
        <v>1.292</v>
      </c>
      <c r="G45" s="921">
        <v>0.496</v>
      </c>
      <c r="H45" s="921">
        <v>200.124</v>
      </c>
      <c r="I45" s="921">
        <v>201.91200000000001</v>
      </c>
      <c r="J45" s="922">
        <v>63.576000000000001</v>
      </c>
      <c r="K45" s="922">
        <v>277.637</v>
      </c>
      <c r="L45" s="923">
        <v>12.148999999999999</v>
      </c>
      <c r="M45" s="903">
        <f>L45/I45</f>
        <v>6.0169776932525051E-2</v>
      </c>
      <c r="N45" s="162">
        <f>L45/J45</f>
        <v>0.19109412356864225</v>
      </c>
      <c r="O45" s="163">
        <f>F45/I45</f>
        <v>6.3988272118546694E-3</v>
      </c>
      <c r="P45" s="163">
        <f>H45/I45</f>
        <v>0.9911446570783311</v>
      </c>
      <c r="Q45" s="163">
        <f>J45/I45</f>
        <v>0.31486984428860099</v>
      </c>
      <c r="R45" s="154"/>
      <c r="S45" s="902">
        <v>262.93900000000002</v>
      </c>
      <c r="T45" s="169">
        <f>C45/S45</f>
        <v>0.78707608989157174</v>
      </c>
      <c r="U45" s="429">
        <v>201.91200000000001</v>
      </c>
      <c r="V45" s="827"/>
      <c r="W45" s="832"/>
      <c r="Y45" s="135" t="s">
        <v>375</v>
      </c>
      <c r="Z45" s="821">
        <v>0.22700000000000001</v>
      </c>
      <c r="AA45" s="821">
        <v>40.878999999999998</v>
      </c>
      <c r="AB45" s="821">
        <v>0.30199999999999999</v>
      </c>
      <c r="AC45" s="821">
        <v>41.408000000000001</v>
      </c>
      <c r="AD45" s="822">
        <v>0</v>
      </c>
      <c r="AE45" s="822">
        <v>0</v>
      </c>
      <c r="AF45" s="822">
        <v>29.242999999999999</v>
      </c>
      <c r="AG45" s="822">
        <v>29.242999999999999</v>
      </c>
      <c r="AH45" s="823">
        <v>11.929</v>
      </c>
      <c r="AI45" s="823">
        <v>41.408000000000001</v>
      </c>
      <c r="AJ45" s="824">
        <v>0.23599999999999999</v>
      </c>
      <c r="AK45" s="162">
        <f>AJ45/AG45</f>
        <v>8.070307423998906E-3</v>
      </c>
      <c r="AL45" s="162">
        <f>AJ45/AH45</f>
        <v>1.9783720345376812E-2</v>
      </c>
      <c r="AM45" s="163">
        <f>AD45/AG45</f>
        <v>0</v>
      </c>
      <c r="AN45" s="163">
        <f>AF45/AG45</f>
        <v>1</v>
      </c>
      <c r="AO45" s="163">
        <f>AH45/AG45</f>
        <v>0.40792668330882609</v>
      </c>
      <c r="AP45" s="154"/>
      <c r="AQ45" s="833">
        <v>50.975000000000001</v>
      </c>
      <c r="AR45" s="169">
        <f>AA45/AQ45</f>
        <v>0.80194212849435986</v>
      </c>
      <c r="AS45" s="825">
        <v>29.242999999999999</v>
      </c>
      <c r="AW45" s="135" t="s">
        <v>375</v>
      </c>
      <c r="AX45" s="821">
        <f t="shared" ref="AX45:BH46" si="44">B45-Z45</f>
        <v>10.259</v>
      </c>
      <c r="AY45" s="821">
        <f t="shared" si="44"/>
        <v>166.07400000000001</v>
      </c>
      <c r="AZ45" s="821">
        <f t="shared" si="44"/>
        <v>59.896000000000001</v>
      </c>
      <c r="BA45" s="821">
        <f t="shared" si="44"/>
        <v>236.22899999999998</v>
      </c>
      <c r="BB45" s="821">
        <f t="shared" si="44"/>
        <v>1.292</v>
      </c>
      <c r="BC45" s="821">
        <f t="shared" si="44"/>
        <v>0.496</v>
      </c>
      <c r="BD45" s="821">
        <f t="shared" si="44"/>
        <v>170.881</v>
      </c>
      <c r="BE45" s="821">
        <f t="shared" si="44"/>
        <v>172.66900000000001</v>
      </c>
      <c r="BF45" s="821">
        <f t="shared" si="44"/>
        <v>51.646999999999998</v>
      </c>
      <c r="BG45" s="821">
        <f t="shared" si="44"/>
        <v>236.22899999999998</v>
      </c>
      <c r="BH45" s="821">
        <f t="shared" si="44"/>
        <v>11.912999999999998</v>
      </c>
      <c r="BI45" s="162">
        <f>BH45/BE45</f>
        <v>6.8993276152638852E-2</v>
      </c>
      <c r="BJ45" s="162">
        <f>BH45/BF45</f>
        <v>0.2306619939202664</v>
      </c>
      <c r="BK45" s="163">
        <f>BB45/BE45</f>
        <v>7.4825243674313275E-3</v>
      </c>
      <c r="BL45" s="163">
        <f>BD45/BE45</f>
        <v>0.98964492757819866</v>
      </c>
      <c r="BM45" s="163">
        <f>BF45/BE45</f>
        <v>0.29910985758879705</v>
      </c>
      <c r="BN45" s="154"/>
      <c r="BO45" s="825">
        <f>S45-AQ45</f>
        <v>211.96400000000003</v>
      </c>
      <c r="BP45" s="169">
        <f>AY45/BO45</f>
        <v>0.78350097186314649</v>
      </c>
      <c r="BQ45" s="825">
        <f>U45-AS45</f>
        <v>172.66900000000001</v>
      </c>
      <c r="BU45" s="135" t="s">
        <v>375</v>
      </c>
      <c r="BV45" s="836">
        <f t="shared" ref="BV45:CF46" si="45">Z45/B45</f>
        <v>2.1647911501049017E-2</v>
      </c>
      <c r="BW45" s="836">
        <f t="shared" si="45"/>
        <v>0.19752794112672925</v>
      </c>
      <c r="BX45" s="836">
        <f t="shared" si="45"/>
        <v>5.0167779660453835E-3</v>
      </c>
      <c r="BY45" s="836">
        <f t="shared" si="45"/>
        <v>0.14914438637501487</v>
      </c>
      <c r="BZ45" s="836">
        <f t="shared" si="45"/>
        <v>0</v>
      </c>
      <c r="CA45" s="836">
        <f t="shared" si="45"/>
        <v>0</v>
      </c>
      <c r="CB45" s="836">
        <f t="shared" si="45"/>
        <v>0.14612440287022047</v>
      </c>
      <c r="CC45" s="836">
        <f t="shared" si="45"/>
        <v>0.14483042117358055</v>
      </c>
      <c r="CD45" s="836">
        <f t="shared" si="45"/>
        <v>0.18763369825091231</v>
      </c>
      <c r="CE45" s="836">
        <f t="shared" si="45"/>
        <v>0.14914438637501487</v>
      </c>
      <c r="CF45" s="836">
        <f t="shared" si="45"/>
        <v>1.9425467116635113E-2</v>
      </c>
      <c r="CG45" s="154"/>
      <c r="CH45" s="167">
        <f>AQ45/S45</f>
        <v>0.19386625795336559</v>
      </c>
    </row>
    <row r="46" spans="1:86" x14ac:dyDescent="0.3">
      <c r="A46" s="393" t="s">
        <v>380</v>
      </c>
      <c r="B46" s="920">
        <v>12.148999999999999</v>
      </c>
      <c r="C46" s="920">
        <v>218.715</v>
      </c>
      <c r="D46" s="920">
        <v>64.903999999999996</v>
      </c>
      <c r="E46" s="920">
        <v>295.76799999999997</v>
      </c>
      <c r="F46" s="921">
        <v>1.3120000000000001</v>
      </c>
      <c r="G46" s="921">
        <v>0.46600000000000003</v>
      </c>
      <c r="H46" s="921">
        <v>214.583</v>
      </c>
      <c r="I46" s="921">
        <v>216.36099999999999</v>
      </c>
      <c r="J46" s="922">
        <v>67.263999999999996</v>
      </c>
      <c r="K46" s="922">
        <v>295.76799999999997</v>
      </c>
      <c r="L46" s="923">
        <v>12.143000000000001</v>
      </c>
      <c r="M46" s="903">
        <f>L46/I46</f>
        <v>5.6123793105042043E-2</v>
      </c>
      <c r="N46" s="162">
        <f>L46/J46</f>
        <v>0.1805274738344434</v>
      </c>
      <c r="O46" s="163">
        <f>F46/I46</f>
        <v>6.0639394345561358E-3</v>
      </c>
      <c r="P46" s="163">
        <f>H46/I46</f>
        <v>0.99178225280896282</v>
      </c>
      <c r="Q46" s="163">
        <f>J46/I46</f>
        <v>0.31088782174236579</v>
      </c>
      <c r="R46" s="154"/>
      <c r="S46" s="902">
        <v>278.608</v>
      </c>
      <c r="T46" s="169">
        <f>C46/S46</f>
        <v>0.78502770918279452</v>
      </c>
      <c r="U46" s="429">
        <v>216.36099999999999</v>
      </c>
      <c r="V46" s="827"/>
      <c r="W46" s="832"/>
      <c r="Y46" s="135" t="s">
        <v>380</v>
      </c>
      <c r="Z46" s="821">
        <v>0.23599999999999999</v>
      </c>
      <c r="AA46" s="821">
        <v>40.064999999999998</v>
      </c>
      <c r="AB46" s="821">
        <v>0.34</v>
      </c>
      <c r="AC46" s="821">
        <v>40.640999999999998</v>
      </c>
      <c r="AD46" s="822">
        <v>0</v>
      </c>
      <c r="AE46" s="822">
        <v>0</v>
      </c>
      <c r="AF46" s="822">
        <v>30.209</v>
      </c>
      <c r="AG46" s="822">
        <v>30.209</v>
      </c>
      <c r="AH46" s="823">
        <v>10.16</v>
      </c>
      <c r="AI46" s="823">
        <v>40.640999999999998</v>
      </c>
      <c r="AJ46" s="824">
        <v>0.27200000000000002</v>
      </c>
      <c r="AK46" s="162">
        <f>AJ46/AG46</f>
        <v>9.0039392234102424E-3</v>
      </c>
      <c r="AL46" s="162">
        <f>AJ46/AH46</f>
        <v>2.677165354330709E-2</v>
      </c>
      <c r="AM46" s="163">
        <f>AD46/AG46</f>
        <v>0</v>
      </c>
      <c r="AN46" s="163">
        <f>AF46/AG46</f>
        <v>1</v>
      </c>
      <c r="AO46" s="163">
        <f>AH46/AG46</f>
        <v>0.33632361216855905</v>
      </c>
      <c r="AP46" s="154"/>
      <c r="AQ46" s="833">
        <v>50.893000000000001</v>
      </c>
      <c r="AR46" s="169">
        <f>AA46/AQ46</f>
        <v>0.78723989546696005</v>
      </c>
      <c r="AS46" s="825">
        <v>30.209</v>
      </c>
      <c r="AW46" s="135" t="s">
        <v>380</v>
      </c>
      <c r="AX46" s="821">
        <f t="shared" si="44"/>
        <v>11.912999999999998</v>
      </c>
      <c r="AY46" s="821">
        <f t="shared" si="44"/>
        <v>178.65</v>
      </c>
      <c r="AZ46" s="821">
        <f t="shared" si="44"/>
        <v>64.563999999999993</v>
      </c>
      <c r="BA46" s="821">
        <f t="shared" si="44"/>
        <v>255.12699999999998</v>
      </c>
      <c r="BB46" s="821">
        <f t="shared" si="44"/>
        <v>1.3120000000000001</v>
      </c>
      <c r="BC46" s="821">
        <f t="shared" si="44"/>
        <v>0.46600000000000003</v>
      </c>
      <c r="BD46" s="821">
        <f t="shared" si="44"/>
        <v>184.374</v>
      </c>
      <c r="BE46" s="821">
        <f t="shared" si="44"/>
        <v>186.15199999999999</v>
      </c>
      <c r="BF46" s="821">
        <f t="shared" si="44"/>
        <v>57.103999999999999</v>
      </c>
      <c r="BG46" s="821">
        <f t="shared" si="44"/>
        <v>255.12699999999998</v>
      </c>
      <c r="BH46" s="821">
        <f t="shared" si="44"/>
        <v>11.871</v>
      </c>
      <c r="BI46" s="162">
        <f>BH46/BE46</f>
        <v>6.3770467145128726E-2</v>
      </c>
      <c r="BJ46" s="162">
        <f>BH46/BF46</f>
        <v>0.20788386102549736</v>
      </c>
      <c r="BK46" s="163">
        <f>BB46/BE46</f>
        <v>7.0480037818556884E-3</v>
      </c>
      <c r="BL46" s="163">
        <f>BD46/BE46</f>
        <v>0.99044866560660105</v>
      </c>
      <c r="BM46" s="163">
        <f>BF46/BE46</f>
        <v>0.30676006704198722</v>
      </c>
      <c r="BN46" s="154"/>
      <c r="BO46" s="825">
        <f>S46-AQ46</f>
        <v>227.715</v>
      </c>
      <c r="BP46" s="169">
        <f>AY46/BO46</f>
        <v>0.78453329820169948</v>
      </c>
      <c r="BQ46" s="825">
        <f>U46-AS46</f>
        <v>186.15199999999999</v>
      </c>
      <c r="BU46" s="135" t="s">
        <v>380</v>
      </c>
      <c r="BV46" s="836">
        <f t="shared" si="45"/>
        <v>1.9425467116635113E-2</v>
      </c>
      <c r="BW46" s="836">
        <f t="shared" si="45"/>
        <v>0.18318359508950002</v>
      </c>
      <c r="BX46" s="836">
        <f t="shared" si="45"/>
        <v>5.2385061013188712E-3</v>
      </c>
      <c r="BY46" s="836">
        <f t="shared" si="45"/>
        <v>0.13740837413107571</v>
      </c>
      <c r="BZ46" s="836">
        <f t="shared" si="45"/>
        <v>0</v>
      </c>
      <c r="CA46" s="836">
        <f t="shared" si="45"/>
        <v>0</v>
      </c>
      <c r="CB46" s="836">
        <f t="shared" si="45"/>
        <v>0.14078002451265945</v>
      </c>
      <c r="CC46" s="836">
        <f t="shared" si="45"/>
        <v>0.13962312986166639</v>
      </c>
      <c r="CD46" s="836">
        <f t="shared" si="45"/>
        <v>0.15104662226450999</v>
      </c>
      <c r="CE46" s="836">
        <f t="shared" si="45"/>
        <v>0.13740837413107571</v>
      </c>
      <c r="CF46" s="836">
        <f t="shared" si="45"/>
        <v>2.2399736473688547E-2</v>
      </c>
      <c r="CG46" s="154"/>
      <c r="CH46" s="167">
        <f>AQ46/S46</f>
        <v>0.18266883937288234</v>
      </c>
    </row>
    <row r="47" spans="1:86" x14ac:dyDescent="0.3">
      <c r="B47" s="924"/>
      <c r="C47" s="924"/>
      <c r="D47" s="924"/>
      <c r="E47" s="924"/>
      <c r="F47" s="925"/>
      <c r="G47" s="925"/>
      <c r="H47" s="925"/>
      <c r="I47" s="925"/>
      <c r="J47" s="926"/>
      <c r="K47" s="926"/>
      <c r="L47" s="927"/>
      <c r="M47" s="137"/>
      <c r="N47" s="137"/>
      <c r="O47" s="168"/>
      <c r="P47" s="168"/>
      <c r="Q47" s="168"/>
      <c r="S47" s="138"/>
      <c r="T47" s="138"/>
      <c r="U47" s="138"/>
      <c r="Z47" s="129"/>
      <c r="AA47" s="129"/>
      <c r="AB47" s="129"/>
      <c r="AC47" s="129"/>
      <c r="AD47" s="140"/>
      <c r="AE47" s="140"/>
      <c r="AF47" s="140"/>
      <c r="AG47" s="140"/>
      <c r="AH47" s="142"/>
      <c r="AI47" s="142"/>
      <c r="AJ47" s="164"/>
      <c r="AK47" s="137"/>
      <c r="AL47" s="137"/>
      <c r="AM47" s="168"/>
      <c r="AN47" s="168"/>
      <c r="AO47" s="168"/>
      <c r="AQ47" s="138"/>
      <c r="AR47" s="138"/>
      <c r="AS47" s="138"/>
    </row>
    <row r="48" spans="1:86" x14ac:dyDescent="0.3">
      <c r="B48" s="924"/>
      <c r="C48" s="924"/>
      <c r="D48" s="924"/>
      <c r="E48" s="924"/>
      <c r="F48" s="925"/>
      <c r="G48" s="925"/>
      <c r="H48" s="925"/>
      <c r="I48" s="925"/>
      <c r="J48" s="926"/>
      <c r="K48" s="926"/>
      <c r="L48" s="927"/>
      <c r="M48" s="137"/>
      <c r="N48" s="137"/>
      <c r="O48" s="168"/>
      <c r="P48" s="168"/>
      <c r="Q48" s="168"/>
      <c r="S48" s="138"/>
      <c r="T48" s="138"/>
      <c r="U48" s="138"/>
      <c r="Z48" s="129"/>
      <c r="AA48" s="129"/>
      <c r="AB48" s="129"/>
      <c r="AC48" s="129"/>
      <c r="AD48" s="140"/>
      <c r="AE48" s="140"/>
      <c r="AF48" s="140"/>
      <c r="AG48" s="140"/>
      <c r="AH48" s="142"/>
      <c r="AI48" s="142"/>
      <c r="AJ48" s="164"/>
      <c r="AK48" s="137"/>
      <c r="AL48" s="137"/>
      <c r="AM48" s="168"/>
      <c r="AN48" s="168"/>
      <c r="AO48" s="168"/>
      <c r="AQ48" s="138"/>
      <c r="AR48" s="138"/>
      <c r="AS48" s="138"/>
    </row>
    <row r="49" spans="1:45" x14ac:dyDescent="0.3">
      <c r="A49"/>
      <c r="B49" s="924"/>
      <c r="C49" s="924"/>
      <c r="D49" s="924"/>
      <c r="E49" s="924"/>
      <c r="F49" s="925"/>
      <c r="G49" s="925"/>
      <c r="H49" s="925"/>
      <c r="I49" s="925"/>
      <c r="J49" s="926"/>
      <c r="K49" s="926"/>
      <c r="L49" s="927"/>
      <c r="M49" s="137"/>
      <c r="N49" s="137"/>
      <c r="O49" s="168"/>
      <c r="P49" s="168"/>
      <c r="Q49" s="168"/>
      <c r="S49" s="138"/>
      <c r="T49" s="138"/>
      <c r="U49" s="138"/>
      <c r="Y49"/>
      <c r="Z49" s="129"/>
      <c r="AA49" s="129"/>
      <c r="AB49" s="129"/>
      <c r="AC49" s="129"/>
      <c r="AD49" s="140"/>
      <c r="AE49" s="140"/>
      <c r="AF49" s="140"/>
      <c r="AG49" s="140"/>
      <c r="AH49" s="142"/>
      <c r="AI49" s="142"/>
      <c r="AJ49" s="164"/>
      <c r="AK49" s="137"/>
      <c r="AL49" s="137"/>
      <c r="AM49" s="168"/>
      <c r="AN49" s="168"/>
      <c r="AO49" s="168"/>
      <c r="AQ49" s="138"/>
      <c r="AR49" s="138"/>
      <c r="AS49" s="138"/>
    </row>
    <row r="50" spans="1:45" x14ac:dyDescent="0.3">
      <c r="A50"/>
      <c r="B50" s="924"/>
      <c r="C50" s="924"/>
      <c r="D50" s="924"/>
      <c r="E50" s="924"/>
      <c r="F50" s="925"/>
      <c r="G50" s="925"/>
      <c r="H50" s="925"/>
      <c r="I50" s="925"/>
      <c r="J50" s="926"/>
      <c r="K50" s="926"/>
      <c r="L50" s="927"/>
      <c r="M50" s="137"/>
      <c r="N50" s="137"/>
      <c r="O50" s="168"/>
      <c r="P50" s="168"/>
      <c r="Q50" s="168"/>
      <c r="S50" s="138"/>
      <c r="T50" s="138"/>
      <c r="U50" s="138"/>
      <c r="Y50"/>
      <c r="Z50" s="129"/>
      <c r="AA50" s="129"/>
      <c r="AB50" s="129"/>
      <c r="AC50" s="129"/>
      <c r="AD50" s="140"/>
      <c r="AE50" s="140"/>
      <c r="AF50" s="140"/>
      <c r="AG50" s="140"/>
      <c r="AH50" s="142"/>
      <c r="AI50" s="142"/>
      <c r="AJ50" s="164"/>
      <c r="AK50" s="137"/>
      <c r="AL50" s="137"/>
      <c r="AM50" s="168"/>
      <c r="AN50" s="168"/>
      <c r="AO50" s="168"/>
      <c r="AQ50" s="138"/>
      <c r="AR50" s="138"/>
      <c r="AS50" s="138"/>
    </row>
    <row r="51" spans="1:45" x14ac:dyDescent="0.3">
      <c r="A51"/>
      <c r="B51" s="924"/>
      <c r="C51" s="924"/>
      <c r="D51" s="924"/>
      <c r="E51" s="924"/>
      <c r="F51" s="925"/>
      <c r="G51" s="925"/>
      <c r="H51" s="925"/>
      <c r="I51" s="925"/>
      <c r="J51" s="926"/>
      <c r="K51" s="926"/>
      <c r="L51" s="927"/>
      <c r="M51" s="137"/>
      <c r="N51" s="137"/>
      <c r="O51" s="168"/>
      <c r="P51" s="168"/>
      <c r="Q51" s="168"/>
      <c r="S51" s="138"/>
      <c r="T51" s="138"/>
      <c r="U51" s="138"/>
      <c r="Y51"/>
      <c r="Z51" s="129"/>
      <c r="AA51" s="129"/>
      <c r="AB51" s="129"/>
      <c r="AC51" s="129"/>
      <c r="AD51" s="140"/>
      <c r="AE51" s="140"/>
      <c r="AF51" s="140"/>
      <c r="AG51" s="140"/>
      <c r="AH51" s="142"/>
      <c r="AI51" s="142"/>
      <c r="AJ51" s="164"/>
      <c r="AK51" s="137"/>
      <c r="AL51" s="137"/>
      <c r="AM51" s="168"/>
      <c r="AN51" s="168"/>
      <c r="AO51" s="168"/>
      <c r="AQ51" s="138"/>
      <c r="AR51" s="138"/>
      <c r="AS51" s="138"/>
    </row>
    <row r="52" spans="1:45" x14ac:dyDescent="0.3">
      <c r="A52"/>
      <c r="B52" s="924"/>
      <c r="C52" s="924"/>
      <c r="D52" s="924"/>
      <c r="E52" s="924"/>
      <c r="F52" s="925"/>
      <c r="G52" s="925"/>
      <c r="H52" s="925"/>
      <c r="I52" s="925"/>
      <c r="J52" s="926"/>
      <c r="K52" s="926"/>
      <c r="L52" s="927"/>
      <c r="M52" s="137"/>
      <c r="N52" s="137"/>
      <c r="O52" s="168"/>
      <c r="P52" s="168"/>
      <c r="Q52" s="168"/>
      <c r="S52" s="138"/>
      <c r="T52" s="138"/>
      <c r="U52" s="138"/>
      <c r="Y52"/>
      <c r="Z52" s="129"/>
      <c r="AA52" s="129"/>
      <c r="AB52" s="129"/>
      <c r="AC52" s="129"/>
      <c r="AD52" s="140"/>
      <c r="AE52" s="140"/>
      <c r="AF52" s="140"/>
      <c r="AG52" s="140"/>
      <c r="AH52" s="142"/>
      <c r="AI52" s="142"/>
      <c r="AJ52" s="164"/>
      <c r="AK52" s="137"/>
      <c r="AL52" s="137"/>
      <c r="AM52" s="168"/>
      <c r="AN52" s="168"/>
      <c r="AO52" s="168"/>
      <c r="AQ52" s="138"/>
      <c r="AR52" s="138"/>
      <c r="AS52" s="138"/>
    </row>
    <row r="53" spans="1:45" x14ac:dyDescent="0.3">
      <c r="A53"/>
      <c r="B53" s="924"/>
      <c r="C53" s="924"/>
      <c r="D53" s="924"/>
      <c r="E53" s="924"/>
      <c r="F53" s="925"/>
      <c r="G53" s="925"/>
      <c r="H53" s="925"/>
      <c r="I53" s="925"/>
      <c r="J53" s="926"/>
      <c r="K53" s="926"/>
      <c r="L53" s="927"/>
      <c r="M53" s="137"/>
      <c r="N53" s="137"/>
      <c r="O53" s="168"/>
      <c r="P53" s="168"/>
      <c r="Q53" s="168"/>
      <c r="S53" s="138"/>
      <c r="T53" s="138"/>
      <c r="U53" s="138"/>
      <c r="Y53"/>
      <c r="Z53" s="129"/>
      <c r="AA53" s="129"/>
      <c r="AB53" s="129"/>
      <c r="AC53" s="129"/>
      <c r="AD53" s="140"/>
      <c r="AE53" s="140"/>
      <c r="AF53" s="140"/>
      <c r="AG53" s="140"/>
      <c r="AH53" s="142"/>
      <c r="AI53" s="142"/>
      <c r="AJ53" s="164"/>
      <c r="AK53" s="137"/>
      <c r="AL53" s="137"/>
      <c r="AM53" s="168"/>
      <c r="AN53" s="168"/>
      <c r="AO53" s="168"/>
      <c r="AQ53" s="138"/>
      <c r="AR53" s="138"/>
      <c r="AS53" s="138"/>
    </row>
    <row r="54" spans="1:45" x14ac:dyDescent="0.3">
      <c r="A54"/>
      <c r="B54" s="924"/>
      <c r="C54" s="924"/>
      <c r="D54" s="924"/>
      <c r="E54" s="924"/>
      <c r="F54" s="925"/>
      <c r="G54" s="925"/>
      <c r="H54" s="925"/>
      <c r="I54" s="925"/>
      <c r="J54" s="926"/>
      <c r="K54" s="926"/>
      <c r="L54" s="927"/>
      <c r="M54" s="137"/>
      <c r="N54" s="137"/>
      <c r="O54" s="168"/>
      <c r="P54" s="168"/>
      <c r="Q54" s="168"/>
      <c r="S54" s="138"/>
      <c r="T54" s="138"/>
      <c r="U54" s="138"/>
      <c r="Y54"/>
      <c r="Z54" s="129"/>
      <c r="AA54" s="129"/>
      <c r="AB54" s="129"/>
      <c r="AC54" s="129"/>
      <c r="AD54" s="140"/>
      <c r="AE54" s="140"/>
      <c r="AF54" s="140"/>
      <c r="AG54" s="140"/>
      <c r="AH54" s="142"/>
      <c r="AI54" s="142"/>
      <c r="AJ54" s="164"/>
      <c r="AK54" s="137"/>
      <c r="AL54" s="137"/>
      <c r="AM54" s="168"/>
      <c r="AN54" s="168"/>
      <c r="AO54" s="168"/>
      <c r="AQ54" s="138"/>
      <c r="AR54" s="138"/>
      <c r="AS54" s="138"/>
    </row>
    <row r="55" spans="1:45" x14ac:dyDescent="0.3">
      <c r="A55"/>
      <c r="B55" s="924"/>
      <c r="C55" s="924"/>
      <c r="D55" s="924"/>
      <c r="E55" s="924"/>
      <c r="F55" s="925"/>
      <c r="G55" s="925"/>
      <c r="H55" s="925"/>
      <c r="I55" s="925"/>
      <c r="J55" s="926"/>
      <c r="K55" s="926"/>
      <c r="L55" s="927"/>
      <c r="M55" s="137"/>
      <c r="N55" s="137"/>
      <c r="O55" s="168"/>
      <c r="P55" s="168"/>
      <c r="Q55" s="168"/>
      <c r="S55" s="138"/>
      <c r="T55" s="138"/>
      <c r="U55" s="138"/>
      <c r="Y55"/>
      <c r="Z55" s="129"/>
      <c r="AA55" s="129"/>
      <c r="AB55" s="129"/>
      <c r="AC55" s="129"/>
      <c r="AD55" s="140"/>
      <c r="AE55" s="140"/>
      <c r="AF55" s="140"/>
      <c r="AG55" s="140"/>
      <c r="AH55" s="142"/>
      <c r="AI55" s="142"/>
      <c r="AJ55" s="164"/>
      <c r="AK55" s="137"/>
      <c r="AL55" s="137"/>
      <c r="AM55" s="168"/>
      <c r="AN55" s="168"/>
      <c r="AO55" s="168"/>
      <c r="AQ55" s="138"/>
      <c r="AR55" s="138"/>
      <c r="AS55" s="138"/>
    </row>
    <row r="56" spans="1:45" x14ac:dyDescent="0.3">
      <c r="A56"/>
      <c r="B56" s="924"/>
      <c r="C56" s="924"/>
      <c r="D56" s="924"/>
      <c r="E56" s="924"/>
      <c r="F56" s="925"/>
      <c r="G56" s="925"/>
      <c r="H56" s="925"/>
      <c r="I56" s="925"/>
      <c r="J56" s="926"/>
      <c r="K56" s="926"/>
      <c r="L56" s="927"/>
      <c r="M56" s="137"/>
      <c r="N56" s="137"/>
      <c r="O56" s="168"/>
      <c r="P56" s="168"/>
      <c r="Q56" s="168"/>
      <c r="S56" s="138"/>
      <c r="T56" s="138"/>
      <c r="U56" s="138"/>
      <c r="Y56"/>
      <c r="Z56" s="129"/>
      <c r="AA56" s="129"/>
      <c r="AB56" s="129"/>
      <c r="AC56" s="129"/>
      <c r="AD56" s="140"/>
      <c r="AE56" s="140"/>
      <c r="AF56" s="140"/>
      <c r="AG56" s="140"/>
      <c r="AH56" s="142"/>
      <c r="AI56" s="142"/>
      <c r="AJ56" s="164"/>
      <c r="AK56" s="137"/>
      <c r="AL56" s="137"/>
      <c r="AM56" s="168"/>
      <c r="AN56" s="168"/>
      <c r="AO56" s="168"/>
      <c r="AQ56" s="138"/>
      <c r="AR56" s="138"/>
      <c r="AS56" s="138"/>
    </row>
    <row r="57" spans="1:45" x14ac:dyDescent="0.3">
      <c r="A57"/>
      <c r="B57" s="924"/>
      <c r="C57" s="924"/>
      <c r="D57" s="924"/>
      <c r="E57" s="924"/>
      <c r="F57" s="925"/>
      <c r="G57" s="925"/>
      <c r="H57" s="925"/>
      <c r="I57" s="925"/>
      <c r="J57" s="926"/>
      <c r="K57" s="926"/>
      <c r="L57" s="927"/>
      <c r="M57" s="137"/>
      <c r="N57" s="137"/>
      <c r="O57" s="168"/>
      <c r="P57" s="168"/>
      <c r="Q57" s="168"/>
      <c r="S57" s="138"/>
      <c r="T57" s="138"/>
      <c r="U57" s="138"/>
      <c r="Y57"/>
      <c r="Z57" s="129"/>
      <c r="AA57" s="129"/>
      <c r="AB57" s="129"/>
      <c r="AC57" s="129"/>
      <c r="AD57" s="140"/>
      <c r="AE57" s="140"/>
      <c r="AF57" s="140"/>
      <c r="AG57" s="140"/>
      <c r="AH57" s="142"/>
      <c r="AI57" s="142"/>
      <c r="AJ57" s="164"/>
      <c r="AK57" s="137"/>
      <c r="AL57" s="137"/>
      <c r="AM57" s="168"/>
      <c r="AN57" s="168"/>
      <c r="AO57" s="168"/>
      <c r="AQ57" s="138"/>
      <c r="AR57" s="138"/>
      <c r="AS57" s="138"/>
    </row>
    <row r="58" spans="1:45" x14ac:dyDescent="0.3">
      <c r="A58"/>
      <c r="B58" s="924"/>
      <c r="C58" s="924"/>
      <c r="D58" s="924"/>
      <c r="E58" s="924"/>
      <c r="F58" s="925"/>
      <c r="G58" s="925"/>
      <c r="H58" s="925"/>
      <c r="I58" s="925"/>
      <c r="J58" s="926"/>
      <c r="K58" s="926"/>
      <c r="L58" s="927"/>
      <c r="M58" s="137"/>
      <c r="N58" s="137"/>
      <c r="O58" s="168"/>
      <c r="P58" s="168"/>
      <c r="Q58" s="168"/>
      <c r="S58" s="138"/>
      <c r="T58" s="138"/>
      <c r="U58" s="138"/>
      <c r="Y58"/>
      <c r="Z58" s="129"/>
      <c r="AA58" s="129"/>
      <c r="AB58" s="129"/>
      <c r="AC58" s="129"/>
      <c r="AD58" s="140"/>
      <c r="AE58" s="140"/>
      <c r="AF58" s="140"/>
      <c r="AG58" s="140"/>
      <c r="AH58" s="142"/>
      <c r="AI58" s="142"/>
      <c r="AJ58" s="164"/>
      <c r="AK58" s="137"/>
      <c r="AL58" s="137"/>
      <c r="AM58" s="168"/>
      <c r="AN58" s="168"/>
      <c r="AO58" s="168"/>
      <c r="AQ58" s="138"/>
      <c r="AR58" s="138"/>
      <c r="AS58" s="138"/>
    </row>
    <row r="59" spans="1:45" x14ac:dyDescent="0.3">
      <c r="A59"/>
      <c r="B59" s="924"/>
      <c r="C59" s="924"/>
      <c r="D59" s="924"/>
      <c r="E59" s="924"/>
      <c r="F59" s="925"/>
      <c r="G59" s="925"/>
      <c r="H59" s="925"/>
      <c r="I59" s="925"/>
      <c r="J59" s="926"/>
      <c r="K59" s="926"/>
      <c r="L59" s="927"/>
      <c r="M59" s="137"/>
      <c r="N59" s="137"/>
      <c r="O59" s="168"/>
      <c r="P59" s="168"/>
      <c r="Q59" s="168"/>
      <c r="S59" s="138"/>
      <c r="T59" s="138"/>
      <c r="U59" s="138"/>
      <c r="Y59"/>
      <c r="Z59" s="129"/>
      <c r="AA59" s="129"/>
      <c r="AB59" s="129"/>
      <c r="AC59" s="129"/>
      <c r="AD59" s="140"/>
      <c r="AE59" s="140"/>
      <c r="AF59" s="140"/>
      <c r="AG59" s="140"/>
      <c r="AH59" s="142"/>
      <c r="AI59" s="142"/>
      <c r="AJ59" s="164"/>
      <c r="AK59" s="137"/>
      <c r="AL59" s="137"/>
      <c r="AM59" s="168"/>
      <c r="AN59" s="168"/>
      <c r="AO59" s="168"/>
      <c r="AQ59" s="138"/>
      <c r="AR59" s="138"/>
      <c r="AS59" s="138"/>
    </row>
    <row r="60" spans="1:45" x14ac:dyDescent="0.3">
      <c r="A60"/>
      <c r="B60" s="924"/>
      <c r="C60" s="924"/>
      <c r="D60" s="924"/>
      <c r="E60" s="924"/>
      <c r="F60" s="925"/>
      <c r="G60" s="925"/>
      <c r="H60" s="925"/>
      <c r="I60" s="925"/>
      <c r="J60" s="926"/>
      <c r="K60" s="926"/>
      <c r="L60" s="927"/>
      <c r="M60" s="137"/>
      <c r="N60" s="137"/>
      <c r="O60" s="168"/>
      <c r="P60" s="168"/>
      <c r="Q60" s="168"/>
      <c r="S60" s="138"/>
      <c r="T60" s="138"/>
      <c r="U60" s="138"/>
      <c r="Y60"/>
      <c r="Z60" s="129"/>
      <c r="AA60" s="129"/>
      <c r="AB60" s="129"/>
      <c r="AC60" s="129"/>
      <c r="AD60" s="140"/>
      <c r="AE60" s="140"/>
      <c r="AF60" s="140"/>
      <c r="AG60" s="140"/>
      <c r="AH60" s="142"/>
      <c r="AI60" s="142"/>
      <c r="AJ60" s="164"/>
      <c r="AK60" s="137"/>
      <c r="AL60" s="137"/>
      <c r="AM60" s="168"/>
      <c r="AN60" s="168"/>
      <c r="AO60" s="168"/>
      <c r="AQ60" s="138"/>
      <c r="AR60" s="138"/>
      <c r="AS60" s="138"/>
    </row>
  </sheetData>
  <mergeCells count="8">
    <mergeCell ref="BB3:BF3"/>
    <mergeCell ref="BV3:BY3"/>
    <mergeCell ref="BZ3:CD3"/>
    <mergeCell ref="B3:E3"/>
    <mergeCell ref="F3:J3"/>
    <mergeCell ref="Z3:AC3"/>
    <mergeCell ref="AD3:AH3"/>
    <mergeCell ref="AX3:BA3"/>
  </mergeCells>
  <pageMargins left="0.7" right="0.7" top="0.75" bottom="0.75" header="0.3" footer="0.3"/>
  <pageSetup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P1" sqref="AP1"/>
    </sheetView>
  </sheetViews>
  <sheetFormatPr defaultRowHeight="13.2" x14ac:dyDescent="0.25"/>
  <cols>
    <col min="1" max="1" width="12.6640625" style="133" customWidth="1"/>
    <col min="2" max="12" width="12.6640625" customWidth="1"/>
    <col min="13" max="14" width="10.6640625" customWidth="1"/>
    <col min="15" max="15" width="12.6640625" customWidth="1"/>
    <col min="16" max="17" width="10.6640625" customWidth="1"/>
    <col min="18" max="18" width="2.6640625" style="33" customWidth="1"/>
    <col min="19" max="20" width="12.6640625" customWidth="1"/>
    <col min="21" max="21" width="8.6640625" style="481" customWidth="1"/>
    <col min="22" max="22" width="8.6640625" style="828" customWidth="1"/>
    <col min="23" max="23" width="8.6640625" customWidth="1"/>
    <col min="24" max="24" width="12.6640625" style="133" customWidth="1"/>
    <col min="25" max="35" width="12.6640625" customWidth="1"/>
    <col min="36" max="37" width="10.6640625" customWidth="1"/>
    <col min="38" max="38" width="12.6640625" customWidth="1"/>
    <col min="39" max="40" width="10.6640625" customWidth="1"/>
    <col min="41" max="41" width="2.6640625" style="33" customWidth="1"/>
    <col min="42" max="43" width="12.6640625" customWidth="1"/>
    <col min="45" max="45" width="8.88671875" style="834"/>
    <col min="47" max="47" width="12.6640625" style="133" customWidth="1"/>
    <col min="48" max="58" width="12.6640625" customWidth="1"/>
    <col min="59" max="60" width="10.6640625" customWidth="1"/>
    <col min="61" max="61" width="12.6640625" customWidth="1"/>
    <col min="62" max="63" width="10.6640625" customWidth="1"/>
    <col min="64" max="64" width="2.6640625" style="33" customWidth="1"/>
    <col min="65" max="66" width="12.6640625" customWidth="1"/>
    <col min="68" max="68" width="8.88671875" style="834"/>
    <col min="70" max="70" width="12.6640625" style="133" customWidth="1"/>
    <col min="71" max="81" width="12.6640625" customWidth="1"/>
    <col min="82" max="82" width="2.6640625" style="33" customWidth="1"/>
    <col min="83" max="83" width="12.6640625" customWidth="1"/>
  </cols>
  <sheetData>
    <row r="1" spans="1:83" ht="15.6" x14ac:dyDescent="0.3">
      <c r="A1" s="136" t="s">
        <v>410</v>
      </c>
      <c r="X1" s="136" t="s">
        <v>411</v>
      </c>
      <c r="AU1" s="136" t="s">
        <v>412</v>
      </c>
      <c r="BR1" s="136" t="s">
        <v>413</v>
      </c>
    </row>
    <row r="2" spans="1:83" x14ac:dyDescent="0.25">
      <c r="B2" s="668">
        <v>1</v>
      </c>
      <c r="C2" s="668">
        <f t="shared" ref="C2:L2" si="0">B2+1</f>
        <v>2</v>
      </c>
      <c r="D2" s="668">
        <f t="shared" si="0"/>
        <v>3</v>
      </c>
      <c r="E2" s="668">
        <f t="shared" si="0"/>
        <v>4</v>
      </c>
      <c r="F2" s="668">
        <f t="shared" si="0"/>
        <v>5</v>
      </c>
      <c r="G2" s="668">
        <f t="shared" si="0"/>
        <v>6</v>
      </c>
      <c r="H2" s="668">
        <f t="shared" si="0"/>
        <v>7</v>
      </c>
      <c r="I2" s="668">
        <f t="shared" si="0"/>
        <v>8</v>
      </c>
      <c r="J2" s="668">
        <f t="shared" si="0"/>
        <v>9</v>
      </c>
      <c r="K2" s="668">
        <f t="shared" si="0"/>
        <v>10</v>
      </c>
      <c r="L2" s="668">
        <f t="shared" si="0"/>
        <v>11</v>
      </c>
      <c r="M2" s="669"/>
      <c r="N2" s="669"/>
      <c r="O2" s="669"/>
      <c r="P2" s="669"/>
      <c r="Q2" s="669"/>
      <c r="R2" s="717"/>
      <c r="S2" s="669">
        <v>12</v>
      </c>
      <c r="U2" s="826"/>
      <c r="V2" s="829"/>
      <c r="W2" s="669"/>
      <c r="Y2" s="668">
        <v>1</v>
      </c>
      <c r="Z2" s="668">
        <f t="shared" ref="Z2:AI2" si="1">Y2+1</f>
        <v>2</v>
      </c>
      <c r="AA2" s="668">
        <f t="shared" si="1"/>
        <v>3</v>
      </c>
      <c r="AB2" s="668">
        <f t="shared" si="1"/>
        <v>4</v>
      </c>
      <c r="AC2" s="668">
        <f t="shared" si="1"/>
        <v>5</v>
      </c>
      <c r="AD2" s="668">
        <f t="shared" si="1"/>
        <v>6</v>
      </c>
      <c r="AE2" s="668">
        <f t="shared" si="1"/>
        <v>7</v>
      </c>
      <c r="AF2" s="668">
        <f t="shared" si="1"/>
        <v>8</v>
      </c>
      <c r="AG2" s="668">
        <f t="shared" si="1"/>
        <v>9</v>
      </c>
      <c r="AH2" s="668">
        <f t="shared" si="1"/>
        <v>10</v>
      </c>
      <c r="AI2" s="668">
        <f t="shared" si="1"/>
        <v>11</v>
      </c>
      <c r="AJ2" s="669"/>
      <c r="AK2" s="669"/>
      <c r="AL2" s="669"/>
      <c r="AM2" s="669"/>
      <c r="AN2" s="669"/>
      <c r="AO2" s="717"/>
      <c r="AP2" s="669">
        <v>12</v>
      </c>
      <c r="AR2" s="669"/>
      <c r="AS2" s="835"/>
      <c r="AT2" s="669"/>
      <c r="AV2" s="668">
        <v>1</v>
      </c>
      <c r="AW2" s="668">
        <f t="shared" ref="AW2:BF2" si="2">AV2+1</f>
        <v>2</v>
      </c>
      <c r="AX2" s="668">
        <f t="shared" si="2"/>
        <v>3</v>
      </c>
      <c r="AY2" s="668">
        <f t="shared" si="2"/>
        <v>4</v>
      </c>
      <c r="AZ2" s="668">
        <f t="shared" si="2"/>
        <v>5</v>
      </c>
      <c r="BA2" s="668">
        <f t="shared" si="2"/>
        <v>6</v>
      </c>
      <c r="BB2" s="668">
        <f t="shared" si="2"/>
        <v>7</v>
      </c>
      <c r="BC2" s="668">
        <f t="shared" si="2"/>
        <v>8</v>
      </c>
      <c r="BD2" s="668">
        <f t="shared" si="2"/>
        <v>9</v>
      </c>
      <c r="BE2" s="668">
        <f t="shared" si="2"/>
        <v>10</v>
      </c>
      <c r="BF2" s="668">
        <f t="shared" si="2"/>
        <v>11</v>
      </c>
      <c r="BG2" s="669"/>
      <c r="BH2" s="669"/>
      <c r="BI2" s="669"/>
      <c r="BJ2" s="669"/>
      <c r="BK2" s="669"/>
      <c r="BL2" s="717"/>
      <c r="BM2" s="669">
        <v>12</v>
      </c>
      <c r="BO2" s="669"/>
      <c r="BP2" s="835"/>
      <c r="BQ2" s="669"/>
      <c r="BS2" s="668">
        <v>1</v>
      </c>
      <c r="BT2" s="668">
        <f t="shared" ref="BT2:CC2" si="3">BS2+1</f>
        <v>2</v>
      </c>
      <c r="BU2" s="668">
        <f t="shared" si="3"/>
        <v>3</v>
      </c>
      <c r="BV2" s="668">
        <f t="shared" si="3"/>
        <v>4</v>
      </c>
      <c r="BW2" s="668">
        <f t="shared" si="3"/>
        <v>5</v>
      </c>
      <c r="BX2" s="668">
        <f t="shared" si="3"/>
        <v>6</v>
      </c>
      <c r="BY2" s="668">
        <f t="shared" si="3"/>
        <v>7</v>
      </c>
      <c r="BZ2" s="668">
        <f t="shared" si="3"/>
        <v>8</v>
      </c>
      <c r="CA2" s="668">
        <f t="shared" si="3"/>
        <v>9</v>
      </c>
      <c r="CB2" s="668">
        <f t="shared" si="3"/>
        <v>10</v>
      </c>
      <c r="CC2" s="668">
        <f t="shared" si="3"/>
        <v>11</v>
      </c>
      <c r="CD2" s="717"/>
      <c r="CE2" s="669">
        <v>12</v>
      </c>
    </row>
    <row r="3" spans="1:83" s="299" customFormat="1" ht="13.8" x14ac:dyDescent="0.3">
      <c r="A3" s="364"/>
      <c r="B3" s="1098" t="s">
        <v>184</v>
      </c>
      <c r="C3" s="1099"/>
      <c r="D3" s="1099"/>
      <c r="E3" s="1100"/>
      <c r="F3" s="1097" t="s">
        <v>185</v>
      </c>
      <c r="G3" s="1097"/>
      <c r="H3" s="1097"/>
      <c r="I3" s="1097"/>
      <c r="J3" s="1097"/>
      <c r="K3" s="516"/>
      <c r="L3" s="523"/>
      <c r="M3" s="517"/>
      <c r="N3" s="365"/>
      <c r="O3" s="366"/>
      <c r="P3" s="367"/>
      <c r="Q3" s="368"/>
      <c r="R3" s="369"/>
      <c r="S3" s="770"/>
      <c r="T3" s="370"/>
      <c r="U3" s="33"/>
      <c r="V3" s="830"/>
      <c r="W3"/>
      <c r="X3" s="364"/>
      <c r="Y3" s="1098" t="s">
        <v>184</v>
      </c>
      <c r="Z3" s="1099"/>
      <c r="AA3" s="1099"/>
      <c r="AB3" s="1100"/>
      <c r="AC3" s="1097" t="s">
        <v>185</v>
      </c>
      <c r="AD3" s="1097"/>
      <c r="AE3" s="1097"/>
      <c r="AF3" s="1097"/>
      <c r="AG3" s="1097"/>
      <c r="AH3" s="516"/>
      <c r="AI3" s="523"/>
      <c r="AJ3" s="517"/>
      <c r="AK3" s="365"/>
      <c r="AL3" s="366"/>
      <c r="AM3" s="367"/>
      <c r="AN3" s="368"/>
      <c r="AO3" s="369"/>
      <c r="AP3" s="770"/>
      <c r="AQ3" s="370"/>
      <c r="AR3"/>
      <c r="AS3" s="834"/>
      <c r="AT3"/>
      <c r="AU3" s="364"/>
      <c r="AV3" s="1098" t="s">
        <v>184</v>
      </c>
      <c r="AW3" s="1099"/>
      <c r="AX3" s="1099"/>
      <c r="AY3" s="1100"/>
      <c r="AZ3" s="1097" t="s">
        <v>185</v>
      </c>
      <c r="BA3" s="1097"/>
      <c r="BB3" s="1097"/>
      <c r="BC3" s="1097"/>
      <c r="BD3" s="1097"/>
      <c r="BE3" s="516"/>
      <c r="BF3" s="523"/>
      <c r="BG3" s="517"/>
      <c r="BH3" s="365"/>
      <c r="BI3" s="366"/>
      <c r="BJ3" s="367"/>
      <c r="BK3" s="368"/>
      <c r="BL3" s="369"/>
      <c r="BM3" s="770"/>
      <c r="BN3" s="370"/>
      <c r="BO3"/>
      <c r="BP3" s="834"/>
      <c r="BQ3"/>
      <c r="BR3" s="364"/>
      <c r="BS3" s="1098" t="s">
        <v>184</v>
      </c>
      <c r="BT3" s="1099"/>
      <c r="BU3" s="1099"/>
      <c r="BV3" s="1100"/>
      <c r="BW3" s="1097" t="s">
        <v>185</v>
      </c>
      <c r="BX3" s="1097"/>
      <c r="BY3" s="1097"/>
      <c r="BZ3" s="1097"/>
      <c r="CA3" s="1097"/>
      <c r="CB3" s="516"/>
      <c r="CC3" s="523"/>
      <c r="CD3" s="369"/>
      <c r="CE3" s="770"/>
    </row>
    <row r="4" spans="1:83" s="299" customFormat="1" ht="57.6" x14ac:dyDescent="0.3">
      <c r="A4" s="143" t="s">
        <v>246</v>
      </c>
      <c r="B4" s="146" t="s">
        <v>249</v>
      </c>
      <c r="C4" s="146" t="s">
        <v>250</v>
      </c>
      <c r="D4" s="146" t="s">
        <v>251</v>
      </c>
      <c r="E4" s="386" t="s">
        <v>252</v>
      </c>
      <c r="F4" s="390" t="s">
        <v>253</v>
      </c>
      <c r="G4" s="390" t="s">
        <v>254</v>
      </c>
      <c r="H4" s="390" t="s">
        <v>255</v>
      </c>
      <c r="I4" s="390" t="s">
        <v>256</v>
      </c>
      <c r="J4" s="387" t="s">
        <v>257</v>
      </c>
      <c r="K4" s="524" t="s">
        <v>305</v>
      </c>
      <c r="L4" s="520" t="s">
        <v>258</v>
      </c>
      <c r="M4" s="518" t="s">
        <v>140</v>
      </c>
      <c r="N4" s="145" t="s">
        <v>183</v>
      </c>
      <c r="O4" s="371" t="s">
        <v>247</v>
      </c>
      <c r="P4" s="375" t="s">
        <v>188</v>
      </c>
      <c r="Q4" s="372" t="s">
        <v>186</v>
      </c>
      <c r="R4" s="373"/>
      <c r="S4" s="771" t="s">
        <v>197</v>
      </c>
      <c r="T4" s="773" t="s">
        <v>248</v>
      </c>
      <c r="U4" s="373"/>
      <c r="V4" s="831"/>
      <c r="W4"/>
      <c r="X4" s="143" t="s">
        <v>246</v>
      </c>
      <c r="Y4" s="146" t="s">
        <v>249</v>
      </c>
      <c r="Z4" s="146" t="s">
        <v>250</v>
      </c>
      <c r="AA4" s="146" t="s">
        <v>251</v>
      </c>
      <c r="AB4" s="386" t="s">
        <v>252</v>
      </c>
      <c r="AC4" s="390" t="s">
        <v>253</v>
      </c>
      <c r="AD4" s="390" t="s">
        <v>254</v>
      </c>
      <c r="AE4" s="390" t="s">
        <v>255</v>
      </c>
      <c r="AF4" s="390" t="s">
        <v>256</v>
      </c>
      <c r="AG4" s="387" t="s">
        <v>257</v>
      </c>
      <c r="AH4" s="524" t="s">
        <v>305</v>
      </c>
      <c r="AI4" s="520" t="s">
        <v>258</v>
      </c>
      <c r="AJ4" s="518" t="s">
        <v>140</v>
      </c>
      <c r="AK4" s="145" t="s">
        <v>183</v>
      </c>
      <c r="AL4" s="371" t="s">
        <v>247</v>
      </c>
      <c r="AM4" s="375" t="s">
        <v>188</v>
      </c>
      <c r="AN4" s="372" t="s">
        <v>186</v>
      </c>
      <c r="AO4" s="373"/>
      <c r="AP4" s="771" t="s">
        <v>197</v>
      </c>
      <c r="AQ4" s="773" t="s">
        <v>248</v>
      </c>
      <c r="AR4"/>
      <c r="AS4" s="834"/>
      <c r="AT4"/>
      <c r="AU4" s="143" t="s">
        <v>246</v>
      </c>
      <c r="AV4" s="146" t="s">
        <v>249</v>
      </c>
      <c r="AW4" s="146" t="s">
        <v>250</v>
      </c>
      <c r="AX4" s="146" t="s">
        <v>251</v>
      </c>
      <c r="AY4" s="386" t="s">
        <v>252</v>
      </c>
      <c r="AZ4" s="390" t="s">
        <v>253</v>
      </c>
      <c r="BA4" s="390" t="s">
        <v>254</v>
      </c>
      <c r="BB4" s="390" t="s">
        <v>255</v>
      </c>
      <c r="BC4" s="390" t="s">
        <v>256</v>
      </c>
      <c r="BD4" s="387" t="s">
        <v>257</v>
      </c>
      <c r="BE4" s="524" t="s">
        <v>305</v>
      </c>
      <c r="BF4" s="520" t="s">
        <v>258</v>
      </c>
      <c r="BG4" s="518" t="s">
        <v>140</v>
      </c>
      <c r="BH4" s="145" t="s">
        <v>183</v>
      </c>
      <c r="BI4" s="371" t="s">
        <v>247</v>
      </c>
      <c r="BJ4" s="375" t="s">
        <v>188</v>
      </c>
      <c r="BK4" s="372" t="s">
        <v>186</v>
      </c>
      <c r="BL4" s="373"/>
      <c r="BM4" s="771" t="s">
        <v>197</v>
      </c>
      <c r="BN4" s="773" t="s">
        <v>248</v>
      </c>
      <c r="BO4"/>
      <c r="BP4" s="834"/>
      <c r="BQ4"/>
      <c r="BR4" s="143" t="s">
        <v>246</v>
      </c>
      <c r="BS4" s="146" t="s">
        <v>249</v>
      </c>
      <c r="BT4" s="146" t="s">
        <v>250</v>
      </c>
      <c r="BU4" s="146" t="s">
        <v>251</v>
      </c>
      <c r="BV4" s="386" t="s">
        <v>252</v>
      </c>
      <c r="BW4" s="390" t="s">
        <v>253</v>
      </c>
      <c r="BX4" s="390" t="s">
        <v>254</v>
      </c>
      <c r="BY4" s="390" t="s">
        <v>255</v>
      </c>
      <c r="BZ4" s="390" t="s">
        <v>256</v>
      </c>
      <c r="CA4" s="387" t="s">
        <v>257</v>
      </c>
      <c r="CB4" s="524" t="s">
        <v>305</v>
      </c>
      <c r="CC4" s="520" t="s">
        <v>258</v>
      </c>
      <c r="CD4" s="373"/>
      <c r="CE4" s="771" t="s">
        <v>197</v>
      </c>
    </row>
    <row r="5" spans="1:83" s="299" customFormat="1" ht="15" thickBot="1" x14ac:dyDescent="0.35">
      <c r="A5" s="392"/>
      <c r="B5" s="394" t="s">
        <v>206</v>
      </c>
      <c r="C5" s="394" t="s">
        <v>206</v>
      </c>
      <c r="D5" s="394" t="s">
        <v>206</v>
      </c>
      <c r="E5" s="395" t="s">
        <v>206</v>
      </c>
      <c r="F5" s="390" t="s">
        <v>206</v>
      </c>
      <c r="G5" s="390" t="s">
        <v>206</v>
      </c>
      <c r="H5" s="390" t="s">
        <v>206</v>
      </c>
      <c r="I5" s="390" t="s">
        <v>206</v>
      </c>
      <c r="J5" s="388" t="s">
        <v>206</v>
      </c>
      <c r="K5" s="524" t="s">
        <v>206</v>
      </c>
      <c r="L5" s="520" t="s">
        <v>206</v>
      </c>
      <c r="M5" s="518" t="s">
        <v>62</v>
      </c>
      <c r="N5" s="145" t="s">
        <v>62</v>
      </c>
      <c r="O5" s="374" t="s">
        <v>62</v>
      </c>
      <c r="P5" s="376" t="s">
        <v>62</v>
      </c>
      <c r="Q5" s="525" t="s">
        <v>62</v>
      </c>
      <c r="R5" s="373"/>
      <c r="S5" s="771" t="s">
        <v>206</v>
      </c>
      <c r="T5" s="773" t="s">
        <v>62</v>
      </c>
      <c r="U5" s="373"/>
      <c r="V5" s="831"/>
      <c r="W5"/>
      <c r="X5" s="392"/>
      <c r="Y5" s="394" t="s">
        <v>206</v>
      </c>
      <c r="Z5" s="394" t="s">
        <v>206</v>
      </c>
      <c r="AA5" s="394" t="s">
        <v>206</v>
      </c>
      <c r="AB5" s="395" t="s">
        <v>206</v>
      </c>
      <c r="AC5" s="390" t="s">
        <v>206</v>
      </c>
      <c r="AD5" s="390" t="s">
        <v>206</v>
      </c>
      <c r="AE5" s="390" t="s">
        <v>206</v>
      </c>
      <c r="AF5" s="390" t="s">
        <v>206</v>
      </c>
      <c r="AG5" s="388" t="s">
        <v>206</v>
      </c>
      <c r="AH5" s="524" t="s">
        <v>206</v>
      </c>
      <c r="AI5" s="520" t="s">
        <v>206</v>
      </c>
      <c r="AJ5" s="518" t="s">
        <v>62</v>
      </c>
      <c r="AK5" s="145" t="s">
        <v>62</v>
      </c>
      <c r="AL5" s="374" t="s">
        <v>62</v>
      </c>
      <c r="AM5" s="376" t="s">
        <v>62</v>
      </c>
      <c r="AN5" s="525" t="s">
        <v>62</v>
      </c>
      <c r="AO5" s="373"/>
      <c r="AP5" s="771" t="s">
        <v>206</v>
      </c>
      <c r="AQ5" s="773" t="s">
        <v>62</v>
      </c>
      <c r="AR5"/>
      <c r="AS5" s="834"/>
      <c r="AT5"/>
      <c r="AU5" s="392"/>
      <c r="AV5" s="394" t="s">
        <v>206</v>
      </c>
      <c r="AW5" s="394" t="s">
        <v>206</v>
      </c>
      <c r="AX5" s="394" t="s">
        <v>206</v>
      </c>
      <c r="AY5" s="395" t="s">
        <v>206</v>
      </c>
      <c r="AZ5" s="390" t="s">
        <v>206</v>
      </c>
      <c r="BA5" s="390" t="s">
        <v>206</v>
      </c>
      <c r="BB5" s="390" t="s">
        <v>206</v>
      </c>
      <c r="BC5" s="390" t="s">
        <v>206</v>
      </c>
      <c r="BD5" s="388" t="s">
        <v>206</v>
      </c>
      <c r="BE5" s="524" t="s">
        <v>206</v>
      </c>
      <c r="BF5" s="520" t="s">
        <v>206</v>
      </c>
      <c r="BG5" s="518" t="s">
        <v>62</v>
      </c>
      <c r="BH5" s="145" t="s">
        <v>62</v>
      </c>
      <c r="BI5" s="374" t="s">
        <v>62</v>
      </c>
      <c r="BJ5" s="376" t="s">
        <v>62</v>
      </c>
      <c r="BK5" s="525" t="s">
        <v>62</v>
      </c>
      <c r="BL5" s="373"/>
      <c r="BM5" s="771" t="s">
        <v>206</v>
      </c>
      <c r="BN5" s="773" t="s">
        <v>62</v>
      </c>
      <c r="BO5"/>
      <c r="BP5" s="834"/>
      <c r="BQ5"/>
      <c r="BR5" s="392"/>
      <c r="BS5" s="394" t="s">
        <v>206</v>
      </c>
      <c r="BT5" s="394" t="s">
        <v>206</v>
      </c>
      <c r="BU5" s="394" t="s">
        <v>206</v>
      </c>
      <c r="BV5" s="395" t="s">
        <v>206</v>
      </c>
      <c r="BW5" s="390" t="s">
        <v>206</v>
      </c>
      <c r="BX5" s="390" t="s">
        <v>206</v>
      </c>
      <c r="BY5" s="390" t="s">
        <v>206</v>
      </c>
      <c r="BZ5" s="390" t="s">
        <v>206</v>
      </c>
      <c r="CA5" s="388" t="s">
        <v>206</v>
      </c>
      <c r="CB5" s="524" t="s">
        <v>206</v>
      </c>
      <c r="CC5" s="520" t="s">
        <v>206</v>
      </c>
      <c r="CD5" s="373"/>
      <c r="CE5" s="771" t="s">
        <v>206</v>
      </c>
    </row>
    <row r="6" spans="1:83" ht="15" thickBot="1" x14ac:dyDescent="0.35">
      <c r="A6" s="393" t="s">
        <v>144</v>
      </c>
      <c r="B6" s="443">
        <v>0.40699999999999997</v>
      </c>
      <c r="C6" s="443">
        <v>8.0660000000000007</v>
      </c>
      <c r="D6" s="443">
        <v>1.579</v>
      </c>
      <c r="E6" s="444">
        <v>10.052</v>
      </c>
      <c r="F6" s="445">
        <v>9.5000000000000001E-2</v>
      </c>
      <c r="G6" s="445">
        <v>7.8570000000000002</v>
      </c>
      <c r="H6" s="445">
        <v>0.159</v>
      </c>
      <c r="I6" s="445">
        <v>8.1110000000000007</v>
      </c>
      <c r="J6" s="446">
        <v>1.2070000000000001</v>
      </c>
      <c r="K6" s="446">
        <v>10.052</v>
      </c>
      <c r="L6" s="521">
        <v>0.73399999999999999</v>
      </c>
      <c r="M6" s="519">
        <f>L6/I6</f>
        <v>9.0494390334114161E-2</v>
      </c>
      <c r="N6" s="377">
        <f>L6/J6</f>
        <v>0.60811930405965198</v>
      </c>
      <c r="O6" s="378">
        <f>F6/I6</f>
        <v>1.1712489212180988E-2</v>
      </c>
      <c r="P6" s="379">
        <f>H6/I6</f>
        <v>1.9603008260387127E-2</v>
      </c>
      <c r="Q6" s="380">
        <f>J6/I6</f>
        <v>0.14881025767476266</v>
      </c>
      <c r="R6" s="153"/>
      <c r="S6" s="772">
        <v>44.881999999999998</v>
      </c>
      <c r="T6" s="774">
        <f t="shared" ref="T6:T42" si="4">C6/S6</f>
        <v>0.17971569894389736</v>
      </c>
      <c r="U6" s="827"/>
      <c r="V6" s="832"/>
      <c r="W6" s="66"/>
      <c r="X6" s="393" t="s">
        <v>144</v>
      </c>
      <c r="Y6" s="443">
        <v>0.254</v>
      </c>
      <c r="Z6" s="443">
        <v>4.3680000000000003</v>
      </c>
      <c r="AA6" s="443">
        <v>0</v>
      </c>
      <c r="AB6" s="444">
        <v>4.6219999999999999</v>
      </c>
      <c r="AC6" s="445">
        <v>9.4E-2</v>
      </c>
      <c r="AD6" s="445">
        <v>3.359</v>
      </c>
      <c r="AE6" s="445">
        <v>0.159</v>
      </c>
      <c r="AF6" s="445">
        <v>3.6120000000000001</v>
      </c>
      <c r="AG6" s="446">
        <v>0.443</v>
      </c>
      <c r="AH6" s="446">
        <v>4.6219999999999999</v>
      </c>
      <c r="AI6" s="521">
        <v>0.56699999999999995</v>
      </c>
      <c r="AJ6" s="519">
        <f>AI6/AF6</f>
        <v>0.15697674418604649</v>
      </c>
      <c r="AK6" s="377">
        <f>AI6/AG6</f>
        <v>1.2799097065462752</v>
      </c>
      <c r="AL6" s="378">
        <f>AC6/AF6</f>
        <v>2.6024363233665557E-2</v>
      </c>
      <c r="AM6" s="379">
        <f>AE6/AF6</f>
        <v>4.4019933554817273E-2</v>
      </c>
      <c r="AN6" s="380">
        <f>AG6/AF6</f>
        <v>0.12264673311184938</v>
      </c>
      <c r="AO6" s="153"/>
      <c r="AP6" s="837">
        <v>23.545000000000002</v>
      </c>
      <c r="AQ6" s="774">
        <f t="shared" ref="AQ6:AQ44" si="5">Z6/AP6</f>
        <v>0.18551709492461244</v>
      </c>
      <c r="AU6" s="393" t="s">
        <v>144</v>
      </c>
      <c r="AV6" s="443">
        <f>B6-Y6</f>
        <v>0.15299999999999997</v>
      </c>
      <c r="AW6" s="443">
        <f t="shared" ref="AW6:BF21" si="6">C6-Z6</f>
        <v>3.6980000000000004</v>
      </c>
      <c r="AX6" s="443">
        <f t="shared" si="6"/>
        <v>1.579</v>
      </c>
      <c r="AY6" s="444">
        <f t="shared" si="6"/>
        <v>5.43</v>
      </c>
      <c r="AZ6" s="445">
        <f t="shared" si="6"/>
        <v>1.0000000000000009E-3</v>
      </c>
      <c r="BA6" s="445">
        <f t="shared" si="6"/>
        <v>4.4980000000000002</v>
      </c>
      <c r="BB6" s="445">
        <f t="shared" si="6"/>
        <v>0</v>
      </c>
      <c r="BC6" s="445">
        <f t="shared" si="6"/>
        <v>4.4990000000000006</v>
      </c>
      <c r="BD6" s="446">
        <f t="shared" si="6"/>
        <v>0.76400000000000001</v>
      </c>
      <c r="BE6" s="446">
        <f t="shared" si="6"/>
        <v>5.43</v>
      </c>
      <c r="BF6" s="521">
        <f t="shared" si="6"/>
        <v>0.16700000000000004</v>
      </c>
      <c r="BG6" s="519">
        <f>BF6/BC6</f>
        <v>3.711935985774617E-2</v>
      </c>
      <c r="BH6" s="377">
        <f>BF6/BD6</f>
        <v>0.21858638743455502</v>
      </c>
      <c r="BI6" s="378">
        <f>AZ6/BC6</f>
        <v>2.2227161591464786E-4</v>
      </c>
      <c r="BJ6" s="379">
        <f>BB6/BC6</f>
        <v>0</v>
      </c>
      <c r="BK6" s="380">
        <f>BD6/BC6</f>
        <v>0.16981551455879082</v>
      </c>
      <c r="BL6" s="153"/>
      <c r="BM6" s="772">
        <f t="shared" ref="BM6:BM44" si="7">S6-AP6</f>
        <v>21.336999999999996</v>
      </c>
      <c r="BN6" s="774">
        <f t="shared" ref="BN6:BN44" si="8">AW6/BM6</f>
        <v>0.17331396166283924</v>
      </c>
      <c r="BR6" s="393" t="s">
        <v>144</v>
      </c>
      <c r="BS6" s="839">
        <f>Y6/B6</f>
        <v>0.62407862407862413</v>
      </c>
      <c r="BT6" s="839">
        <f t="shared" ref="BT6:CC21" si="9">Z6/C6</f>
        <v>0.54153235804611954</v>
      </c>
      <c r="BU6" s="839">
        <f t="shared" si="9"/>
        <v>0</v>
      </c>
      <c r="BV6" s="840">
        <f t="shared" si="9"/>
        <v>0.4598089932351771</v>
      </c>
      <c r="BW6" s="841">
        <f t="shared" si="9"/>
        <v>0.98947368421052628</v>
      </c>
      <c r="BX6" s="841">
        <f t="shared" si="9"/>
        <v>0.42751686394298077</v>
      </c>
      <c r="BY6" s="841">
        <f t="shared" si="9"/>
        <v>1</v>
      </c>
      <c r="BZ6" s="841">
        <f t="shared" si="9"/>
        <v>0.44532116878313399</v>
      </c>
      <c r="CA6" s="842">
        <f t="shared" si="9"/>
        <v>0.36702568351284176</v>
      </c>
      <c r="CB6" s="842">
        <f t="shared" si="9"/>
        <v>0.4598089932351771</v>
      </c>
      <c r="CC6" s="843">
        <f t="shared" si="9"/>
        <v>0.77247956403269746</v>
      </c>
      <c r="CD6" s="153"/>
      <c r="CE6" s="844">
        <f>AP6/S6</f>
        <v>0.52459783432110874</v>
      </c>
    </row>
    <row r="7" spans="1:83" ht="15" thickBot="1" x14ac:dyDescent="0.35">
      <c r="A7" s="393" t="s">
        <v>145</v>
      </c>
      <c r="B7" s="443">
        <v>0.73399999999999999</v>
      </c>
      <c r="C7" s="443">
        <v>7.6849999999999996</v>
      </c>
      <c r="D7" s="443">
        <v>2.1419999999999999</v>
      </c>
      <c r="E7" s="444">
        <v>10.561</v>
      </c>
      <c r="F7" s="445">
        <v>0.11600000000000001</v>
      </c>
      <c r="G7" s="445">
        <v>8.2200000000000006</v>
      </c>
      <c r="H7" s="445">
        <v>0.151</v>
      </c>
      <c r="I7" s="445">
        <v>8.4870000000000001</v>
      </c>
      <c r="J7" s="446">
        <v>1.536</v>
      </c>
      <c r="K7" s="446">
        <v>10.561</v>
      </c>
      <c r="L7" s="521">
        <v>0.53800000000000003</v>
      </c>
      <c r="M7" s="303">
        <f t="shared" ref="M7:M42" si="10">L7/I7</f>
        <v>6.3391068693295638E-2</v>
      </c>
      <c r="N7" s="381">
        <f t="shared" ref="N7:N42" si="11">L7/J7</f>
        <v>0.35026041666666669</v>
      </c>
      <c r="O7" s="379">
        <f t="shared" ref="O7:O42" si="12">F7/I7</f>
        <v>1.3667962766584187E-2</v>
      </c>
      <c r="P7" s="379">
        <f t="shared" ref="P7:P42" si="13">H7/I7</f>
        <v>1.7791917049605279E-2</v>
      </c>
      <c r="Q7" s="382">
        <f t="shared" ref="Q7:Q42" si="14">J7/I7</f>
        <v>0.18098267939201132</v>
      </c>
      <c r="R7" s="153"/>
      <c r="S7" s="695">
        <v>43.682000000000002</v>
      </c>
      <c r="T7" s="696">
        <f t="shared" si="4"/>
        <v>0.17593058925873356</v>
      </c>
      <c r="U7" s="827"/>
      <c r="V7" s="832"/>
      <c r="X7" s="393" t="s">
        <v>145</v>
      </c>
      <c r="Y7" s="443">
        <v>0.56699999999999995</v>
      </c>
      <c r="Z7" s="443">
        <v>3.891</v>
      </c>
      <c r="AA7" s="443">
        <v>0</v>
      </c>
      <c r="AB7" s="444">
        <v>4.4580000000000002</v>
      </c>
      <c r="AC7" s="445">
        <v>0.104</v>
      </c>
      <c r="AD7" s="445">
        <v>3.1509999999999998</v>
      </c>
      <c r="AE7" s="445">
        <v>0.151</v>
      </c>
      <c r="AF7" s="445">
        <v>3.4060000000000001</v>
      </c>
      <c r="AG7" s="446">
        <v>0.70199999999999996</v>
      </c>
      <c r="AH7" s="446">
        <v>4.4580000000000002</v>
      </c>
      <c r="AI7" s="521">
        <v>0.35</v>
      </c>
      <c r="AJ7" s="303">
        <f t="shared" ref="AJ7:AJ44" si="15">AI7/AF7</f>
        <v>0.10275983558426305</v>
      </c>
      <c r="AK7" s="381">
        <f t="shared" ref="AK7:AK44" si="16">AI7/AG7</f>
        <v>0.4985754985754986</v>
      </c>
      <c r="AL7" s="379">
        <f t="shared" ref="AL7:AL44" si="17">AC7/AF7</f>
        <v>3.0534351145038167E-2</v>
      </c>
      <c r="AM7" s="379">
        <f t="shared" ref="AM7:AM44" si="18">AE7/AF7</f>
        <v>4.4333529066353489E-2</v>
      </c>
      <c r="AN7" s="382">
        <f t="shared" ref="AN7:AN44" si="19">AG7/AF7</f>
        <v>0.20610687022900762</v>
      </c>
      <c r="AO7" s="153"/>
      <c r="AP7" s="838">
        <v>21.506</v>
      </c>
      <c r="AQ7" s="696">
        <f t="shared" si="5"/>
        <v>0.18092625313865898</v>
      </c>
      <c r="AU7" s="393" t="s">
        <v>145</v>
      </c>
      <c r="AV7" s="443">
        <f t="shared" ref="AV7:AV44" si="20">B7-Y7</f>
        <v>0.16700000000000004</v>
      </c>
      <c r="AW7" s="443">
        <f t="shared" si="6"/>
        <v>3.7939999999999996</v>
      </c>
      <c r="AX7" s="443">
        <f t="shared" si="6"/>
        <v>2.1419999999999999</v>
      </c>
      <c r="AY7" s="444">
        <f t="shared" si="6"/>
        <v>6.1029999999999998</v>
      </c>
      <c r="AZ7" s="445">
        <f t="shared" si="6"/>
        <v>1.2000000000000011E-2</v>
      </c>
      <c r="BA7" s="445">
        <f t="shared" si="6"/>
        <v>5.0690000000000008</v>
      </c>
      <c r="BB7" s="445">
        <f t="shared" si="6"/>
        <v>0</v>
      </c>
      <c r="BC7" s="445">
        <f t="shared" si="6"/>
        <v>5.0809999999999995</v>
      </c>
      <c r="BD7" s="446">
        <f t="shared" si="6"/>
        <v>0.83400000000000007</v>
      </c>
      <c r="BE7" s="446">
        <f t="shared" si="6"/>
        <v>6.1029999999999998</v>
      </c>
      <c r="BF7" s="521">
        <f t="shared" si="6"/>
        <v>0.18800000000000006</v>
      </c>
      <c r="BG7" s="303">
        <f t="shared" ref="BG7:BG44" si="21">BF7/BC7</f>
        <v>3.700059043495376E-2</v>
      </c>
      <c r="BH7" s="381">
        <f t="shared" ref="BH7:BH44" si="22">BF7/BD7</f>
        <v>0.22541966426858517</v>
      </c>
      <c r="BI7" s="379">
        <f t="shared" ref="BI7:BI44" si="23">AZ7/BC7</f>
        <v>2.3617398149970502E-3</v>
      </c>
      <c r="BJ7" s="379">
        <f t="shared" ref="BJ7:BJ44" si="24">BB7/BC7</f>
        <v>0</v>
      </c>
      <c r="BK7" s="382">
        <f t="shared" ref="BK7:BK44" si="25">BD7/BC7</f>
        <v>0.16414091714229487</v>
      </c>
      <c r="BL7" s="153"/>
      <c r="BM7" s="695">
        <f t="shared" si="7"/>
        <v>22.176000000000002</v>
      </c>
      <c r="BN7" s="696">
        <f t="shared" si="8"/>
        <v>0.17108585858585856</v>
      </c>
      <c r="BR7" s="393" t="s">
        <v>145</v>
      </c>
      <c r="BS7" s="839">
        <f t="shared" ref="BS7:BS44" si="26">Y7/B7</f>
        <v>0.77247956403269746</v>
      </c>
      <c r="BT7" s="839">
        <f t="shared" si="9"/>
        <v>0.50631099544567337</v>
      </c>
      <c r="BU7" s="839">
        <f t="shared" si="9"/>
        <v>0</v>
      </c>
      <c r="BV7" s="840">
        <f t="shared" si="9"/>
        <v>0.42211911750781178</v>
      </c>
      <c r="BW7" s="841">
        <f t="shared" si="9"/>
        <v>0.89655172413793094</v>
      </c>
      <c r="BX7" s="841">
        <f t="shared" si="9"/>
        <v>0.3833333333333333</v>
      </c>
      <c r="BY7" s="841">
        <f t="shared" si="9"/>
        <v>1</v>
      </c>
      <c r="BZ7" s="841">
        <f t="shared" si="9"/>
        <v>0.40131966537056674</v>
      </c>
      <c r="CA7" s="842">
        <f t="shared" si="9"/>
        <v>0.45703124999999994</v>
      </c>
      <c r="CB7" s="842">
        <f t="shared" si="9"/>
        <v>0.42211911750781178</v>
      </c>
      <c r="CC7" s="843">
        <f t="shared" si="9"/>
        <v>0.65055762081784374</v>
      </c>
      <c r="CD7" s="153"/>
      <c r="CE7" s="844">
        <f t="shared" ref="CE7:CE44" si="27">AP7/S7</f>
        <v>0.49233093722814886</v>
      </c>
    </row>
    <row r="8" spans="1:83" ht="15" thickBot="1" x14ac:dyDescent="0.35">
      <c r="A8" s="393" t="s">
        <v>146</v>
      </c>
      <c r="B8" s="443">
        <v>0.53800000000000003</v>
      </c>
      <c r="C8" s="443">
        <v>10.837999999999999</v>
      </c>
      <c r="D8" s="443">
        <v>2.9470000000000001</v>
      </c>
      <c r="E8" s="444">
        <v>14.323</v>
      </c>
      <c r="F8" s="445">
        <v>0.13900000000000001</v>
      </c>
      <c r="G8" s="445">
        <v>10.113</v>
      </c>
      <c r="H8" s="445">
        <v>0.19900000000000001</v>
      </c>
      <c r="I8" s="445">
        <v>10.451000000000001</v>
      </c>
      <c r="J8" s="446">
        <v>2.8530000000000002</v>
      </c>
      <c r="K8" s="446">
        <v>14.323</v>
      </c>
      <c r="L8" s="521">
        <v>1.0189999999999999</v>
      </c>
      <c r="M8" s="303">
        <f t="shared" si="10"/>
        <v>9.750263132714572E-2</v>
      </c>
      <c r="N8" s="381">
        <f t="shared" si="11"/>
        <v>0.35716789344549593</v>
      </c>
      <c r="O8" s="379">
        <f t="shared" si="12"/>
        <v>1.3300162663859917E-2</v>
      </c>
      <c r="P8" s="379">
        <f t="shared" si="13"/>
        <v>1.9041240072720313E-2</v>
      </c>
      <c r="Q8" s="382">
        <f t="shared" si="14"/>
        <v>0.27298823079131185</v>
      </c>
      <c r="R8" s="153"/>
      <c r="S8" s="695">
        <v>60.43</v>
      </c>
      <c r="T8" s="696">
        <f t="shared" si="4"/>
        <v>0.17934800595730596</v>
      </c>
      <c r="U8" s="827"/>
      <c r="V8" s="832"/>
      <c r="X8" s="393" t="s">
        <v>146</v>
      </c>
      <c r="Y8" s="443">
        <v>0.35</v>
      </c>
      <c r="Z8" s="443">
        <v>4.6660000000000004</v>
      </c>
      <c r="AA8" s="443">
        <v>0</v>
      </c>
      <c r="AB8" s="444">
        <v>5.016</v>
      </c>
      <c r="AC8" s="445">
        <v>0.109</v>
      </c>
      <c r="AD8" s="445">
        <v>3.4569999999999999</v>
      </c>
      <c r="AE8" s="445">
        <v>0.186</v>
      </c>
      <c r="AF8" s="445">
        <v>3.7519999999999998</v>
      </c>
      <c r="AG8" s="446">
        <v>0.93300000000000005</v>
      </c>
      <c r="AH8" s="446">
        <v>5.016</v>
      </c>
      <c r="AI8" s="521">
        <v>0.33100000000000002</v>
      </c>
      <c r="AJ8" s="303">
        <f t="shared" si="15"/>
        <v>8.8219616204690834E-2</v>
      </c>
      <c r="AK8" s="381">
        <f t="shared" si="16"/>
        <v>0.35476956055734188</v>
      </c>
      <c r="AL8" s="379">
        <f t="shared" si="17"/>
        <v>2.9051172707889126E-2</v>
      </c>
      <c r="AM8" s="379">
        <f t="shared" si="18"/>
        <v>4.9573560767590619E-2</v>
      </c>
      <c r="AN8" s="382">
        <f t="shared" si="19"/>
        <v>0.24866737739872072</v>
      </c>
      <c r="AO8" s="153"/>
      <c r="AP8" s="838">
        <v>25.22</v>
      </c>
      <c r="AQ8" s="696">
        <f t="shared" si="5"/>
        <v>0.18501189532117371</v>
      </c>
      <c r="AU8" s="393" t="s">
        <v>146</v>
      </c>
      <c r="AV8" s="443">
        <f t="shared" si="20"/>
        <v>0.18800000000000006</v>
      </c>
      <c r="AW8" s="443">
        <f t="shared" si="6"/>
        <v>6.1719999999999988</v>
      </c>
      <c r="AX8" s="443">
        <f t="shared" si="6"/>
        <v>2.9470000000000001</v>
      </c>
      <c r="AY8" s="444">
        <f t="shared" si="6"/>
        <v>9.3070000000000004</v>
      </c>
      <c r="AZ8" s="445">
        <f t="shared" si="6"/>
        <v>3.0000000000000013E-2</v>
      </c>
      <c r="BA8" s="445">
        <f t="shared" si="6"/>
        <v>6.6559999999999997</v>
      </c>
      <c r="BB8" s="445">
        <f t="shared" si="6"/>
        <v>1.3000000000000012E-2</v>
      </c>
      <c r="BC8" s="445">
        <f t="shared" si="6"/>
        <v>6.6990000000000007</v>
      </c>
      <c r="BD8" s="446">
        <f t="shared" si="6"/>
        <v>1.9200000000000002</v>
      </c>
      <c r="BE8" s="446">
        <f t="shared" si="6"/>
        <v>9.3070000000000004</v>
      </c>
      <c r="BF8" s="521">
        <f t="shared" si="6"/>
        <v>0.68799999999999994</v>
      </c>
      <c r="BG8" s="303">
        <f t="shared" si="21"/>
        <v>0.10270189580534406</v>
      </c>
      <c r="BH8" s="381">
        <f t="shared" si="22"/>
        <v>0.35833333333333328</v>
      </c>
      <c r="BI8" s="379">
        <f t="shared" si="23"/>
        <v>4.4782803403493072E-3</v>
      </c>
      <c r="BJ8" s="379">
        <f t="shared" si="24"/>
        <v>1.9405881474847007E-3</v>
      </c>
      <c r="BK8" s="382">
        <f t="shared" si="25"/>
        <v>0.28660994178235555</v>
      </c>
      <c r="BL8" s="153"/>
      <c r="BM8" s="695">
        <f t="shared" si="7"/>
        <v>35.21</v>
      </c>
      <c r="BN8" s="696">
        <f t="shared" si="8"/>
        <v>0.17529111047997725</v>
      </c>
      <c r="BR8" s="393" t="s">
        <v>146</v>
      </c>
      <c r="BS8" s="839">
        <f t="shared" si="26"/>
        <v>0.65055762081784374</v>
      </c>
      <c r="BT8" s="839">
        <f t="shared" si="9"/>
        <v>0.43052223657501393</v>
      </c>
      <c r="BU8" s="839">
        <f t="shared" si="9"/>
        <v>0</v>
      </c>
      <c r="BV8" s="840">
        <f t="shared" si="9"/>
        <v>0.3502059624380367</v>
      </c>
      <c r="BW8" s="841">
        <f t="shared" si="9"/>
        <v>0.7841726618705035</v>
      </c>
      <c r="BX8" s="841">
        <f t="shared" si="9"/>
        <v>0.3418372391970731</v>
      </c>
      <c r="BY8" s="841">
        <f t="shared" si="9"/>
        <v>0.93467336683417079</v>
      </c>
      <c r="BZ8" s="841">
        <f t="shared" si="9"/>
        <v>0.35900870730073675</v>
      </c>
      <c r="CA8" s="842">
        <f t="shared" si="9"/>
        <v>0.32702418506834913</v>
      </c>
      <c r="CB8" s="842">
        <f t="shared" si="9"/>
        <v>0.3502059624380367</v>
      </c>
      <c r="CC8" s="843">
        <f t="shared" si="9"/>
        <v>0.3248282630029441</v>
      </c>
      <c r="CD8" s="153"/>
      <c r="CE8" s="844">
        <f t="shared" si="27"/>
        <v>0.41734237961277509</v>
      </c>
    </row>
    <row r="9" spans="1:83" ht="15" thickBot="1" x14ac:dyDescent="0.35">
      <c r="A9" s="393" t="s">
        <v>147</v>
      </c>
      <c r="B9" s="443">
        <v>1.0189999999999999</v>
      </c>
      <c r="C9" s="443">
        <v>11.702</v>
      </c>
      <c r="D9" s="443">
        <v>2.7839999999999998</v>
      </c>
      <c r="E9" s="444">
        <v>15.505000000000001</v>
      </c>
      <c r="F9" s="445">
        <v>0.17</v>
      </c>
      <c r="G9" s="445">
        <v>11.031000000000001</v>
      </c>
      <c r="H9" s="445">
        <v>0.224</v>
      </c>
      <c r="I9" s="445">
        <v>11.425000000000001</v>
      </c>
      <c r="J9" s="446">
        <v>2.9830000000000001</v>
      </c>
      <c r="K9" s="446">
        <v>15.505000000000001</v>
      </c>
      <c r="L9" s="521">
        <v>1.097</v>
      </c>
      <c r="M9" s="303">
        <f t="shared" si="10"/>
        <v>9.6017505470459508E-2</v>
      </c>
      <c r="N9" s="381">
        <f t="shared" si="11"/>
        <v>0.36775058665772709</v>
      </c>
      <c r="O9" s="379">
        <f t="shared" si="12"/>
        <v>1.4879649890590809E-2</v>
      </c>
      <c r="P9" s="379">
        <f t="shared" si="13"/>
        <v>1.9606126914660831E-2</v>
      </c>
      <c r="Q9" s="382">
        <f t="shared" si="14"/>
        <v>0.2610940919037199</v>
      </c>
      <c r="R9" s="153"/>
      <c r="S9" s="695">
        <v>65.17</v>
      </c>
      <c r="T9" s="696">
        <f t="shared" si="4"/>
        <v>0.17956114776737761</v>
      </c>
      <c r="U9" s="827"/>
      <c r="V9" s="832"/>
      <c r="X9" s="393" t="s">
        <v>147</v>
      </c>
      <c r="Y9" s="443">
        <v>0.33100000000000002</v>
      </c>
      <c r="Z9" s="443">
        <v>5.1360000000000001</v>
      </c>
      <c r="AA9" s="443">
        <v>0</v>
      </c>
      <c r="AB9" s="444">
        <v>5.4669999999999996</v>
      </c>
      <c r="AC9" s="445">
        <v>0.11</v>
      </c>
      <c r="AD9" s="445">
        <v>3.7610000000000001</v>
      </c>
      <c r="AE9" s="445">
        <v>0.185</v>
      </c>
      <c r="AF9" s="445">
        <v>4.056</v>
      </c>
      <c r="AG9" s="446">
        <v>1.0589999999999999</v>
      </c>
      <c r="AH9" s="446">
        <v>5.4669999999999996</v>
      </c>
      <c r="AI9" s="521">
        <v>0.35199999999999998</v>
      </c>
      <c r="AJ9" s="303">
        <f t="shared" si="15"/>
        <v>8.6785009861932938E-2</v>
      </c>
      <c r="AK9" s="381">
        <f t="shared" si="16"/>
        <v>0.3323890462700661</v>
      </c>
      <c r="AL9" s="379">
        <f t="shared" si="17"/>
        <v>2.7120315581854043E-2</v>
      </c>
      <c r="AM9" s="379">
        <f t="shared" si="18"/>
        <v>4.561143984220907E-2</v>
      </c>
      <c r="AN9" s="382">
        <f t="shared" si="19"/>
        <v>0.26109467455621299</v>
      </c>
      <c r="AO9" s="153"/>
      <c r="AP9" s="838">
        <v>27.701000000000001</v>
      </c>
      <c r="AQ9" s="696">
        <f t="shared" si="5"/>
        <v>0.18540846900833904</v>
      </c>
      <c r="AU9" s="393" t="s">
        <v>147</v>
      </c>
      <c r="AV9" s="443">
        <f t="shared" si="20"/>
        <v>0.68799999999999994</v>
      </c>
      <c r="AW9" s="443">
        <f t="shared" si="6"/>
        <v>6.5659999999999998</v>
      </c>
      <c r="AX9" s="443">
        <f t="shared" si="6"/>
        <v>2.7839999999999998</v>
      </c>
      <c r="AY9" s="444">
        <f t="shared" si="6"/>
        <v>10.038</v>
      </c>
      <c r="AZ9" s="445">
        <f t="shared" si="6"/>
        <v>6.0000000000000012E-2</v>
      </c>
      <c r="BA9" s="445">
        <f t="shared" si="6"/>
        <v>7.2700000000000005</v>
      </c>
      <c r="BB9" s="445">
        <f t="shared" si="6"/>
        <v>3.9000000000000007E-2</v>
      </c>
      <c r="BC9" s="445">
        <f t="shared" si="6"/>
        <v>7.3690000000000007</v>
      </c>
      <c r="BD9" s="446">
        <f t="shared" si="6"/>
        <v>1.9240000000000002</v>
      </c>
      <c r="BE9" s="446">
        <f t="shared" si="6"/>
        <v>10.038</v>
      </c>
      <c r="BF9" s="521">
        <f t="shared" si="6"/>
        <v>0.745</v>
      </c>
      <c r="BG9" s="303">
        <f t="shared" si="21"/>
        <v>0.1010991993486226</v>
      </c>
      <c r="BH9" s="381">
        <f t="shared" si="22"/>
        <v>0.38721413721413717</v>
      </c>
      <c r="BI9" s="379">
        <f t="shared" si="23"/>
        <v>8.1422173972045056E-3</v>
      </c>
      <c r="BJ9" s="379">
        <f t="shared" si="24"/>
        <v>5.292441308182929E-3</v>
      </c>
      <c r="BK9" s="382">
        <f t="shared" si="25"/>
        <v>0.26109377120369115</v>
      </c>
      <c r="BL9" s="153"/>
      <c r="BM9" s="695">
        <f t="shared" si="7"/>
        <v>37.469000000000001</v>
      </c>
      <c r="BN9" s="696">
        <f t="shared" si="8"/>
        <v>0.17523819690944514</v>
      </c>
      <c r="BR9" s="393" t="s">
        <v>147</v>
      </c>
      <c r="BS9" s="839">
        <f t="shared" si="26"/>
        <v>0.3248282630029441</v>
      </c>
      <c r="BT9" s="839">
        <f t="shared" si="9"/>
        <v>0.438899333447274</v>
      </c>
      <c r="BU9" s="839">
        <f t="shared" si="9"/>
        <v>0</v>
      </c>
      <c r="BV9" s="840">
        <f t="shared" si="9"/>
        <v>0.35259593679458234</v>
      </c>
      <c r="BW9" s="841">
        <f t="shared" si="9"/>
        <v>0.64705882352941169</v>
      </c>
      <c r="BX9" s="841">
        <f t="shared" si="9"/>
        <v>0.34094823678723596</v>
      </c>
      <c r="BY9" s="841">
        <f t="shared" si="9"/>
        <v>0.8258928571428571</v>
      </c>
      <c r="BZ9" s="841">
        <f t="shared" si="9"/>
        <v>0.35501094091903718</v>
      </c>
      <c r="CA9" s="842">
        <f t="shared" si="9"/>
        <v>0.35501173315454237</v>
      </c>
      <c r="CB9" s="842">
        <f t="shared" si="9"/>
        <v>0.35259593679458234</v>
      </c>
      <c r="CC9" s="843">
        <f t="shared" si="9"/>
        <v>0.32087511394712853</v>
      </c>
      <c r="CD9" s="153"/>
      <c r="CE9" s="844">
        <f t="shared" si="27"/>
        <v>0.42505754181371797</v>
      </c>
    </row>
    <row r="10" spans="1:83" ht="15" thickBot="1" x14ac:dyDescent="0.35">
      <c r="A10" s="393" t="s">
        <v>148</v>
      </c>
      <c r="B10" s="443">
        <v>1.0449999999999999</v>
      </c>
      <c r="C10" s="443">
        <v>12.701000000000001</v>
      </c>
      <c r="D10" s="443">
        <v>3.2050000000000001</v>
      </c>
      <c r="E10" s="444">
        <v>16.951000000000001</v>
      </c>
      <c r="F10" s="445">
        <v>0.245</v>
      </c>
      <c r="G10" s="445">
        <v>11.7</v>
      </c>
      <c r="H10" s="445">
        <v>0.221</v>
      </c>
      <c r="I10" s="445">
        <v>12.166</v>
      </c>
      <c r="J10" s="446">
        <v>3.2759999999999998</v>
      </c>
      <c r="K10" s="446">
        <v>16.951000000000001</v>
      </c>
      <c r="L10" s="521">
        <v>1.5089999999999999</v>
      </c>
      <c r="M10" s="303">
        <f t="shared" si="10"/>
        <v>0.1240341936544468</v>
      </c>
      <c r="N10" s="381">
        <f t="shared" si="11"/>
        <v>0.4606227106227106</v>
      </c>
      <c r="O10" s="379">
        <f t="shared" si="12"/>
        <v>2.0138089758342921E-2</v>
      </c>
      <c r="P10" s="379">
        <f t="shared" si="13"/>
        <v>1.8165378924872595E-2</v>
      </c>
      <c r="Q10" s="382">
        <f t="shared" si="14"/>
        <v>0.26927502876869963</v>
      </c>
      <c r="R10" s="153"/>
      <c r="S10" s="695">
        <v>71.388000000000005</v>
      </c>
      <c r="T10" s="696">
        <f t="shared" si="4"/>
        <v>0.17791505575166694</v>
      </c>
      <c r="U10" s="827"/>
      <c r="V10" s="832"/>
      <c r="X10" s="393" t="s">
        <v>148</v>
      </c>
      <c r="Y10" s="443">
        <v>0.35199999999999998</v>
      </c>
      <c r="Z10" s="443">
        <v>5.4909999999999997</v>
      </c>
      <c r="AA10" s="443">
        <v>0</v>
      </c>
      <c r="AB10" s="444">
        <v>5.843</v>
      </c>
      <c r="AC10" s="445">
        <v>9.1999999999999998E-2</v>
      </c>
      <c r="AD10" s="445">
        <v>3.8530000000000002</v>
      </c>
      <c r="AE10" s="445">
        <v>0.129</v>
      </c>
      <c r="AF10" s="445">
        <v>4.0739999999999998</v>
      </c>
      <c r="AG10" s="446">
        <v>1.22</v>
      </c>
      <c r="AH10" s="446">
        <v>5.843</v>
      </c>
      <c r="AI10" s="521">
        <v>0.54900000000000004</v>
      </c>
      <c r="AJ10" s="303">
        <f t="shared" si="15"/>
        <v>0.13475699558173787</v>
      </c>
      <c r="AK10" s="381">
        <f t="shared" si="16"/>
        <v>0.45000000000000007</v>
      </c>
      <c r="AL10" s="379">
        <f t="shared" si="17"/>
        <v>2.2582228767795778E-2</v>
      </c>
      <c r="AM10" s="379">
        <f t="shared" si="18"/>
        <v>3.1664212076583216E-2</v>
      </c>
      <c r="AN10" s="382">
        <f t="shared" si="19"/>
        <v>0.29945999018163966</v>
      </c>
      <c r="AO10" s="153"/>
      <c r="AP10" s="838">
        <v>30.573</v>
      </c>
      <c r="AQ10" s="696">
        <f t="shared" si="5"/>
        <v>0.17960291760703886</v>
      </c>
      <c r="AU10" s="393" t="s">
        <v>148</v>
      </c>
      <c r="AV10" s="443">
        <f t="shared" si="20"/>
        <v>0.69299999999999995</v>
      </c>
      <c r="AW10" s="443">
        <f t="shared" si="6"/>
        <v>7.2100000000000009</v>
      </c>
      <c r="AX10" s="443">
        <f t="shared" si="6"/>
        <v>3.2050000000000001</v>
      </c>
      <c r="AY10" s="444">
        <f t="shared" si="6"/>
        <v>11.108000000000001</v>
      </c>
      <c r="AZ10" s="445">
        <f t="shared" si="6"/>
        <v>0.153</v>
      </c>
      <c r="BA10" s="445">
        <f t="shared" si="6"/>
        <v>7.8469999999999995</v>
      </c>
      <c r="BB10" s="445">
        <f t="shared" si="6"/>
        <v>9.1999999999999998E-2</v>
      </c>
      <c r="BC10" s="445">
        <f t="shared" si="6"/>
        <v>8.0920000000000005</v>
      </c>
      <c r="BD10" s="446">
        <f t="shared" si="6"/>
        <v>2.056</v>
      </c>
      <c r="BE10" s="446">
        <f t="shared" si="6"/>
        <v>11.108000000000001</v>
      </c>
      <c r="BF10" s="521">
        <f t="shared" si="6"/>
        <v>0.95999999999999985</v>
      </c>
      <c r="BG10" s="303">
        <f t="shared" si="21"/>
        <v>0.11863568956994559</v>
      </c>
      <c r="BH10" s="381">
        <f t="shared" si="22"/>
        <v>0.4669260700389104</v>
      </c>
      <c r="BI10" s="379">
        <f t="shared" si="23"/>
        <v>1.8907563025210083E-2</v>
      </c>
      <c r="BJ10" s="379">
        <f t="shared" si="24"/>
        <v>1.1369253583786454E-2</v>
      </c>
      <c r="BK10" s="382">
        <f t="shared" si="25"/>
        <v>0.2540781018289669</v>
      </c>
      <c r="BL10" s="153"/>
      <c r="BM10" s="695">
        <f t="shared" si="7"/>
        <v>40.815000000000005</v>
      </c>
      <c r="BN10" s="696">
        <f t="shared" si="8"/>
        <v>0.17665074114908735</v>
      </c>
      <c r="BR10" s="393" t="s">
        <v>148</v>
      </c>
      <c r="BS10" s="839">
        <f t="shared" si="26"/>
        <v>0.33684210526315789</v>
      </c>
      <c r="BT10" s="839">
        <f t="shared" si="9"/>
        <v>0.43232816313676087</v>
      </c>
      <c r="BU10" s="839">
        <f t="shared" si="9"/>
        <v>0</v>
      </c>
      <c r="BV10" s="840">
        <f t="shared" si="9"/>
        <v>0.34469942776237389</v>
      </c>
      <c r="BW10" s="841">
        <f t="shared" si="9"/>
        <v>0.37551020408163266</v>
      </c>
      <c r="BX10" s="841">
        <f t="shared" si="9"/>
        <v>0.32931623931623938</v>
      </c>
      <c r="BY10" s="841">
        <f t="shared" si="9"/>
        <v>0.58371040723981904</v>
      </c>
      <c r="BZ10" s="841">
        <f t="shared" si="9"/>
        <v>0.33486766398158802</v>
      </c>
      <c r="CA10" s="842">
        <f t="shared" si="9"/>
        <v>0.37240537240537241</v>
      </c>
      <c r="CB10" s="842">
        <f t="shared" si="9"/>
        <v>0.34469942776237389</v>
      </c>
      <c r="CC10" s="843">
        <f t="shared" si="9"/>
        <v>0.363817097415507</v>
      </c>
      <c r="CD10" s="153"/>
      <c r="CE10" s="844">
        <f t="shared" si="27"/>
        <v>0.42826525466464949</v>
      </c>
    </row>
    <row r="11" spans="1:83" ht="15" thickBot="1" x14ac:dyDescent="0.35">
      <c r="A11" s="393" t="s">
        <v>149</v>
      </c>
      <c r="B11" s="443">
        <v>1.5089999999999999</v>
      </c>
      <c r="C11" s="443">
        <v>12.574999999999999</v>
      </c>
      <c r="D11" s="443">
        <v>3.3439999999999999</v>
      </c>
      <c r="E11" s="444">
        <v>17.428000000000001</v>
      </c>
      <c r="F11" s="445">
        <v>0.246</v>
      </c>
      <c r="G11" s="445">
        <v>11.935</v>
      </c>
      <c r="H11" s="445">
        <v>0.23100000000000001</v>
      </c>
      <c r="I11" s="445">
        <v>12.412000000000001</v>
      </c>
      <c r="J11" s="446">
        <v>3.355</v>
      </c>
      <c r="K11" s="446">
        <v>17.428000000000001</v>
      </c>
      <c r="L11" s="521">
        <v>1.661</v>
      </c>
      <c r="M11" s="303">
        <f t="shared" si="10"/>
        <v>0.13382210763776989</v>
      </c>
      <c r="N11" s="381">
        <f t="shared" si="11"/>
        <v>0.49508196721311476</v>
      </c>
      <c r="O11" s="379">
        <f t="shared" si="12"/>
        <v>1.9819529487592649E-2</v>
      </c>
      <c r="P11" s="379">
        <f t="shared" si="13"/>
        <v>1.8611021592007733E-2</v>
      </c>
      <c r="Q11" s="382">
        <f t="shared" si="14"/>
        <v>0.27030293264582661</v>
      </c>
      <c r="R11" s="153"/>
      <c r="S11" s="695">
        <v>69.802000000000007</v>
      </c>
      <c r="T11" s="696">
        <f t="shared" si="4"/>
        <v>0.18015243116243085</v>
      </c>
      <c r="U11" s="827"/>
      <c r="V11" s="832"/>
      <c r="X11" s="393" t="s">
        <v>149</v>
      </c>
      <c r="Y11" s="443">
        <v>0.54900000000000004</v>
      </c>
      <c r="Z11" s="443">
        <v>5.1120000000000001</v>
      </c>
      <c r="AA11" s="443">
        <v>0</v>
      </c>
      <c r="AB11" s="444">
        <v>5.6609999999999996</v>
      </c>
      <c r="AC11" s="445">
        <v>9.1999999999999998E-2</v>
      </c>
      <c r="AD11" s="445">
        <v>3.9060000000000001</v>
      </c>
      <c r="AE11" s="445">
        <v>0.13600000000000001</v>
      </c>
      <c r="AF11" s="445">
        <v>4.1340000000000003</v>
      </c>
      <c r="AG11" s="446">
        <v>0.74</v>
      </c>
      <c r="AH11" s="446">
        <v>5.6609999999999996</v>
      </c>
      <c r="AI11" s="521">
        <v>0.78700000000000003</v>
      </c>
      <c r="AJ11" s="303">
        <f t="shared" si="15"/>
        <v>0.1903725205611998</v>
      </c>
      <c r="AK11" s="381">
        <f t="shared" si="16"/>
        <v>1.0635135135135136</v>
      </c>
      <c r="AL11" s="379">
        <f t="shared" si="17"/>
        <v>2.2254475084663761E-2</v>
      </c>
      <c r="AM11" s="379">
        <f t="shared" si="18"/>
        <v>3.2897919690372521E-2</v>
      </c>
      <c r="AN11" s="382">
        <f t="shared" si="19"/>
        <v>0.17900338655055634</v>
      </c>
      <c r="AO11" s="153"/>
      <c r="AP11" s="838">
        <v>27.773</v>
      </c>
      <c r="AQ11" s="696">
        <f t="shared" si="5"/>
        <v>0.18406365894933929</v>
      </c>
      <c r="AU11" s="393" t="s">
        <v>149</v>
      </c>
      <c r="AV11" s="443">
        <f t="shared" si="20"/>
        <v>0.95999999999999985</v>
      </c>
      <c r="AW11" s="443">
        <f t="shared" si="6"/>
        <v>7.4629999999999992</v>
      </c>
      <c r="AX11" s="443">
        <f t="shared" si="6"/>
        <v>3.3439999999999999</v>
      </c>
      <c r="AY11" s="444">
        <f t="shared" si="6"/>
        <v>11.767000000000001</v>
      </c>
      <c r="AZ11" s="445">
        <f t="shared" si="6"/>
        <v>0.154</v>
      </c>
      <c r="BA11" s="445">
        <f t="shared" si="6"/>
        <v>8.0289999999999999</v>
      </c>
      <c r="BB11" s="445">
        <f t="shared" si="6"/>
        <v>9.5000000000000001E-2</v>
      </c>
      <c r="BC11" s="445">
        <f t="shared" si="6"/>
        <v>8.2780000000000005</v>
      </c>
      <c r="BD11" s="446">
        <f t="shared" si="6"/>
        <v>2.6150000000000002</v>
      </c>
      <c r="BE11" s="446">
        <f t="shared" si="6"/>
        <v>11.767000000000001</v>
      </c>
      <c r="BF11" s="521">
        <f t="shared" si="6"/>
        <v>0.874</v>
      </c>
      <c r="BG11" s="303">
        <f t="shared" si="21"/>
        <v>0.10558105822662478</v>
      </c>
      <c r="BH11" s="381">
        <f t="shared" si="22"/>
        <v>0.33422562141491391</v>
      </c>
      <c r="BI11" s="379">
        <f t="shared" si="23"/>
        <v>1.8603527422082627E-2</v>
      </c>
      <c r="BJ11" s="379">
        <f t="shared" si="24"/>
        <v>1.1476201981154868E-2</v>
      </c>
      <c r="BK11" s="382">
        <f t="shared" si="25"/>
        <v>0.31589755979705242</v>
      </c>
      <c r="BL11" s="153"/>
      <c r="BM11" s="695">
        <f t="shared" si="7"/>
        <v>42.029000000000011</v>
      </c>
      <c r="BN11" s="696">
        <f t="shared" si="8"/>
        <v>0.17756786980418277</v>
      </c>
      <c r="BR11" s="393" t="s">
        <v>149</v>
      </c>
      <c r="BS11" s="839">
        <f t="shared" si="26"/>
        <v>0.363817097415507</v>
      </c>
      <c r="BT11" s="839">
        <f t="shared" si="9"/>
        <v>0.40652087475149107</v>
      </c>
      <c r="BU11" s="839">
        <f t="shared" si="9"/>
        <v>0</v>
      </c>
      <c r="BV11" s="840">
        <f t="shared" si="9"/>
        <v>0.32482212531558408</v>
      </c>
      <c r="BW11" s="841">
        <f t="shared" si="9"/>
        <v>0.37398373983739835</v>
      </c>
      <c r="BX11" s="841">
        <f t="shared" si="9"/>
        <v>0.32727272727272727</v>
      </c>
      <c r="BY11" s="841">
        <f t="shared" si="9"/>
        <v>0.58874458874458879</v>
      </c>
      <c r="BZ11" s="841">
        <f t="shared" si="9"/>
        <v>0.33306477602320333</v>
      </c>
      <c r="CA11" s="842">
        <f t="shared" si="9"/>
        <v>0.22056631892697467</v>
      </c>
      <c r="CB11" s="842">
        <f t="shared" si="9"/>
        <v>0.32482212531558408</v>
      </c>
      <c r="CC11" s="843">
        <f t="shared" si="9"/>
        <v>0.47381095725466588</v>
      </c>
      <c r="CD11" s="153"/>
      <c r="CE11" s="844">
        <f t="shared" si="27"/>
        <v>0.39788258216096956</v>
      </c>
    </row>
    <row r="12" spans="1:83" ht="15" thickBot="1" x14ac:dyDescent="0.35">
      <c r="A12" s="393" t="s">
        <v>150</v>
      </c>
      <c r="B12" s="443">
        <v>1.661</v>
      </c>
      <c r="C12" s="443">
        <v>12.708</v>
      </c>
      <c r="D12" s="443">
        <v>3.476</v>
      </c>
      <c r="E12" s="444">
        <v>17.844999999999999</v>
      </c>
      <c r="F12" s="445">
        <v>0.29599999999999999</v>
      </c>
      <c r="G12" s="445">
        <v>12.442</v>
      </c>
      <c r="H12" s="445">
        <v>0.17299999999999999</v>
      </c>
      <c r="I12" s="445">
        <v>12.911</v>
      </c>
      <c r="J12" s="446">
        <v>3.5139999999999998</v>
      </c>
      <c r="K12" s="446">
        <v>17.844999999999999</v>
      </c>
      <c r="L12" s="521">
        <v>1.42</v>
      </c>
      <c r="M12" s="303">
        <f t="shared" si="10"/>
        <v>0.10998373479978313</v>
      </c>
      <c r="N12" s="381">
        <f t="shared" si="11"/>
        <v>0.40409789413773478</v>
      </c>
      <c r="O12" s="379">
        <f t="shared" si="12"/>
        <v>2.2926186972349161E-2</v>
      </c>
      <c r="P12" s="379">
        <f t="shared" si="13"/>
        <v>1.339942684532569E-2</v>
      </c>
      <c r="Q12" s="382">
        <f t="shared" si="14"/>
        <v>0.27217101696228024</v>
      </c>
      <c r="R12" s="153"/>
      <c r="S12" s="695">
        <v>72.17</v>
      </c>
      <c r="T12" s="696">
        <f t="shared" si="4"/>
        <v>0.17608424553138424</v>
      </c>
      <c r="U12" s="827"/>
      <c r="V12" s="832"/>
      <c r="X12" s="393" t="s">
        <v>150</v>
      </c>
      <c r="Y12" s="443">
        <v>0.78700000000000003</v>
      </c>
      <c r="Z12" s="443">
        <v>4.9800000000000004</v>
      </c>
      <c r="AA12" s="443">
        <v>0</v>
      </c>
      <c r="AB12" s="444">
        <v>5.7670000000000003</v>
      </c>
      <c r="AC12" s="445">
        <v>9.1999999999999998E-2</v>
      </c>
      <c r="AD12" s="445">
        <v>4.1429999999999998</v>
      </c>
      <c r="AE12" s="445">
        <v>0.09</v>
      </c>
      <c r="AF12" s="445">
        <v>4.3250000000000002</v>
      </c>
      <c r="AG12" s="446">
        <v>0.94199999999999995</v>
      </c>
      <c r="AH12" s="446">
        <v>5.7670000000000003</v>
      </c>
      <c r="AI12" s="521">
        <v>0.5</v>
      </c>
      <c r="AJ12" s="303">
        <f t="shared" si="15"/>
        <v>0.11560693641618497</v>
      </c>
      <c r="AK12" s="381">
        <f t="shared" si="16"/>
        <v>0.53078556263269638</v>
      </c>
      <c r="AL12" s="379">
        <f t="shared" si="17"/>
        <v>2.1271676300578034E-2</v>
      </c>
      <c r="AM12" s="379">
        <f t="shared" si="18"/>
        <v>2.0809248554913295E-2</v>
      </c>
      <c r="AN12" s="382">
        <f t="shared" si="19"/>
        <v>0.21780346820809246</v>
      </c>
      <c r="AO12" s="153"/>
      <c r="AP12" s="838">
        <v>28.032</v>
      </c>
      <c r="AQ12" s="696">
        <f t="shared" si="5"/>
        <v>0.1776541095890411</v>
      </c>
      <c r="AU12" s="393" t="s">
        <v>150</v>
      </c>
      <c r="AV12" s="443">
        <f t="shared" si="20"/>
        <v>0.874</v>
      </c>
      <c r="AW12" s="443">
        <f t="shared" si="6"/>
        <v>7.7279999999999998</v>
      </c>
      <c r="AX12" s="443">
        <f t="shared" si="6"/>
        <v>3.476</v>
      </c>
      <c r="AY12" s="444">
        <f t="shared" si="6"/>
        <v>12.077999999999999</v>
      </c>
      <c r="AZ12" s="445">
        <f t="shared" si="6"/>
        <v>0.20399999999999999</v>
      </c>
      <c r="BA12" s="445">
        <f t="shared" si="6"/>
        <v>8.2989999999999995</v>
      </c>
      <c r="BB12" s="445">
        <f t="shared" si="6"/>
        <v>8.299999999999999E-2</v>
      </c>
      <c r="BC12" s="445">
        <f t="shared" si="6"/>
        <v>8.5859999999999985</v>
      </c>
      <c r="BD12" s="446">
        <f t="shared" si="6"/>
        <v>2.5720000000000001</v>
      </c>
      <c r="BE12" s="446">
        <f t="shared" si="6"/>
        <v>12.077999999999999</v>
      </c>
      <c r="BF12" s="521">
        <f t="shared" si="6"/>
        <v>0.91999999999999993</v>
      </c>
      <c r="BG12" s="303">
        <f t="shared" si="21"/>
        <v>0.10715117633356629</v>
      </c>
      <c r="BH12" s="381">
        <f t="shared" si="22"/>
        <v>0.35769828926905128</v>
      </c>
      <c r="BI12" s="379">
        <f t="shared" si="23"/>
        <v>2.3759608665269046E-2</v>
      </c>
      <c r="BJ12" s="379">
        <f t="shared" si="24"/>
        <v>9.6668996040065232E-3</v>
      </c>
      <c r="BK12" s="382">
        <f t="shared" si="25"/>
        <v>0.29955741905427447</v>
      </c>
      <c r="BL12" s="153"/>
      <c r="BM12" s="695">
        <f t="shared" si="7"/>
        <v>44.138000000000005</v>
      </c>
      <c r="BN12" s="696">
        <f t="shared" si="8"/>
        <v>0.17508722642620869</v>
      </c>
      <c r="BR12" s="393" t="s">
        <v>150</v>
      </c>
      <c r="BS12" s="839">
        <f t="shared" si="26"/>
        <v>0.47381095725466588</v>
      </c>
      <c r="BT12" s="839">
        <f t="shared" si="9"/>
        <v>0.39187913125590185</v>
      </c>
      <c r="BU12" s="839">
        <f t="shared" si="9"/>
        <v>0</v>
      </c>
      <c r="BV12" s="840">
        <f t="shared" si="9"/>
        <v>0.3231717567946204</v>
      </c>
      <c r="BW12" s="841">
        <f t="shared" si="9"/>
        <v>0.3108108108108108</v>
      </c>
      <c r="BX12" s="841">
        <f t="shared" si="9"/>
        <v>0.33298505063494616</v>
      </c>
      <c r="BY12" s="841">
        <f t="shared" si="9"/>
        <v>0.52023121387283244</v>
      </c>
      <c r="BZ12" s="841">
        <f t="shared" si="9"/>
        <v>0.33498567113314232</v>
      </c>
      <c r="CA12" s="842">
        <f t="shared" si="9"/>
        <v>0.26807057484348323</v>
      </c>
      <c r="CB12" s="842">
        <f t="shared" si="9"/>
        <v>0.3231717567946204</v>
      </c>
      <c r="CC12" s="843">
        <f t="shared" si="9"/>
        <v>0.35211267605633806</v>
      </c>
      <c r="CD12" s="153"/>
      <c r="CE12" s="844">
        <f t="shared" si="27"/>
        <v>0.38841623943466813</v>
      </c>
    </row>
    <row r="13" spans="1:83" ht="15" thickBot="1" x14ac:dyDescent="0.35">
      <c r="A13" s="393" t="s">
        <v>151</v>
      </c>
      <c r="B13" s="443">
        <v>1.42</v>
      </c>
      <c r="C13" s="443">
        <v>13.518000000000001</v>
      </c>
      <c r="D13" s="443">
        <v>3.6749999999999998</v>
      </c>
      <c r="E13" s="444">
        <v>18.613</v>
      </c>
      <c r="F13" s="445">
        <v>0.376</v>
      </c>
      <c r="G13" s="445">
        <v>12.516999999999999</v>
      </c>
      <c r="H13" s="445">
        <v>0.24</v>
      </c>
      <c r="I13" s="445">
        <v>13.132999999999999</v>
      </c>
      <c r="J13" s="446">
        <v>3.8170000000000002</v>
      </c>
      <c r="K13" s="446">
        <v>18.613</v>
      </c>
      <c r="L13" s="521">
        <v>1.663</v>
      </c>
      <c r="M13" s="303">
        <f t="shared" si="10"/>
        <v>0.12662757938018732</v>
      </c>
      <c r="N13" s="381">
        <f t="shared" si="11"/>
        <v>0.43568247314645009</v>
      </c>
      <c r="O13" s="379">
        <f t="shared" si="12"/>
        <v>2.8630168278382703E-2</v>
      </c>
      <c r="P13" s="379">
        <f t="shared" si="13"/>
        <v>1.8274575496840022E-2</v>
      </c>
      <c r="Q13" s="382">
        <f t="shared" si="14"/>
        <v>0.29064189446432653</v>
      </c>
      <c r="R13" s="153"/>
      <c r="S13" s="695">
        <v>76.006</v>
      </c>
      <c r="T13" s="696">
        <f t="shared" si="4"/>
        <v>0.17785437991737496</v>
      </c>
      <c r="U13" s="827"/>
      <c r="V13" s="832"/>
      <c r="X13" s="393" t="s">
        <v>151</v>
      </c>
      <c r="Y13" s="443">
        <v>0.5</v>
      </c>
      <c r="Z13" s="443">
        <v>5.4619999999999997</v>
      </c>
      <c r="AA13" s="443">
        <v>0</v>
      </c>
      <c r="AB13" s="444">
        <v>5.9619999999999997</v>
      </c>
      <c r="AC13" s="445">
        <v>9.2999999999999999E-2</v>
      </c>
      <c r="AD13" s="445">
        <v>4.2110000000000003</v>
      </c>
      <c r="AE13" s="445">
        <v>0.16800000000000001</v>
      </c>
      <c r="AF13" s="445">
        <v>4.4720000000000004</v>
      </c>
      <c r="AG13" s="446">
        <v>0.91800000000000004</v>
      </c>
      <c r="AH13" s="446">
        <v>5.9619999999999997</v>
      </c>
      <c r="AI13" s="521">
        <v>0.57199999999999995</v>
      </c>
      <c r="AJ13" s="303">
        <f t="shared" si="15"/>
        <v>0.12790697674418602</v>
      </c>
      <c r="AK13" s="381">
        <f t="shared" si="16"/>
        <v>0.62309368191721126</v>
      </c>
      <c r="AL13" s="379">
        <f t="shared" si="17"/>
        <v>2.0796064400715561E-2</v>
      </c>
      <c r="AM13" s="379">
        <f t="shared" si="18"/>
        <v>3.7567084078711982E-2</v>
      </c>
      <c r="AN13" s="382">
        <f t="shared" si="19"/>
        <v>0.20527728085867619</v>
      </c>
      <c r="AO13" s="153"/>
      <c r="AP13" s="838">
        <v>30.155000000000001</v>
      </c>
      <c r="AQ13" s="696">
        <f t="shared" si="5"/>
        <v>0.18113082407560935</v>
      </c>
      <c r="AU13" s="393" t="s">
        <v>151</v>
      </c>
      <c r="AV13" s="443">
        <f t="shared" si="20"/>
        <v>0.91999999999999993</v>
      </c>
      <c r="AW13" s="443">
        <f t="shared" si="6"/>
        <v>8.0560000000000009</v>
      </c>
      <c r="AX13" s="443">
        <f t="shared" si="6"/>
        <v>3.6749999999999998</v>
      </c>
      <c r="AY13" s="444">
        <f t="shared" si="6"/>
        <v>12.651</v>
      </c>
      <c r="AZ13" s="445">
        <f t="shared" si="6"/>
        <v>0.28300000000000003</v>
      </c>
      <c r="BA13" s="445">
        <f t="shared" si="6"/>
        <v>8.3059999999999992</v>
      </c>
      <c r="BB13" s="445">
        <f t="shared" si="6"/>
        <v>7.1999999999999981E-2</v>
      </c>
      <c r="BC13" s="445">
        <f t="shared" si="6"/>
        <v>8.6609999999999978</v>
      </c>
      <c r="BD13" s="446">
        <f t="shared" si="6"/>
        <v>2.899</v>
      </c>
      <c r="BE13" s="446">
        <f t="shared" si="6"/>
        <v>12.651</v>
      </c>
      <c r="BF13" s="521">
        <f t="shared" si="6"/>
        <v>1.0910000000000002</v>
      </c>
      <c r="BG13" s="303">
        <f t="shared" si="21"/>
        <v>0.12596697840895976</v>
      </c>
      <c r="BH13" s="381">
        <f t="shared" si="22"/>
        <v>0.3763366678164885</v>
      </c>
      <c r="BI13" s="379">
        <f t="shared" si="23"/>
        <v>3.2675210714698082E-2</v>
      </c>
      <c r="BJ13" s="379">
        <f t="shared" si="24"/>
        <v>8.3131278143401457E-3</v>
      </c>
      <c r="BK13" s="382">
        <f t="shared" si="25"/>
        <v>0.33471885463572343</v>
      </c>
      <c r="BL13" s="153"/>
      <c r="BM13" s="695">
        <f t="shared" si="7"/>
        <v>45.850999999999999</v>
      </c>
      <c r="BN13" s="696">
        <f t="shared" si="8"/>
        <v>0.1756995485376546</v>
      </c>
      <c r="BR13" s="393" t="s">
        <v>151</v>
      </c>
      <c r="BS13" s="839">
        <f t="shared" si="26"/>
        <v>0.35211267605633806</v>
      </c>
      <c r="BT13" s="839">
        <f t="shared" si="9"/>
        <v>0.40405385412043199</v>
      </c>
      <c r="BU13" s="839">
        <f t="shared" si="9"/>
        <v>0</v>
      </c>
      <c r="BV13" s="840">
        <f t="shared" si="9"/>
        <v>0.32031375920055877</v>
      </c>
      <c r="BW13" s="841">
        <f t="shared" si="9"/>
        <v>0.2473404255319149</v>
      </c>
      <c r="BX13" s="841">
        <f t="shared" si="9"/>
        <v>0.33642246544699211</v>
      </c>
      <c r="BY13" s="841">
        <f t="shared" si="9"/>
        <v>0.70000000000000007</v>
      </c>
      <c r="BZ13" s="841">
        <f t="shared" si="9"/>
        <v>0.3405162567577858</v>
      </c>
      <c r="CA13" s="842">
        <f t="shared" si="9"/>
        <v>0.2405030128373068</v>
      </c>
      <c r="CB13" s="842">
        <f t="shared" si="9"/>
        <v>0.32031375920055877</v>
      </c>
      <c r="CC13" s="843">
        <f t="shared" si="9"/>
        <v>0.34395670475045098</v>
      </c>
      <c r="CD13" s="153"/>
      <c r="CE13" s="844">
        <f t="shared" si="27"/>
        <v>0.3967449938162777</v>
      </c>
    </row>
    <row r="14" spans="1:83" ht="15" thickBot="1" x14ac:dyDescent="0.35">
      <c r="A14" s="393" t="s">
        <v>152</v>
      </c>
      <c r="B14" s="443">
        <v>1.663</v>
      </c>
      <c r="C14" s="443">
        <v>12.766999999999999</v>
      </c>
      <c r="D14" s="443">
        <v>3.9260000000000002</v>
      </c>
      <c r="E14" s="444">
        <v>18.356000000000002</v>
      </c>
      <c r="F14" s="445">
        <v>0.38600000000000001</v>
      </c>
      <c r="G14" s="445">
        <v>12.567</v>
      </c>
      <c r="H14" s="445">
        <v>0.125</v>
      </c>
      <c r="I14" s="445">
        <v>13.077999999999999</v>
      </c>
      <c r="J14" s="446">
        <v>3.9369999999999998</v>
      </c>
      <c r="K14" s="446">
        <v>18.356000000000002</v>
      </c>
      <c r="L14" s="521">
        <v>1.341</v>
      </c>
      <c r="M14" s="303">
        <f t="shared" si="10"/>
        <v>0.10253861446704389</v>
      </c>
      <c r="N14" s="381">
        <f t="shared" si="11"/>
        <v>0.34061468122936245</v>
      </c>
      <c r="O14" s="379">
        <f t="shared" si="12"/>
        <v>2.9515216393944031E-2</v>
      </c>
      <c r="P14" s="379">
        <f t="shared" si="13"/>
        <v>9.5580363970025999E-3</v>
      </c>
      <c r="Q14" s="382">
        <f t="shared" si="14"/>
        <v>0.30103991435999389</v>
      </c>
      <c r="R14" s="153"/>
      <c r="S14" s="695">
        <v>71.037999999999997</v>
      </c>
      <c r="T14" s="696">
        <f t="shared" si="4"/>
        <v>0.17972071285790703</v>
      </c>
      <c r="U14" s="827"/>
      <c r="V14" s="832"/>
      <c r="X14" s="393" t="s">
        <v>152</v>
      </c>
      <c r="Y14" s="443">
        <v>0.57199999999999995</v>
      </c>
      <c r="Z14" s="443">
        <v>4.931</v>
      </c>
      <c r="AA14" s="443">
        <v>0</v>
      </c>
      <c r="AB14" s="444">
        <v>5.5030000000000001</v>
      </c>
      <c r="AC14" s="445">
        <v>0.105</v>
      </c>
      <c r="AD14" s="445">
        <v>4.1929999999999996</v>
      </c>
      <c r="AE14" s="445">
        <v>5.0999999999999997E-2</v>
      </c>
      <c r="AF14" s="445">
        <v>4.3490000000000002</v>
      </c>
      <c r="AG14" s="446">
        <v>0.82699999999999996</v>
      </c>
      <c r="AH14" s="446">
        <v>5.5030000000000001</v>
      </c>
      <c r="AI14" s="521">
        <v>0.32700000000000001</v>
      </c>
      <c r="AJ14" s="303">
        <f t="shared" si="15"/>
        <v>7.5189698781329042E-2</v>
      </c>
      <c r="AK14" s="381">
        <f t="shared" si="16"/>
        <v>0.39540507859733981</v>
      </c>
      <c r="AL14" s="379">
        <f t="shared" si="17"/>
        <v>2.4143481260059781E-2</v>
      </c>
      <c r="AM14" s="379">
        <f t="shared" si="18"/>
        <v>1.1726833754886179E-2</v>
      </c>
      <c r="AN14" s="382">
        <f t="shared" si="19"/>
        <v>0.19015865716256608</v>
      </c>
      <c r="AO14" s="153"/>
      <c r="AP14" s="838">
        <v>26.753</v>
      </c>
      <c r="AQ14" s="696">
        <f t="shared" si="5"/>
        <v>0.18431577766979404</v>
      </c>
      <c r="AU14" s="393" t="s">
        <v>152</v>
      </c>
      <c r="AV14" s="443">
        <f t="shared" si="20"/>
        <v>1.0910000000000002</v>
      </c>
      <c r="AW14" s="443">
        <f t="shared" si="6"/>
        <v>7.8359999999999994</v>
      </c>
      <c r="AX14" s="443">
        <f t="shared" si="6"/>
        <v>3.9260000000000002</v>
      </c>
      <c r="AY14" s="444">
        <f t="shared" si="6"/>
        <v>12.853000000000002</v>
      </c>
      <c r="AZ14" s="445">
        <f t="shared" si="6"/>
        <v>0.28100000000000003</v>
      </c>
      <c r="BA14" s="445">
        <f t="shared" si="6"/>
        <v>8.3740000000000006</v>
      </c>
      <c r="BB14" s="445">
        <f t="shared" si="6"/>
        <v>7.400000000000001E-2</v>
      </c>
      <c r="BC14" s="445">
        <f t="shared" si="6"/>
        <v>8.7289999999999992</v>
      </c>
      <c r="BD14" s="446">
        <f t="shared" si="6"/>
        <v>3.11</v>
      </c>
      <c r="BE14" s="446">
        <f t="shared" si="6"/>
        <v>12.853000000000002</v>
      </c>
      <c r="BF14" s="521">
        <f t="shared" si="6"/>
        <v>1.014</v>
      </c>
      <c r="BG14" s="303">
        <f t="shared" si="21"/>
        <v>0.11616450910757248</v>
      </c>
      <c r="BH14" s="381">
        <f t="shared" si="22"/>
        <v>0.32604501607717046</v>
      </c>
      <c r="BI14" s="379">
        <f t="shared" si="23"/>
        <v>3.2191545423301646E-2</v>
      </c>
      <c r="BJ14" s="379">
        <f t="shared" si="24"/>
        <v>8.4774888303356648E-3</v>
      </c>
      <c r="BK14" s="382">
        <f t="shared" si="25"/>
        <v>0.35628365219383668</v>
      </c>
      <c r="BL14" s="153"/>
      <c r="BM14" s="695">
        <f t="shared" si="7"/>
        <v>44.284999999999997</v>
      </c>
      <c r="BN14" s="696">
        <f t="shared" si="8"/>
        <v>0.17694478943208761</v>
      </c>
      <c r="BR14" s="393" t="s">
        <v>152</v>
      </c>
      <c r="BS14" s="839">
        <f t="shared" si="26"/>
        <v>0.34395670475045098</v>
      </c>
      <c r="BT14" s="839">
        <f t="shared" si="9"/>
        <v>0.38623012453982924</v>
      </c>
      <c r="BU14" s="839">
        <f t="shared" si="9"/>
        <v>0</v>
      </c>
      <c r="BV14" s="840">
        <f t="shared" si="9"/>
        <v>0.29979298322074521</v>
      </c>
      <c r="BW14" s="841">
        <f t="shared" si="9"/>
        <v>0.272020725388601</v>
      </c>
      <c r="BX14" s="841">
        <f t="shared" si="9"/>
        <v>0.33365162727779102</v>
      </c>
      <c r="BY14" s="841">
        <f t="shared" si="9"/>
        <v>0.40799999999999997</v>
      </c>
      <c r="BZ14" s="841">
        <f t="shared" si="9"/>
        <v>0.33254320232451451</v>
      </c>
      <c r="CA14" s="842">
        <f t="shared" si="9"/>
        <v>0.21005842011684023</v>
      </c>
      <c r="CB14" s="842">
        <f t="shared" si="9"/>
        <v>0.29979298322074521</v>
      </c>
      <c r="CC14" s="843">
        <f t="shared" si="9"/>
        <v>0.24384787472035796</v>
      </c>
      <c r="CD14" s="153"/>
      <c r="CE14" s="844">
        <f t="shared" si="27"/>
        <v>0.37660125566598163</v>
      </c>
    </row>
    <row r="15" spans="1:83" ht="15" thickBot="1" x14ac:dyDescent="0.35">
      <c r="A15" s="393" t="s">
        <v>153</v>
      </c>
      <c r="B15" s="443">
        <v>1.341</v>
      </c>
      <c r="C15" s="443">
        <v>13.3</v>
      </c>
      <c r="D15" s="443">
        <v>3.4860000000000002</v>
      </c>
      <c r="E15" s="444">
        <v>18.126999999999999</v>
      </c>
      <c r="F15" s="445">
        <v>0.307</v>
      </c>
      <c r="G15" s="445">
        <v>12.76</v>
      </c>
      <c r="H15" s="445">
        <v>6.6000000000000003E-2</v>
      </c>
      <c r="I15" s="445">
        <v>13.132999999999999</v>
      </c>
      <c r="J15" s="446">
        <v>3.633</v>
      </c>
      <c r="K15" s="446">
        <v>18.126999999999999</v>
      </c>
      <c r="L15" s="521">
        <v>1.361</v>
      </c>
      <c r="M15" s="303">
        <f t="shared" si="10"/>
        <v>0.10363207187999696</v>
      </c>
      <c r="N15" s="381">
        <f t="shared" si="11"/>
        <v>0.37462152491054224</v>
      </c>
      <c r="O15" s="379">
        <f t="shared" si="12"/>
        <v>2.3376227823041194E-2</v>
      </c>
      <c r="P15" s="379">
        <f t="shared" si="13"/>
        <v>5.0255082616310065E-3</v>
      </c>
      <c r="Q15" s="382">
        <f t="shared" si="14"/>
        <v>0.27663138658341585</v>
      </c>
      <c r="R15" s="153"/>
      <c r="S15" s="695">
        <v>73.796000000000006</v>
      </c>
      <c r="T15" s="696">
        <f t="shared" si="4"/>
        <v>0.18022657054582902</v>
      </c>
      <c r="U15" s="827"/>
      <c r="V15" s="832"/>
      <c r="X15" s="393" t="s">
        <v>153</v>
      </c>
      <c r="Y15" s="443">
        <v>0.32700000000000001</v>
      </c>
      <c r="Z15" s="443">
        <v>5.202</v>
      </c>
      <c r="AA15" s="443">
        <v>8.9999999999999993E-3</v>
      </c>
      <c r="AB15" s="444">
        <v>5.5380000000000003</v>
      </c>
      <c r="AC15" s="445">
        <v>0</v>
      </c>
      <c r="AD15" s="445">
        <v>4.4980000000000002</v>
      </c>
      <c r="AE15" s="445">
        <v>0</v>
      </c>
      <c r="AF15" s="445">
        <v>4.4980000000000002</v>
      </c>
      <c r="AG15" s="446">
        <v>0.753</v>
      </c>
      <c r="AH15" s="446">
        <v>5.5380000000000003</v>
      </c>
      <c r="AI15" s="521">
        <v>0.28699999999999998</v>
      </c>
      <c r="AJ15" s="303">
        <f t="shared" si="15"/>
        <v>6.3806136060471308E-2</v>
      </c>
      <c r="AK15" s="381">
        <f t="shared" si="16"/>
        <v>0.38114209827357237</v>
      </c>
      <c r="AL15" s="379">
        <f t="shared" si="17"/>
        <v>0</v>
      </c>
      <c r="AM15" s="379">
        <f t="shared" si="18"/>
        <v>0</v>
      </c>
      <c r="AN15" s="382">
        <f t="shared" si="19"/>
        <v>0.1674077367718986</v>
      </c>
      <c r="AO15" s="153"/>
      <c r="AP15" s="838">
        <v>28.045000000000002</v>
      </c>
      <c r="AQ15" s="696">
        <f t="shared" si="5"/>
        <v>0.1854876091995008</v>
      </c>
      <c r="AU15" s="393" t="s">
        <v>153</v>
      </c>
      <c r="AV15" s="443">
        <f t="shared" si="20"/>
        <v>1.014</v>
      </c>
      <c r="AW15" s="443">
        <f t="shared" si="6"/>
        <v>8.0980000000000008</v>
      </c>
      <c r="AX15" s="443">
        <f t="shared" si="6"/>
        <v>3.4770000000000003</v>
      </c>
      <c r="AY15" s="444">
        <f t="shared" si="6"/>
        <v>12.588999999999999</v>
      </c>
      <c r="AZ15" s="445">
        <f t="shared" si="6"/>
        <v>0.307</v>
      </c>
      <c r="BA15" s="445">
        <f t="shared" si="6"/>
        <v>8.2620000000000005</v>
      </c>
      <c r="BB15" s="445">
        <f t="shared" si="6"/>
        <v>6.6000000000000003E-2</v>
      </c>
      <c r="BC15" s="445">
        <f t="shared" si="6"/>
        <v>8.634999999999998</v>
      </c>
      <c r="BD15" s="446">
        <f t="shared" si="6"/>
        <v>2.88</v>
      </c>
      <c r="BE15" s="446">
        <f t="shared" si="6"/>
        <v>12.588999999999999</v>
      </c>
      <c r="BF15" s="521">
        <f t="shared" si="6"/>
        <v>1.0740000000000001</v>
      </c>
      <c r="BG15" s="303">
        <f t="shared" si="21"/>
        <v>0.12437753329473078</v>
      </c>
      <c r="BH15" s="381">
        <f t="shared" si="22"/>
        <v>0.37291666666666673</v>
      </c>
      <c r="BI15" s="379">
        <f t="shared" si="23"/>
        <v>3.5552982049797344E-2</v>
      </c>
      <c r="BJ15" s="379">
        <f t="shared" si="24"/>
        <v>7.6433121019108298E-3</v>
      </c>
      <c r="BK15" s="382">
        <f t="shared" si="25"/>
        <v>0.33352634626519984</v>
      </c>
      <c r="BL15" s="153"/>
      <c r="BM15" s="695">
        <f t="shared" si="7"/>
        <v>45.751000000000005</v>
      </c>
      <c r="BN15" s="696">
        <f t="shared" si="8"/>
        <v>0.17700159559353892</v>
      </c>
      <c r="BR15" s="393" t="s">
        <v>153</v>
      </c>
      <c r="BS15" s="839">
        <f t="shared" si="26"/>
        <v>0.24384787472035796</v>
      </c>
      <c r="BT15" s="839">
        <f t="shared" si="9"/>
        <v>0.39112781954887216</v>
      </c>
      <c r="BU15" s="839">
        <f t="shared" si="9"/>
        <v>2.5817555938037863E-3</v>
      </c>
      <c r="BV15" s="840">
        <f t="shared" si="9"/>
        <v>0.30551111601478459</v>
      </c>
      <c r="BW15" s="841">
        <f t="shared" si="9"/>
        <v>0</v>
      </c>
      <c r="BX15" s="841">
        <f t="shared" si="9"/>
        <v>0.35250783699059562</v>
      </c>
      <c r="BY15" s="841">
        <f t="shared" si="9"/>
        <v>0</v>
      </c>
      <c r="BZ15" s="841">
        <f t="shared" si="9"/>
        <v>0.3424960024366101</v>
      </c>
      <c r="CA15" s="842">
        <f t="shared" si="9"/>
        <v>0.20726672171758878</v>
      </c>
      <c r="CB15" s="842">
        <f t="shared" si="9"/>
        <v>0.30551111601478459</v>
      </c>
      <c r="CC15" s="843">
        <f t="shared" si="9"/>
        <v>0.21087435709037472</v>
      </c>
      <c r="CD15" s="153"/>
      <c r="CE15" s="844">
        <f t="shared" si="27"/>
        <v>0.38003414819231396</v>
      </c>
    </row>
    <row r="16" spans="1:83" ht="15" thickBot="1" x14ac:dyDescent="0.35">
      <c r="A16" s="393" t="s">
        <v>154</v>
      </c>
      <c r="B16" s="443">
        <v>1.361</v>
      </c>
      <c r="C16" s="443">
        <v>13.789</v>
      </c>
      <c r="D16" s="443">
        <v>3.0739999999999998</v>
      </c>
      <c r="E16" s="444">
        <v>18.224</v>
      </c>
      <c r="F16" s="445">
        <v>0.30099999999999999</v>
      </c>
      <c r="G16" s="445">
        <v>13.010999999999999</v>
      </c>
      <c r="H16" s="445">
        <v>8.1000000000000003E-2</v>
      </c>
      <c r="I16" s="445">
        <v>13.393000000000001</v>
      </c>
      <c r="J16" s="446">
        <v>3.1440000000000001</v>
      </c>
      <c r="K16" s="446">
        <v>18.224</v>
      </c>
      <c r="L16" s="521">
        <v>1.6870000000000001</v>
      </c>
      <c r="M16" s="303">
        <f t="shared" si="10"/>
        <v>0.12596132307922048</v>
      </c>
      <c r="N16" s="381">
        <f t="shared" si="11"/>
        <v>0.53657760814249367</v>
      </c>
      <c r="O16" s="379">
        <f t="shared" si="12"/>
        <v>2.2474426939445978E-2</v>
      </c>
      <c r="P16" s="379">
        <f t="shared" si="13"/>
        <v>6.0479354886881203E-3</v>
      </c>
      <c r="Q16" s="382">
        <f t="shared" si="14"/>
        <v>0.23474949600537595</v>
      </c>
      <c r="R16" s="153"/>
      <c r="S16" s="695">
        <v>77.179000000000002</v>
      </c>
      <c r="T16" s="696">
        <f t="shared" si="4"/>
        <v>0.17866258956451883</v>
      </c>
      <c r="U16" s="827"/>
      <c r="V16" s="832"/>
      <c r="X16" s="393" t="s">
        <v>154</v>
      </c>
      <c r="Y16" s="443">
        <v>0.28699999999999998</v>
      </c>
      <c r="Z16" s="443">
        <v>5.2690000000000001</v>
      </c>
      <c r="AA16" s="443">
        <v>4.0000000000000001E-3</v>
      </c>
      <c r="AB16" s="444">
        <v>5.56</v>
      </c>
      <c r="AC16" s="445">
        <v>0</v>
      </c>
      <c r="AD16" s="445">
        <v>4.5599999999999996</v>
      </c>
      <c r="AE16" s="445">
        <v>0</v>
      </c>
      <c r="AF16" s="445">
        <v>4.5599999999999996</v>
      </c>
      <c r="AG16" s="446">
        <v>0.56999999999999995</v>
      </c>
      <c r="AH16" s="446">
        <v>5.56</v>
      </c>
      <c r="AI16" s="521">
        <v>0.43</v>
      </c>
      <c r="AJ16" s="303">
        <f t="shared" si="15"/>
        <v>9.4298245614035089E-2</v>
      </c>
      <c r="AK16" s="381">
        <f t="shared" si="16"/>
        <v>0.75438596491228072</v>
      </c>
      <c r="AL16" s="379">
        <f t="shared" si="17"/>
        <v>0</v>
      </c>
      <c r="AM16" s="379">
        <f t="shared" si="18"/>
        <v>0</v>
      </c>
      <c r="AN16" s="382">
        <f t="shared" si="19"/>
        <v>0.125</v>
      </c>
      <c r="AO16" s="153"/>
      <c r="AP16" s="838">
        <v>28.658000000000001</v>
      </c>
      <c r="AQ16" s="696">
        <f t="shared" si="5"/>
        <v>0.1838579105310908</v>
      </c>
      <c r="AU16" s="393" t="s">
        <v>154</v>
      </c>
      <c r="AV16" s="443">
        <f t="shared" si="20"/>
        <v>1.0740000000000001</v>
      </c>
      <c r="AW16" s="443">
        <f t="shared" si="6"/>
        <v>8.52</v>
      </c>
      <c r="AX16" s="443">
        <f t="shared" si="6"/>
        <v>3.07</v>
      </c>
      <c r="AY16" s="444">
        <f t="shared" si="6"/>
        <v>12.664000000000001</v>
      </c>
      <c r="AZ16" s="445">
        <f t="shared" si="6"/>
        <v>0.30099999999999999</v>
      </c>
      <c r="BA16" s="445">
        <f t="shared" si="6"/>
        <v>8.4510000000000005</v>
      </c>
      <c r="BB16" s="445">
        <f t="shared" si="6"/>
        <v>8.1000000000000003E-2</v>
      </c>
      <c r="BC16" s="445">
        <f t="shared" si="6"/>
        <v>8.833000000000002</v>
      </c>
      <c r="BD16" s="446">
        <f t="shared" si="6"/>
        <v>2.5740000000000003</v>
      </c>
      <c r="BE16" s="446">
        <f t="shared" si="6"/>
        <v>12.664000000000001</v>
      </c>
      <c r="BF16" s="521">
        <f t="shared" si="6"/>
        <v>1.2570000000000001</v>
      </c>
      <c r="BG16" s="303">
        <f t="shared" si="21"/>
        <v>0.142307256877618</v>
      </c>
      <c r="BH16" s="381">
        <f t="shared" si="22"/>
        <v>0.48834498834498835</v>
      </c>
      <c r="BI16" s="379">
        <f t="shared" si="23"/>
        <v>3.4076757613494837E-2</v>
      </c>
      <c r="BJ16" s="379">
        <f t="shared" si="24"/>
        <v>9.1701573644288447E-3</v>
      </c>
      <c r="BK16" s="382">
        <f t="shared" si="25"/>
        <v>0.29140722291407217</v>
      </c>
      <c r="BL16" s="153"/>
      <c r="BM16" s="695">
        <f t="shared" si="7"/>
        <v>48.521000000000001</v>
      </c>
      <c r="BN16" s="696">
        <f t="shared" si="8"/>
        <v>0.17559407266956575</v>
      </c>
      <c r="BR16" s="393" t="s">
        <v>154</v>
      </c>
      <c r="BS16" s="839">
        <f t="shared" si="26"/>
        <v>0.21087435709037472</v>
      </c>
      <c r="BT16" s="839">
        <f t="shared" si="9"/>
        <v>0.38211617956342014</v>
      </c>
      <c r="BU16" s="839">
        <f t="shared" si="9"/>
        <v>1.3012361743656475E-3</v>
      </c>
      <c r="BV16" s="840">
        <f t="shared" si="9"/>
        <v>0.30509218612818262</v>
      </c>
      <c r="BW16" s="841">
        <f t="shared" si="9"/>
        <v>0</v>
      </c>
      <c r="BX16" s="841">
        <f t="shared" si="9"/>
        <v>0.35047267696564444</v>
      </c>
      <c r="BY16" s="841">
        <f t="shared" si="9"/>
        <v>0</v>
      </c>
      <c r="BZ16" s="841">
        <f t="shared" si="9"/>
        <v>0.34047636825207195</v>
      </c>
      <c r="CA16" s="842">
        <f t="shared" si="9"/>
        <v>0.18129770992366409</v>
      </c>
      <c r="CB16" s="842">
        <f t="shared" si="9"/>
        <v>0.30509218612818262</v>
      </c>
      <c r="CC16" s="843">
        <f t="shared" si="9"/>
        <v>0.25489033787788973</v>
      </c>
      <c r="CD16" s="153"/>
      <c r="CE16" s="844">
        <f t="shared" si="27"/>
        <v>0.37131862294147372</v>
      </c>
    </row>
    <row r="17" spans="1:83" ht="15" thickBot="1" x14ac:dyDescent="0.35">
      <c r="A17" s="393" t="s">
        <v>155</v>
      </c>
      <c r="B17" s="443">
        <v>1.6870000000000001</v>
      </c>
      <c r="C17" s="443">
        <v>15.164999999999999</v>
      </c>
      <c r="D17" s="443">
        <v>3.774</v>
      </c>
      <c r="E17" s="444">
        <v>20.626000000000001</v>
      </c>
      <c r="F17" s="445">
        <v>0.36799999999999999</v>
      </c>
      <c r="G17" s="445">
        <v>14.21</v>
      </c>
      <c r="H17" s="445">
        <v>0.127</v>
      </c>
      <c r="I17" s="445">
        <v>14.705</v>
      </c>
      <c r="J17" s="446">
        <v>3.8239999999999998</v>
      </c>
      <c r="K17" s="446">
        <v>20.626000000000001</v>
      </c>
      <c r="L17" s="521">
        <v>2.097</v>
      </c>
      <c r="M17" s="303">
        <f t="shared" si="10"/>
        <v>0.1426045562733764</v>
      </c>
      <c r="N17" s="381">
        <f t="shared" si="11"/>
        <v>0.54837866108786615</v>
      </c>
      <c r="O17" s="379">
        <f t="shared" si="12"/>
        <v>2.5025501530091806E-2</v>
      </c>
      <c r="P17" s="379">
        <f t="shared" si="13"/>
        <v>8.6365181910914648E-3</v>
      </c>
      <c r="Q17" s="382">
        <f t="shared" si="14"/>
        <v>0.26004760285617134</v>
      </c>
      <c r="R17" s="153"/>
      <c r="S17" s="695">
        <v>85.225999999999999</v>
      </c>
      <c r="T17" s="696">
        <f t="shared" si="4"/>
        <v>0.17793865721728111</v>
      </c>
      <c r="U17" s="827"/>
      <c r="V17" s="832"/>
      <c r="X17" s="393" t="s">
        <v>155</v>
      </c>
      <c r="Y17" s="443">
        <v>0.43</v>
      </c>
      <c r="Z17" s="443">
        <v>5.798</v>
      </c>
      <c r="AA17" s="443">
        <v>7.0000000000000001E-3</v>
      </c>
      <c r="AB17" s="444">
        <v>6.2350000000000003</v>
      </c>
      <c r="AC17" s="445">
        <v>0</v>
      </c>
      <c r="AD17" s="445">
        <v>4.915</v>
      </c>
      <c r="AE17" s="445">
        <v>0</v>
      </c>
      <c r="AF17" s="445">
        <v>4.915</v>
      </c>
      <c r="AG17" s="446">
        <v>0.53800000000000003</v>
      </c>
      <c r="AH17" s="446">
        <v>6.2350000000000003</v>
      </c>
      <c r="AI17" s="521">
        <v>0.78200000000000003</v>
      </c>
      <c r="AJ17" s="303">
        <f t="shared" si="15"/>
        <v>0.15910478128179045</v>
      </c>
      <c r="AK17" s="381">
        <f t="shared" si="16"/>
        <v>1.4535315985130111</v>
      </c>
      <c r="AL17" s="379">
        <f t="shared" si="17"/>
        <v>0</v>
      </c>
      <c r="AM17" s="379">
        <f t="shared" si="18"/>
        <v>0</v>
      </c>
      <c r="AN17" s="382">
        <f t="shared" si="19"/>
        <v>0.10946083418107834</v>
      </c>
      <c r="AO17" s="153"/>
      <c r="AP17" s="838">
        <v>32.087000000000003</v>
      </c>
      <c r="AQ17" s="696">
        <f t="shared" si="5"/>
        <v>0.18069623211892666</v>
      </c>
      <c r="AU17" s="393" t="s">
        <v>155</v>
      </c>
      <c r="AV17" s="443">
        <f t="shared" si="20"/>
        <v>1.2570000000000001</v>
      </c>
      <c r="AW17" s="443">
        <f t="shared" si="6"/>
        <v>9.3669999999999991</v>
      </c>
      <c r="AX17" s="443">
        <f t="shared" si="6"/>
        <v>3.7669999999999999</v>
      </c>
      <c r="AY17" s="444">
        <f t="shared" si="6"/>
        <v>14.391000000000002</v>
      </c>
      <c r="AZ17" s="445">
        <f t="shared" si="6"/>
        <v>0.36799999999999999</v>
      </c>
      <c r="BA17" s="445">
        <f t="shared" si="6"/>
        <v>9.2950000000000017</v>
      </c>
      <c r="BB17" s="445">
        <f t="shared" si="6"/>
        <v>0.127</v>
      </c>
      <c r="BC17" s="445">
        <f t="shared" si="6"/>
        <v>9.7899999999999991</v>
      </c>
      <c r="BD17" s="446">
        <f t="shared" si="6"/>
        <v>3.2859999999999996</v>
      </c>
      <c r="BE17" s="446">
        <f t="shared" si="6"/>
        <v>14.391000000000002</v>
      </c>
      <c r="BF17" s="521">
        <f t="shared" si="6"/>
        <v>1.3149999999999999</v>
      </c>
      <c r="BG17" s="303">
        <f t="shared" si="21"/>
        <v>0.13432073544433096</v>
      </c>
      <c r="BH17" s="381">
        <f t="shared" si="22"/>
        <v>0.40018259281801588</v>
      </c>
      <c r="BI17" s="379">
        <f t="shared" si="23"/>
        <v>3.7589376915219616E-2</v>
      </c>
      <c r="BJ17" s="379">
        <f t="shared" si="24"/>
        <v>1.2972420837589378E-2</v>
      </c>
      <c r="BK17" s="382">
        <f t="shared" si="25"/>
        <v>0.33564862104187948</v>
      </c>
      <c r="BL17" s="153"/>
      <c r="BM17" s="695">
        <f t="shared" si="7"/>
        <v>53.138999999999996</v>
      </c>
      <c r="BN17" s="696">
        <f t="shared" si="8"/>
        <v>0.176273546735919</v>
      </c>
      <c r="BR17" s="393" t="s">
        <v>155</v>
      </c>
      <c r="BS17" s="839">
        <f t="shared" si="26"/>
        <v>0.25489033787788973</v>
      </c>
      <c r="BT17" s="839">
        <f t="shared" si="9"/>
        <v>0.38232772832179363</v>
      </c>
      <c r="BU17" s="839">
        <f t="shared" si="9"/>
        <v>1.8547959724430313E-3</v>
      </c>
      <c r="BV17" s="840">
        <f t="shared" si="9"/>
        <v>0.30228837389702318</v>
      </c>
      <c r="BW17" s="841">
        <f t="shared" si="9"/>
        <v>0</v>
      </c>
      <c r="BX17" s="841">
        <f t="shared" si="9"/>
        <v>0.3458831808585503</v>
      </c>
      <c r="BY17" s="841">
        <f t="shared" si="9"/>
        <v>0</v>
      </c>
      <c r="BZ17" s="841">
        <f t="shared" si="9"/>
        <v>0.33424005440326421</v>
      </c>
      <c r="CA17" s="842">
        <f t="shared" si="9"/>
        <v>0.14069037656903768</v>
      </c>
      <c r="CB17" s="842">
        <f t="shared" si="9"/>
        <v>0.30228837389702318</v>
      </c>
      <c r="CC17" s="843">
        <f t="shared" si="9"/>
        <v>0.37291368621840726</v>
      </c>
      <c r="CD17" s="153"/>
      <c r="CE17" s="844">
        <f t="shared" si="27"/>
        <v>0.3764930889634619</v>
      </c>
    </row>
    <row r="18" spans="1:83" ht="15" thickBot="1" x14ac:dyDescent="0.35">
      <c r="A18" s="393" t="s">
        <v>156</v>
      </c>
      <c r="B18" s="443">
        <v>2.097</v>
      </c>
      <c r="C18" s="443">
        <v>14.95</v>
      </c>
      <c r="D18" s="443">
        <v>3.5409999999999999</v>
      </c>
      <c r="E18" s="444">
        <v>20.588000000000001</v>
      </c>
      <c r="F18" s="445">
        <v>0.34899999999999998</v>
      </c>
      <c r="G18" s="445">
        <v>14.122999999999999</v>
      </c>
      <c r="H18" s="445">
        <v>0.14599999999999999</v>
      </c>
      <c r="I18" s="445">
        <v>14.618</v>
      </c>
      <c r="J18" s="446">
        <v>3.7789999999999999</v>
      </c>
      <c r="K18" s="446">
        <v>20.588000000000001</v>
      </c>
      <c r="L18" s="521">
        <v>2.1909999999999998</v>
      </c>
      <c r="M18" s="303">
        <f t="shared" si="10"/>
        <v>0.14988370502120671</v>
      </c>
      <c r="N18" s="381">
        <f t="shared" si="11"/>
        <v>0.57978301137867161</v>
      </c>
      <c r="O18" s="379">
        <f t="shared" si="12"/>
        <v>2.3874675058147488E-2</v>
      </c>
      <c r="P18" s="379">
        <f t="shared" si="13"/>
        <v>9.9876864140101239E-3</v>
      </c>
      <c r="Q18" s="382">
        <f t="shared" si="14"/>
        <v>0.25851689697633051</v>
      </c>
      <c r="R18" s="153"/>
      <c r="S18" s="695">
        <v>83.512</v>
      </c>
      <c r="T18" s="696">
        <f t="shared" si="4"/>
        <v>0.17901618929016189</v>
      </c>
      <c r="U18" s="827"/>
      <c r="V18" s="832"/>
      <c r="X18" s="393" t="s">
        <v>156</v>
      </c>
      <c r="Y18" s="443">
        <v>0.78200000000000003</v>
      </c>
      <c r="Z18" s="443">
        <v>5.8849999999999998</v>
      </c>
      <c r="AA18" s="443">
        <v>8.7999999999999995E-2</v>
      </c>
      <c r="AB18" s="444">
        <v>6.7549999999999999</v>
      </c>
      <c r="AC18" s="445">
        <v>0</v>
      </c>
      <c r="AD18" s="445">
        <v>4.9560000000000004</v>
      </c>
      <c r="AE18" s="445">
        <v>0</v>
      </c>
      <c r="AF18" s="445">
        <v>4.9560000000000004</v>
      </c>
      <c r="AG18" s="446">
        <v>0.85</v>
      </c>
      <c r="AH18" s="446">
        <v>6.7549999999999999</v>
      </c>
      <c r="AI18" s="521">
        <v>0.94899999999999995</v>
      </c>
      <c r="AJ18" s="303">
        <f t="shared" si="15"/>
        <v>0.19148506860371264</v>
      </c>
      <c r="AK18" s="381">
        <f t="shared" si="16"/>
        <v>1.1164705882352941</v>
      </c>
      <c r="AL18" s="379">
        <f t="shared" si="17"/>
        <v>0</v>
      </c>
      <c r="AM18" s="379">
        <f t="shared" si="18"/>
        <v>0</v>
      </c>
      <c r="AN18" s="382">
        <f t="shared" si="19"/>
        <v>0.17150928167877319</v>
      </c>
      <c r="AO18" s="153"/>
      <c r="AP18" s="838">
        <v>31.957000000000001</v>
      </c>
      <c r="AQ18" s="696">
        <f t="shared" si="5"/>
        <v>0.18415370654316737</v>
      </c>
      <c r="AU18" s="393" t="s">
        <v>156</v>
      </c>
      <c r="AV18" s="443">
        <f t="shared" si="20"/>
        <v>1.3149999999999999</v>
      </c>
      <c r="AW18" s="443">
        <f t="shared" si="6"/>
        <v>9.0649999999999995</v>
      </c>
      <c r="AX18" s="443">
        <f t="shared" si="6"/>
        <v>3.4529999999999998</v>
      </c>
      <c r="AY18" s="444">
        <f t="shared" si="6"/>
        <v>13.833000000000002</v>
      </c>
      <c r="AZ18" s="445">
        <f t="shared" si="6"/>
        <v>0.34899999999999998</v>
      </c>
      <c r="BA18" s="445">
        <f t="shared" si="6"/>
        <v>9.166999999999998</v>
      </c>
      <c r="BB18" s="445">
        <f t="shared" si="6"/>
        <v>0.14599999999999999</v>
      </c>
      <c r="BC18" s="445">
        <f t="shared" si="6"/>
        <v>9.661999999999999</v>
      </c>
      <c r="BD18" s="446">
        <f t="shared" si="6"/>
        <v>2.9289999999999998</v>
      </c>
      <c r="BE18" s="446">
        <f t="shared" si="6"/>
        <v>13.833000000000002</v>
      </c>
      <c r="BF18" s="521">
        <f t="shared" si="6"/>
        <v>1.242</v>
      </c>
      <c r="BG18" s="303">
        <f t="shared" si="21"/>
        <v>0.12854481473814947</v>
      </c>
      <c r="BH18" s="381">
        <f t="shared" si="22"/>
        <v>0.4240355069989758</v>
      </c>
      <c r="BI18" s="379">
        <f t="shared" si="23"/>
        <v>3.6120885944938938E-2</v>
      </c>
      <c r="BJ18" s="379">
        <f t="shared" si="24"/>
        <v>1.5110743117367006E-2</v>
      </c>
      <c r="BK18" s="382">
        <f t="shared" si="25"/>
        <v>0.30314634651210931</v>
      </c>
      <c r="BL18" s="153"/>
      <c r="BM18" s="695">
        <f t="shared" si="7"/>
        <v>51.555</v>
      </c>
      <c r="BN18" s="696">
        <f t="shared" si="8"/>
        <v>0.1758316361167685</v>
      </c>
      <c r="BR18" s="393" t="s">
        <v>156</v>
      </c>
      <c r="BS18" s="839">
        <f t="shared" si="26"/>
        <v>0.37291368621840726</v>
      </c>
      <c r="BT18" s="839">
        <f t="shared" si="9"/>
        <v>0.39364548494983276</v>
      </c>
      <c r="BU18" s="839">
        <f t="shared" si="9"/>
        <v>2.4851736797514824E-2</v>
      </c>
      <c r="BV18" s="840">
        <f t="shared" si="9"/>
        <v>0.32810374975714007</v>
      </c>
      <c r="BW18" s="841">
        <f t="shared" si="9"/>
        <v>0</v>
      </c>
      <c r="BX18" s="841">
        <f t="shared" si="9"/>
        <v>0.35091694399206974</v>
      </c>
      <c r="BY18" s="841">
        <f t="shared" si="9"/>
        <v>0</v>
      </c>
      <c r="BZ18" s="841">
        <f t="shared" si="9"/>
        <v>0.33903406758790533</v>
      </c>
      <c r="CA18" s="842">
        <f t="shared" si="9"/>
        <v>0.22492722942577401</v>
      </c>
      <c r="CB18" s="842">
        <f t="shared" si="9"/>
        <v>0.32810374975714007</v>
      </c>
      <c r="CC18" s="843">
        <f t="shared" si="9"/>
        <v>0.43313555454130537</v>
      </c>
      <c r="CD18" s="153"/>
      <c r="CE18" s="844">
        <f t="shared" si="27"/>
        <v>0.38266356930740492</v>
      </c>
    </row>
    <row r="19" spans="1:83" ht="15" thickBot="1" x14ac:dyDescent="0.35">
      <c r="A19" s="393" t="s">
        <v>157</v>
      </c>
      <c r="B19" s="443">
        <v>2.1909999999999998</v>
      </c>
      <c r="C19" s="443">
        <v>14.471</v>
      </c>
      <c r="D19" s="443">
        <v>3.3119999999999998</v>
      </c>
      <c r="E19" s="444">
        <v>19.974</v>
      </c>
      <c r="F19" s="445">
        <v>0.34300000000000003</v>
      </c>
      <c r="G19" s="445">
        <v>14.138999999999999</v>
      </c>
      <c r="H19" s="445">
        <v>0.161</v>
      </c>
      <c r="I19" s="445">
        <v>14.643000000000001</v>
      </c>
      <c r="J19" s="446">
        <v>3.5960000000000001</v>
      </c>
      <c r="K19" s="446">
        <v>19.974</v>
      </c>
      <c r="L19" s="521">
        <v>1.7350000000000001</v>
      </c>
      <c r="M19" s="303">
        <f t="shared" si="10"/>
        <v>0.11848664891074233</v>
      </c>
      <c r="N19" s="381">
        <f t="shared" si="11"/>
        <v>0.48248053392658513</v>
      </c>
      <c r="O19" s="379">
        <f t="shared" si="12"/>
        <v>2.342416171549546E-2</v>
      </c>
      <c r="P19" s="379">
        <f t="shared" si="13"/>
        <v>1.0995014682783582E-2</v>
      </c>
      <c r="Q19" s="382">
        <f t="shared" si="14"/>
        <v>0.24557809192105443</v>
      </c>
      <c r="R19" s="153"/>
      <c r="S19" s="695">
        <v>80.635000000000005</v>
      </c>
      <c r="T19" s="696">
        <f t="shared" si="4"/>
        <v>0.17946301233955478</v>
      </c>
      <c r="U19" s="827"/>
      <c r="V19" s="832"/>
      <c r="X19" s="393" t="s">
        <v>157</v>
      </c>
      <c r="Y19" s="443">
        <v>0.94899999999999995</v>
      </c>
      <c r="Z19" s="443">
        <v>5.3239999999999998</v>
      </c>
      <c r="AA19" s="443">
        <v>6.2E-2</v>
      </c>
      <c r="AB19" s="444">
        <v>6.335</v>
      </c>
      <c r="AC19" s="445">
        <v>0</v>
      </c>
      <c r="AD19" s="445">
        <v>4.8029999999999999</v>
      </c>
      <c r="AE19" s="445">
        <v>0</v>
      </c>
      <c r="AF19" s="445">
        <v>4.8029999999999999</v>
      </c>
      <c r="AG19" s="446">
        <v>0.754</v>
      </c>
      <c r="AH19" s="446">
        <v>6.335</v>
      </c>
      <c r="AI19" s="521">
        <v>0.77800000000000002</v>
      </c>
      <c r="AJ19" s="303">
        <f t="shared" si="15"/>
        <v>0.16198209452425569</v>
      </c>
      <c r="AK19" s="381">
        <f t="shared" si="16"/>
        <v>1.0318302387267906</v>
      </c>
      <c r="AL19" s="379">
        <f t="shared" si="17"/>
        <v>0</v>
      </c>
      <c r="AM19" s="379">
        <f t="shared" si="18"/>
        <v>0</v>
      </c>
      <c r="AN19" s="382">
        <f t="shared" si="19"/>
        <v>0.15698521757235062</v>
      </c>
      <c r="AO19" s="153"/>
      <c r="AP19" s="838">
        <v>28.794</v>
      </c>
      <c r="AQ19" s="696">
        <f t="shared" si="5"/>
        <v>0.18489963186775021</v>
      </c>
      <c r="AU19" s="393" t="s">
        <v>157</v>
      </c>
      <c r="AV19" s="443">
        <f t="shared" si="20"/>
        <v>1.242</v>
      </c>
      <c r="AW19" s="443">
        <f t="shared" si="6"/>
        <v>9.1470000000000002</v>
      </c>
      <c r="AX19" s="443">
        <f t="shared" si="6"/>
        <v>3.25</v>
      </c>
      <c r="AY19" s="444">
        <f t="shared" si="6"/>
        <v>13.638999999999999</v>
      </c>
      <c r="AZ19" s="445">
        <f t="shared" si="6"/>
        <v>0.34300000000000003</v>
      </c>
      <c r="BA19" s="445">
        <f t="shared" si="6"/>
        <v>9.3359999999999985</v>
      </c>
      <c r="BB19" s="445">
        <f t="shared" si="6"/>
        <v>0.161</v>
      </c>
      <c r="BC19" s="445">
        <f t="shared" si="6"/>
        <v>9.84</v>
      </c>
      <c r="BD19" s="446">
        <f t="shared" si="6"/>
        <v>2.8420000000000001</v>
      </c>
      <c r="BE19" s="446">
        <f t="shared" si="6"/>
        <v>13.638999999999999</v>
      </c>
      <c r="BF19" s="521">
        <f t="shared" si="6"/>
        <v>0.95700000000000007</v>
      </c>
      <c r="BG19" s="303">
        <f t="shared" si="21"/>
        <v>9.7256097560975613E-2</v>
      </c>
      <c r="BH19" s="381">
        <f t="shared" si="22"/>
        <v>0.33673469387755106</v>
      </c>
      <c r="BI19" s="379">
        <f t="shared" si="23"/>
        <v>3.4857723577235773E-2</v>
      </c>
      <c r="BJ19" s="379">
        <f t="shared" si="24"/>
        <v>1.6361788617886178E-2</v>
      </c>
      <c r="BK19" s="382">
        <f t="shared" si="25"/>
        <v>0.28882113821138211</v>
      </c>
      <c r="BL19" s="153"/>
      <c r="BM19" s="695">
        <f t="shared" si="7"/>
        <v>51.841000000000008</v>
      </c>
      <c r="BN19" s="696">
        <f t="shared" si="8"/>
        <v>0.17644335564514571</v>
      </c>
      <c r="BR19" s="393" t="s">
        <v>157</v>
      </c>
      <c r="BS19" s="839">
        <f t="shared" si="26"/>
        <v>0.43313555454130537</v>
      </c>
      <c r="BT19" s="839">
        <f t="shared" si="9"/>
        <v>0.36790823025361064</v>
      </c>
      <c r="BU19" s="839">
        <f t="shared" si="9"/>
        <v>1.8719806763285024E-2</v>
      </c>
      <c r="BV19" s="840">
        <f t="shared" si="9"/>
        <v>0.31716231100430559</v>
      </c>
      <c r="BW19" s="841">
        <f t="shared" si="9"/>
        <v>0</v>
      </c>
      <c r="BX19" s="841">
        <f t="shared" si="9"/>
        <v>0.33969870570761723</v>
      </c>
      <c r="BY19" s="841">
        <f t="shared" si="9"/>
        <v>0</v>
      </c>
      <c r="BZ19" s="841">
        <f t="shared" si="9"/>
        <v>0.32800655603359963</v>
      </c>
      <c r="CA19" s="842">
        <f t="shared" si="9"/>
        <v>0.20967741935483872</v>
      </c>
      <c r="CB19" s="842">
        <f t="shared" si="9"/>
        <v>0.31716231100430559</v>
      </c>
      <c r="CC19" s="843">
        <f t="shared" si="9"/>
        <v>0.44841498559077808</v>
      </c>
      <c r="CD19" s="153"/>
      <c r="CE19" s="844">
        <f t="shared" si="27"/>
        <v>0.35709059341477023</v>
      </c>
    </row>
    <row r="20" spans="1:83" ht="15" thickBot="1" x14ac:dyDescent="0.35">
      <c r="A20" s="393" t="s">
        <v>158</v>
      </c>
      <c r="B20" s="443">
        <v>1.7350000000000001</v>
      </c>
      <c r="C20" s="443">
        <v>15.807</v>
      </c>
      <c r="D20" s="443">
        <v>3.7770000000000001</v>
      </c>
      <c r="E20" s="444">
        <v>21.318999999999999</v>
      </c>
      <c r="F20" s="445">
        <v>0.36199999999999999</v>
      </c>
      <c r="G20" s="445">
        <v>15.074999999999999</v>
      </c>
      <c r="H20" s="445">
        <v>0.19</v>
      </c>
      <c r="I20" s="445">
        <v>15.627000000000001</v>
      </c>
      <c r="J20" s="446">
        <v>3.9079999999999999</v>
      </c>
      <c r="K20" s="446">
        <v>21.318999999999999</v>
      </c>
      <c r="L20" s="521">
        <v>1.784</v>
      </c>
      <c r="M20" s="303">
        <f t="shared" si="10"/>
        <v>0.11416138734242016</v>
      </c>
      <c r="N20" s="381">
        <f t="shared" si="11"/>
        <v>0.45649948822927328</v>
      </c>
      <c r="O20" s="379">
        <f t="shared" si="12"/>
        <v>2.3165034875535929E-2</v>
      </c>
      <c r="P20" s="379">
        <f t="shared" si="13"/>
        <v>1.2158443719203941E-2</v>
      </c>
      <c r="Q20" s="382">
        <f t="shared" si="14"/>
        <v>0.25007998976131052</v>
      </c>
      <c r="R20" s="153"/>
      <c r="S20" s="695">
        <v>87.025000000000006</v>
      </c>
      <c r="T20" s="696">
        <f t="shared" si="4"/>
        <v>0.18163746049985635</v>
      </c>
      <c r="U20" s="827"/>
      <c r="V20" s="832"/>
      <c r="X20" s="393" t="s">
        <v>158</v>
      </c>
      <c r="Y20" s="443">
        <v>0.77800000000000002</v>
      </c>
      <c r="Z20" s="443">
        <v>5.8979999999999997</v>
      </c>
      <c r="AA20" s="443">
        <v>0.01</v>
      </c>
      <c r="AB20" s="444">
        <v>6.6859999999999999</v>
      </c>
      <c r="AC20" s="445">
        <v>0</v>
      </c>
      <c r="AD20" s="445">
        <v>5.48</v>
      </c>
      <c r="AE20" s="445">
        <v>0</v>
      </c>
      <c r="AF20" s="445">
        <v>5.48</v>
      </c>
      <c r="AG20" s="446">
        <v>0.61399999999999999</v>
      </c>
      <c r="AH20" s="446">
        <v>6.6859999999999999</v>
      </c>
      <c r="AI20" s="521">
        <v>0.59199999999999997</v>
      </c>
      <c r="AJ20" s="303">
        <f t="shared" si="15"/>
        <v>0.10802919708029196</v>
      </c>
      <c r="AK20" s="381">
        <f t="shared" si="16"/>
        <v>0.96416938110749184</v>
      </c>
      <c r="AL20" s="379">
        <f t="shared" si="17"/>
        <v>0</v>
      </c>
      <c r="AM20" s="379">
        <f t="shared" si="18"/>
        <v>0</v>
      </c>
      <c r="AN20" s="382">
        <f t="shared" si="19"/>
        <v>0.11204379562043795</v>
      </c>
      <c r="AO20" s="153"/>
      <c r="AP20" s="838">
        <v>31.189</v>
      </c>
      <c r="AQ20" s="696">
        <f t="shared" si="5"/>
        <v>0.18910513322004552</v>
      </c>
      <c r="AU20" s="393" t="s">
        <v>158</v>
      </c>
      <c r="AV20" s="443">
        <f t="shared" si="20"/>
        <v>0.95700000000000007</v>
      </c>
      <c r="AW20" s="443">
        <f t="shared" si="6"/>
        <v>9.9090000000000007</v>
      </c>
      <c r="AX20" s="443">
        <f t="shared" si="6"/>
        <v>3.7670000000000003</v>
      </c>
      <c r="AY20" s="444">
        <f t="shared" si="6"/>
        <v>14.632999999999999</v>
      </c>
      <c r="AZ20" s="445">
        <f t="shared" si="6"/>
        <v>0.36199999999999999</v>
      </c>
      <c r="BA20" s="445">
        <f t="shared" si="6"/>
        <v>9.5949999999999989</v>
      </c>
      <c r="BB20" s="445">
        <f t="shared" si="6"/>
        <v>0.19</v>
      </c>
      <c r="BC20" s="445">
        <f t="shared" si="6"/>
        <v>10.147</v>
      </c>
      <c r="BD20" s="446">
        <f t="shared" si="6"/>
        <v>3.294</v>
      </c>
      <c r="BE20" s="446">
        <f t="shared" si="6"/>
        <v>14.632999999999999</v>
      </c>
      <c r="BF20" s="521">
        <f t="shared" si="6"/>
        <v>1.1920000000000002</v>
      </c>
      <c r="BG20" s="303">
        <f t="shared" si="21"/>
        <v>0.11747314477185376</v>
      </c>
      <c r="BH20" s="381">
        <f t="shared" si="22"/>
        <v>0.36187006678809963</v>
      </c>
      <c r="BI20" s="379">
        <f t="shared" si="23"/>
        <v>3.5675569133734104E-2</v>
      </c>
      <c r="BJ20" s="379">
        <f t="shared" si="24"/>
        <v>1.8724746230412929E-2</v>
      </c>
      <c r="BK20" s="382">
        <f t="shared" si="25"/>
        <v>0.32462796885779049</v>
      </c>
      <c r="BL20" s="153"/>
      <c r="BM20" s="695">
        <f t="shared" si="7"/>
        <v>55.836000000000006</v>
      </c>
      <c r="BN20" s="696">
        <f t="shared" si="8"/>
        <v>0.17746615087040618</v>
      </c>
      <c r="BR20" s="393" t="s">
        <v>158</v>
      </c>
      <c r="BS20" s="839">
        <f t="shared" si="26"/>
        <v>0.44841498559077808</v>
      </c>
      <c r="BT20" s="839">
        <f t="shared" si="9"/>
        <v>0.37312583032833552</v>
      </c>
      <c r="BU20" s="839">
        <f t="shared" si="9"/>
        <v>2.6476039184537992E-3</v>
      </c>
      <c r="BV20" s="840">
        <f t="shared" si="9"/>
        <v>0.31361696139593792</v>
      </c>
      <c r="BW20" s="841">
        <f t="shared" si="9"/>
        <v>0</v>
      </c>
      <c r="BX20" s="841">
        <f t="shared" si="9"/>
        <v>0.3635157545605307</v>
      </c>
      <c r="BY20" s="841">
        <f t="shared" si="9"/>
        <v>0</v>
      </c>
      <c r="BZ20" s="841">
        <f t="shared" si="9"/>
        <v>0.35067511358546105</v>
      </c>
      <c r="CA20" s="842">
        <f t="shared" si="9"/>
        <v>0.1571136131013306</v>
      </c>
      <c r="CB20" s="842">
        <f t="shared" si="9"/>
        <v>0.31361696139593792</v>
      </c>
      <c r="CC20" s="843">
        <f t="shared" si="9"/>
        <v>0.33183856502242148</v>
      </c>
      <c r="CD20" s="153"/>
      <c r="CE20" s="844">
        <f t="shared" si="27"/>
        <v>0.35839126687733408</v>
      </c>
    </row>
    <row r="21" spans="1:83" ht="15" thickBot="1" x14ac:dyDescent="0.35">
      <c r="A21" s="393" t="s">
        <v>159</v>
      </c>
      <c r="B21" s="443">
        <v>1.784</v>
      </c>
      <c r="C21" s="443">
        <v>15.765000000000001</v>
      </c>
      <c r="D21" s="443">
        <v>3.444</v>
      </c>
      <c r="E21" s="444">
        <v>20.992999999999999</v>
      </c>
      <c r="F21" s="445">
        <v>0.36</v>
      </c>
      <c r="G21" s="445">
        <v>14.885999999999999</v>
      </c>
      <c r="H21" s="445">
        <v>0.188</v>
      </c>
      <c r="I21" s="445">
        <v>15.433999999999999</v>
      </c>
      <c r="J21" s="446">
        <v>3.6640000000000001</v>
      </c>
      <c r="K21" s="446">
        <v>20.992999999999999</v>
      </c>
      <c r="L21" s="521">
        <v>1.895</v>
      </c>
      <c r="M21" s="303">
        <f t="shared" si="10"/>
        <v>0.12278087339639757</v>
      </c>
      <c r="N21" s="381">
        <f t="shared" si="11"/>
        <v>0.51719432314410474</v>
      </c>
      <c r="O21" s="379">
        <f t="shared" si="12"/>
        <v>2.3325126344434365E-2</v>
      </c>
      <c r="P21" s="379">
        <f t="shared" si="13"/>
        <v>1.2180899313204614E-2</v>
      </c>
      <c r="Q21" s="382">
        <f t="shared" si="14"/>
        <v>0.23739795257224311</v>
      </c>
      <c r="R21" s="153"/>
      <c r="S21" s="695">
        <v>86.78</v>
      </c>
      <c r="T21" s="696">
        <f t="shared" si="4"/>
        <v>0.18166628255358377</v>
      </c>
      <c r="U21" s="827"/>
      <c r="V21" s="832"/>
      <c r="X21" s="393" t="s">
        <v>159</v>
      </c>
      <c r="Y21" s="443">
        <v>0.59199999999999997</v>
      </c>
      <c r="Z21" s="443">
        <v>6.0819999999999999</v>
      </c>
      <c r="AA21" s="443">
        <v>8.0000000000000002E-3</v>
      </c>
      <c r="AB21" s="444">
        <v>6.6820000000000004</v>
      </c>
      <c r="AC21" s="445">
        <v>0</v>
      </c>
      <c r="AD21" s="445">
        <v>5.5060000000000002</v>
      </c>
      <c r="AE21" s="445">
        <v>0</v>
      </c>
      <c r="AF21" s="445">
        <v>5.5060000000000002</v>
      </c>
      <c r="AG21" s="446">
        <v>0.36599999999999999</v>
      </c>
      <c r="AH21" s="446">
        <v>6.6820000000000004</v>
      </c>
      <c r="AI21" s="521">
        <v>0.81</v>
      </c>
      <c r="AJ21" s="303">
        <f t="shared" si="15"/>
        <v>0.14711224119142755</v>
      </c>
      <c r="AK21" s="381">
        <f t="shared" si="16"/>
        <v>2.2131147540983607</v>
      </c>
      <c r="AL21" s="379">
        <f t="shared" si="17"/>
        <v>0</v>
      </c>
      <c r="AM21" s="379">
        <f t="shared" si="18"/>
        <v>0</v>
      </c>
      <c r="AN21" s="382">
        <f t="shared" si="19"/>
        <v>6.6472938612422802E-2</v>
      </c>
      <c r="AO21" s="153"/>
      <c r="AP21" s="838">
        <v>32.305</v>
      </c>
      <c r="AQ21" s="696">
        <f t="shared" si="5"/>
        <v>0.1882680699582108</v>
      </c>
      <c r="AU21" s="393" t="s">
        <v>159</v>
      </c>
      <c r="AV21" s="443">
        <f t="shared" si="20"/>
        <v>1.1920000000000002</v>
      </c>
      <c r="AW21" s="443">
        <f t="shared" si="6"/>
        <v>9.6829999999999998</v>
      </c>
      <c r="AX21" s="443">
        <f t="shared" si="6"/>
        <v>3.4359999999999999</v>
      </c>
      <c r="AY21" s="444">
        <f t="shared" si="6"/>
        <v>14.310999999999998</v>
      </c>
      <c r="AZ21" s="445">
        <f t="shared" si="6"/>
        <v>0.36</v>
      </c>
      <c r="BA21" s="445">
        <f t="shared" si="6"/>
        <v>9.379999999999999</v>
      </c>
      <c r="BB21" s="445">
        <f t="shared" si="6"/>
        <v>0.188</v>
      </c>
      <c r="BC21" s="445">
        <f t="shared" si="6"/>
        <v>9.927999999999999</v>
      </c>
      <c r="BD21" s="446">
        <f t="shared" si="6"/>
        <v>3.298</v>
      </c>
      <c r="BE21" s="446">
        <f t="shared" si="6"/>
        <v>14.310999999999998</v>
      </c>
      <c r="BF21" s="521">
        <f t="shared" si="6"/>
        <v>1.085</v>
      </c>
      <c r="BG21" s="303">
        <f t="shared" si="21"/>
        <v>0.10928686543110396</v>
      </c>
      <c r="BH21" s="381">
        <f t="shared" si="22"/>
        <v>0.32898726500909642</v>
      </c>
      <c r="BI21" s="379">
        <f t="shared" si="23"/>
        <v>3.6261079774375503E-2</v>
      </c>
      <c r="BJ21" s="379">
        <f t="shared" si="24"/>
        <v>1.8936341659951655E-2</v>
      </c>
      <c r="BK21" s="382">
        <f t="shared" si="25"/>
        <v>0.33219178082191786</v>
      </c>
      <c r="BL21" s="153"/>
      <c r="BM21" s="695">
        <f t="shared" si="7"/>
        <v>54.475000000000001</v>
      </c>
      <c r="BN21" s="696">
        <f t="shared" si="8"/>
        <v>0.17775126204681047</v>
      </c>
      <c r="BR21" s="393" t="s">
        <v>159</v>
      </c>
      <c r="BS21" s="839">
        <f t="shared" si="26"/>
        <v>0.33183856502242148</v>
      </c>
      <c r="BT21" s="839">
        <f t="shared" si="9"/>
        <v>0.38579130986362192</v>
      </c>
      <c r="BU21" s="839">
        <f t="shared" si="9"/>
        <v>2.3228803716608595E-3</v>
      </c>
      <c r="BV21" s="840">
        <f t="shared" si="9"/>
        <v>0.31829657504882586</v>
      </c>
      <c r="BW21" s="841">
        <f t="shared" si="9"/>
        <v>0</v>
      </c>
      <c r="BX21" s="841">
        <f t="shared" si="9"/>
        <v>0.3698777374714497</v>
      </c>
      <c r="BY21" s="841">
        <f t="shared" si="9"/>
        <v>0</v>
      </c>
      <c r="BZ21" s="841">
        <f t="shared" si="9"/>
        <v>0.35674484903459897</v>
      </c>
      <c r="CA21" s="842">
        <f t="shared" si="9"/>
        <v>9.9890829694323141E-2</v>
      </c>
      <c r="CB21" s="842">
        <f t="shared" si="9"/>
        <v>0.31829657504882586</v>
      </c>
      <c r="CC21" s="843">
        <f t="shared" si="9"/>
        <v>0.42744063324538262</v>
      </c>
      <c r="CD21" s="153"/>
      <c r="CE21" s="844">
        <f t="shared" si="27"/>
        <v>0.3722631942843973</v>
      </c>
    </row>
    <row r="22" spans="1:83" ht="15" thickBot="1" x14ac:dyDescent="0.35">
      <c r="A22" s="393" t="s">
        <v>160</v>
      </c>
      <c r="B22" s="443">
        <v>1.8560000000000001</v>
      </c>
      <c r="C22" s="443">
        <v>16.760999999999999</v>
      </c>
      <c r="D22" s="443">
        <v>3.0990000000000002</v>
      </c>
      <c r="E22" s="444">
        <v>21.716000000000001</v>
      </c>
      <c r="F22" s="445">
        <v>0.5</v>
      </c>
      <c r="G22" s="445">
        <v>15.042999999999999</v>
      </c>
      <c r="H22" s="445">
        <v>9.8000000000000004E-2</v>
      </c>
      <c r="I22" s="445">
        <v>15.641</v>
      </c>
      <c r="J22" s="446">
        <v>3.476</v>
      </c>
      <c r="K22" s="446">
        <v>21.716000000000001</v>
      </c>
      <c r="L22" s="521">
        <v>2.5990000000000002</v>
      </c>
      <c r="M22" s="303">
        <f t="shared" si="10"/>
        <v>0.16616584617351832</v>
      </c>
      <c r="N22" s="381">
        <f t="shared" si="11"/>
        <v>0.74769850402761806</v>
      </c>
      <c r="O22" s="379">
        <f t="shared" si="12"/>
        <v>3.196726552010741E-2</v>
      </c>
      <c r="P22" s="379">
        <f t="shared" si="13"/>
        <v>6.2655840419410525E-3</v>
      </c>
      <c r="Q22" s="382">
        <f t="shared" si="14"/>
        <v>0.22223642989578671</v>
      </c>
      <c r="R22" s="153"/>
      <c r="S22" s="695">
        <v>91.51</v>
      </c>
      <c r="T22" s="696">
        <f t="shared" si="4"/>
        <v>0.18316031034859576</v>
      </c>
      <c r="U22" s="827"/>
      <c r="V22" s="832"/>
      <c r="X22" s="393" t="s">
        <v>160</v>
      </c>
      <c r="Y22" s="443">
        <v>0.81</v>
      </c>
      <c r="Z22" s="443">
        <v>6.5069999999999997</v>
      </c>
      <c r="AA22" s="443">
        <v>0</v>
      </c>
      <c r="AB22" s="444">
        <v>7.3170000000000002</v>
      </c>
      <c r="AC22" s="445">
        <v>0</v>
      </c>
      <c r="AD22" s="445">
        <v>5.5549999999999997</v>
      </c>
      <c r="AE22" s="445">
        <v>0</v>
      </c>
      <c r="AF22" s="445">
        <v>5.5549999999999997</v>
      </c>
      <c r="AG22" s="446">
        <v>0.746</v>
      </c>
      <c r="AH22" s="446">
        <v>7.3170000000000002</v>
      </c>
      <c r="AI22" s="521">
        <v>1.016</v>
      </c>
      <c r="AJ22" s="303">
        <f t="shared" si="15"/>
        <v>0.1828982898289829</v>
      </c>
      <c r="AK22" s="381">
        <f t="shared" si="16"/>
        <v>1.3619302949061662</v>
      </c>
      <c r="AL22" s="379">
        <f t="shared" si="17"/>
        <v>0</v>
      </c>
      <c r="AM22" s="379">
        <f t="shared" si="18"/>
        <v>0</v>
      </c>
      <c r="AN22" s="382">
        <f t="shared" si="19"/>
        <v>0.13429342934293431</v>
      </c>
      <c r="AO22" s="153"/>
      <c r="AP22" s="838">
        <v>34.128</v>
      </c>
      <c r="AQ22" s="696">
        <f t="shared" si="5"/>
        <v>0.19066455696202531</v>
      </c>
      <c r="AU22" s="393" t="s">
        <v>160</v>
      </c>
      <c r="AV22" s="443">
        <f t="shared" si="20"/>
        <v>1.046</v>
      </c>
      <c r="AW22" s="443">
        <f t="shared" ref="AW22:AW44" si="28">C22-Z22</f>
        <v>10.254</v>
      </c>
      <c r="AX22" s="443">
        <f t="shared" ref="AX22:AX44" si="29">D22-AA22</f>
        <v>3.0990000000000002</v>
      </c>
      <c r="AY22" s="444">
        <f t="shared" ref="AY22:AY44" si="30">E22-AB22</f>
        <v>14.399000000000001</v>
      </c>
      <c r="AZ22" s="445">
        <f t="shared" ref="AZ22:AZ44" si="31">F22-AC22</f>
        <v>0.5</v>
      </c>
      <c r="BA22" s="445">
        <f t="shared" ref="BA22:BA44" si="32">G22-AD22</f>
        <v>9.4879999999999995</v>
      </c>
      <c r="BB22" s="445">
        <f t="shared" ref="BB22:BB44" si="33">H22-AE22</f>
        <v>9.8000000000000004E-2</v>
      </c>
      <c r="BC22" s="445">
        <f t="shared" ref="BC22:BC44" si="34">I22-AF22</f>
        <v>10.086</v>
      </c>
      <c r="BD22" s="446">
        <f t="shared" ref="BD22:BD44" si="35">J22-AG22</f>
        <v>2.73</v>
      </c>
      <c r="BE22" s="446">
        <f t="shared" ref="BE22:BE44" si="36">K22-AH22</f>
        <v>14.399000000000001</v>
      </c>
      <c r="BF22" s="521">
        <f t="shared" ref="BF22:BF44" si="37">L22-AI22</f>
        <v>1.5830000000000002</v>
      </c>
      <c r="BG22" s="303">
        <f t="shared" si="21"/>
        <v>0.15695022803886577</v>
      </c>
      <c r="BH22" s="381">
        <f t="shared" si="22"/>
        <v>0.5798534798534799</v>
      </c>
      <c r="BI22" s="379">
        <f t="shared" si="23"/>
        <v>4.9573666468371996E-2</v>
      </c>
      <c r="BJ22" s="379">
        <f t="shared" si="24"/>
        <v>9.7164386278009128E-3</v>
      </c>
      <c r="BK22" s="382">
        <f t="shared" si="25"/>
        <v>0.27067221891731114</v>
      </c>
      <c r="BL22" s="153"/>
      <c r="BM22" s="695">
        <f t="shared" si="7"/>
        <v>57.382000000000005</v>
      </c>
      <c r="BN22" s="696">
        <f t="shared" si="8"/>
        <v>0.17869715241713427</v>
      </c>
      <c r="BR22" s="393" t="s">
        <v>160</v>
      </c>
      <c r="BS22" s="839">
        <f t="shared" si="26"/>
        <v>0.43642241379310348</v>
      </c>
      <c r="BT22" s="839">
        <f t="shared" ref="BT22:BT44" si="38">Z22/C22</f>
        <v>0.38822265974583853</v>
      </c>
      <c r="BU22" s="839">
        <f t="shared" ref="BU22:BU44" si="39">AA22/D22</f>
        <v>0</v>
      </c>
      <c r="BV22" s="840">
        <f t="shared" ref="BV22:BV44" si="40">AB22/E22</f>
        <v>0.3369405046969976</v>
      </c>
      <c r="BW22" s="841">
        <f t="shared" ref="BW22:BW44" si="41">AC22/F22</f>
        <v>0</v>
      </c>
      <c r="BX22" s="841">
        <f t="shared" ref="BX22:BX44" si="42">AD22/G22</f>
        <v>0.36927474572891045</v>
      </c>
      <c r="BY22" s="841">
        <f t="shared" ref="BY22:BY44" si="43">AE22/H22</f>
        <v>0</v>
      </c>
      <c r="BZ22" s="841">
        <f t="shared" ref="BZ22:BZ44" si="44">AF22/I22</f>
        <v>0.3551563199283933</v>
      </c>
      <c r="CA22" s="842">
        <f t="shared" ref="CA22:CA44" si="45">AG22/J22</f>
        <v>0.21461449942462602</v>
      </c>
      <c r="CB22" s="842">
        <f t="shared" ref="CB22:CB44" si="46">AH22/K22</f>
        <v>0.3369405046969976</v>
      </c>
      <c r="CC22" s="843">
        <f t="shared" ref="CC22:CC44" si="47">AI22/L22</f>
        <v>0.3909195844555598</v>
      </c>
      <c r="CD22" s="153"/>
      <c r="CE22" s="844">
        <f t="shared" si="27"/>
        <v>0.37294284777619929</v>
      </c>
    </row>
    <row r="23" spans="1:83" ht="15" thickBot="1" x14ac:dyDescent="0.35">
      <c r="A23" s="393" t="s">
        <v>161</v>
      </c>
      <c r="B23" s="443">
        <v>2.5990000000000002</v>
      </c>
      <c r="C23" s="443">
        <v>17.184000000000001</v>
      </c>
      <c r="D23" s="443">
        <v>3.2810000000000001</v>
      </c>
      <c r="E23" s="444">
        <v>23.064</v>
      </c>
      <c r="F23" s="445">
        <v>0.54200000000000004</v>
      </c>
      <c r="G23" s="445">
        <v>16.593</v>
      </c>
      <c r="H23" s="445">
        <v>9.1999999999999998E-2</v>
      </c>
      <c r="I23" s="445">
        <v>17.227</v>
      </c>
      <c r="J23" s="446">
        <v>3.351</v>
      </c>
      <c r="K23" s="446">
        <v>23.064</v>
      </c>
      <c r="L23" s="521">
        <v>2.4860000000000002</v>
      </c>
      <c r="M23" s="303">
        <f t="shared" si="10"/>
        <v>0.14430835316654089</v>
      </c>
      <c r="N23" s="381">
        <f t="shared" si="11"/>
        <v>0.74186809907490303</v>
      </c>
      <c r="O23" s="379">
        <f t="shared" si="12"/>
        <v>3.1462239507749463E-2</v>
      </c>
      <c r="P23" s="379">
        <f t="shared" si="13"/>
        <v>5.3404539385847796E-3</v>
      </c>
      <c r="Q23" s="382">
        <f t="shared" si="14"/>
        <v>0.194520229871713</v>
      </c>
      <c r="R23" s="153"/>
      <c r="S23" s="695">
        <v>96.41</v>
      </c>
      <c r="T23" s="696">
        <f t="shared" si="4"/>
        <v>0.17823877191162743</v>
      </c>
      <c r="U23" s="827"/>
      <c r="V23" s="832"/>
      <c r="X23" s="393" t="s">
        <v>161</v>
      </c>
      <c r="Y23" s="443">
        <v>1.016</v>
      </c>
      <c r="Z23" s="443">
        <v>6.25</v>
      </c>
      <c r="AA23" s="443">
        <v>5.0000000000000001E-3</v>
      </c>
      <c r="AB23" s="444">
        <v>7.2709999999999999</v>
      </c>
      <c r="AC23" s="445">
        <v>0</v>
      </c>
      <c r="AD23" s="445">
        <v>5.9029999999999996</v>
      </c>
      <c r="AE23" s="445">
        <v>0</v>
      </c>
      <c r="AF23" s="445">
        <v>5.9029999999999996</v>
      </c>
      <c r="AG23" s="446">
        <v>0.66300000000000003</v>
      </c>
      <c r="AH23" s="446">
        <v>7.2709999999999999</v>
      </c>
      <c r="AI23" s="521">
        <v>0.70499999999999996</v>
      </c>
      <c r="AJ23" s="303">
        <f t="shared" si="15"/>
        <v>0.11943079789937321</v>
      </c>
      <c r="AK23" s="381">
        <f t="shared" si="16"/>
        <v>1.0633484162895925</v>
      </c>
      <c r="AL23" s="379">
        <f t="shared" si="17"/>
        <v>0</v>
      </c>
      <c r="AM23" s="379">
        <f t="shared" si="18"/>
        <v>0</v>
      </c>
      <c r="AN23" s="382">
        <f t="shared" si="19"/>
        <v>0.11231577164153822</v>
      </c>
      <c r="AO23" s="153"/>
      <c r="AP23" s="838">
        <v>34.808</v>
      </c>
      <c r="AQ23" s="696">
        <f t="shared" si="5"/>
        <v>0.17955642381061826</v>
      </c>
      <c r="AU23" s="393" t="s">
        <v>161</v>
      </c>
      <c r="AV23" s="443">
        <f t="shared" si="20"/>
        <v>1.5830000000000002</v>
      </c>
      <c r="AW23" s="443">
        <f t="shared" si="28"/>
        <v>10.934000000000001</v>
      </c>
      <c r="AX23" s="443">
        <f t="shared" si="29"/>
        <v>3.2760000000000002</v>
      </c>
      <c r="AY23" s="444">
        <f t="shared" si="30"/>
        <v>15.792999999999999</v>
      </c>
      <c r="AZ23" s="445">
        <f t="shared" si="31"/>
        <v>0.54200000000000004</v>
      </c>
      <c r="BA23" s="445">
        <f t="shared" si="32"/>
        <v>10.690000000000001</v>
      </c>
      <c r="BB23" s="445">
        <f t="shared" si="33"/>
        <v>9.1999999999999998E-2</v>
      </c>
      <c r="BC23" s="445">
        <f t="shared" si="34"/>
        <v>11.324000000000002</v>
      </c>
      <c r="BD23" s="446">
        <f t="shared" si="35"/>
        <v>2.6879999999999997</v>
      </c>
      <c r="BE23" s="446">
        <f t="shared" si="36"/>
        <v>15.792999999999999</v>
      </c>
      <c r="BF23" s="521">
        <f t="shared" si="37"/>
        <v>1.7810000000000001</v>
      </c>
      <c r="BG23" s="303">
        <f t="shared" si="21"/>
        <v>0.15727658071352879</v>
      </c>
      <c r="BH23" s="381">
        <f t="shared" si="22"/>
        <v>0.66257440476190488</v>
      </c>
      <c r="BI23" s="379">
        <f t="shared" si="23"/>
        <v>4.7862945955492758E-2</v>
      </c>
      <c r="BJ23" s="379">
        <f t="shared" si="24"/>
        <v>8.1243376898622374E-3</v>
      </c>
      <c r="BK23" s="382">
        <f t="shared" si="25"/>
        <v>0.23737195337336625</v>
      </c>
      <c r="BL23" s="153"/>
      <c r="BM23" s="695">
        <f t="shared" si="7"/>
        <v>61.601999999999997</v>
      </c>
      <c r="BN23" s="696">
        <f t="shared" si="8"/>
        <v>0.17749423720009094</v>
      </c>
      <c r="BR23" s="393" t="s">
        <v>161</v>
      </c>
      <c r="BS23" s="839">
        <f t="shared" si="26"/>
        <v>0.3909195844555598</v>
      </c>
      <c r="BT23" s="839">
        <f t="shared" si="38"/>
        <v>0.36371042830540035</v>
      </c>
      <c r="BU23" s="839">
        <f t="shared" si="39"/>
        <v>1.5239256324291375E-3</v>
      </c>
      <c r="BV23" s="840">
        <f t="shared" si="40"/>
        <v>0.31525320846340615</v>
      </c>
      <c r="BW23" s="841">
        <f t="shared" si="41"/>
        <v>0</v>
      </c>
      <c r="BX23" s="841">
        <f t="shared" si="42"/>
        <v>0.35575242572168986</v>
      </c>
      <c r="BY23" s="841">
        <f t="shared" si="43"/>
        <v>0</v>
      </c>
      <c r="BZ23" s="841">
        <f t="shared" si="44"/>
        <v>0.34265977825506472</v>
      </c>
      <c r="CA23" s="842">
        <f t="shared" si="45"/>
        <v>0.19785138764547897</v>
      </c>
      <c r="CB23" s="842">
        <f t="shared" si="46"/>
        <v>0.31525320846340615</v>
      </c>
      <c r="CC23" s="843">
        <f t="shared" si="47"/>
        <v>0.28358809332260654</v>
      </c>
      <c r="CD23" s="153"/>
      <c r="CE23" s="844">
        <f t="shared" si="27"/>
        <v>0.36104138574836636</v>
      </c>
    </row>
    <row r="24" spans="1:83" ht="15" thickBot="1" x14ac:dyDescent="0.35">
      <c r="A24" s="393" t="s">
        <v>162</v>
      </c>
      <c r="B24" s="443">
        <v>2.4860000000000002</v>
      </c>
      <c r="C24" s="443">
        <v>18.181000000000001</v>
      </c>
      <c r="D24" s="443">
        <v>4.3479999999999999</v>
      </c>
      <c r="E24" s="444">
        <v>25.015000000000001</v>
      </c>
      <c r="F24" s="445">
        <v>0.55400000000000005</v>
      </c>
      <c r="G24" s="445">
        <v>17.872</v>
      </c>
      <c r="H24" s="445">
        <v>7.5999999999999998E-2</v>
      </c>
      <c r="I24" s="445">
        <v>18.501999999999999</v>
      </c>
      <c r="J24" s="446">
        <v>4.2619999999999996</v>
      </c>
      <c r="K24" s="446">
        <v>25.015000000000001</v>
      </c>
      <c r="L24" s="521">
        <v>2.2509999999999999</v>
      </c>
      <c r="M24" s="303">
        <f t="shared" si="10"/>
        <v>0.12166252297048968</v>
      </c>
      <c r="N24" s="381">
        <f t="shared" si="11"/>
        <v>0.52815579540122015</v>
      </c>
      <c r="O24" s="379">
        <f t="shared" si="12"/>
        <v>2.9942708896335535E-2</v>
      </c>
      <c r="P24" s="379">
        <f t="shared" si="13"/>
        <v>4.1076640363203977E-3</v>
      </c>
      <c r="Q24" s="382">
        <f t="shared" si="14"/>
        <v>0.23035347529996755</v>
      </c>
      <c r="R24" s="153"/>
      <c r="S24" s="695">
        <v>101.649</v>
      </c>
      <c r="T24" s="696">
        <f t="shared" si="4"/>
        <v>0.17886058888921683</v>
      </c>
      <c r="U24" s="827"/>
      <c r="V24" s="832"/>
      <c r="X24" s="393" t="s">
        <v>162</v>
      </c>
      <c r="Y24" s="443">
        <v>0.70499999999999996</v>
      </c>
      <c r="Z24" s="443">
        <v>6.3280000000000003</v>
      </c>
      <c r="AA24" s="443">
        <v>3.1E-2</v>
      </c>
      <c r="AB24" s="444">
        <v>7.0640000000000001</v>
      </c>
      <c r="AC24" s="445">
        <v>0</v>
      </c>
      <c r="AD24" s="445">
        <v>5.8689999999999998</v>
      </c>
      <c r="AE24" s="445">
        <v>0</v>
      </c>
      <c r="AF24" s="445">
        <v>5.8689999999999998</v>
      </c>
      <c r="AG24" s="446">
        <v>0.69499999999999995</v>
      </c>
      <c r="AH24" s="446">
        <v>7.0640000000000001</v>
      </c>
      <c r="AI24" s="521">
        <v>0.5</v>
      </c>
      <c r="AJ24" s="303">
        <f t="shared" si="15"/>
        <v>8.5193388993014152E-2</v>
      </c>
      <c r="AK24" s="381">
        <f t="shared" si="16"/>
        <v>0.71942446043165476</v>
      </c>
      <c r="AL24" s="379">
        <f t="shared" si="17"/>
        <v>0</v>
      </c>
      <c r="AM24" s="379">
        <f t="shared" si="18"/>
        <v>0</v>
      </c>
      <c r="AN24" s="382">
        <f t="shared" si="19"/>
        <v>0.11841881070028966</v>
      </c>
      <c r="AO24" s="153"/>
      <c r="AP24" s="838">
        <v>34.716000000000001</v>
      </c>
      <c r="AQ24" s="696">
        <f t="shared" si="5"/>
        <v>0.18227906440834199</v>
      </c>
      <c r="AU24" s="393" t="s">
        <v>162</v>
      </c>
      <c r="AV24" s="443">
        <f t="shared" si="20"/>
        <v>1.7810000000000001</v>
      </c>
      <c r="AW24" s="443">
        <f t="shared" si="28"/>
        <v>11.853000000000002</v>
      </c>
      <c r="AX24" s="443">
        <f t="shared" si="29"/>
        <v>4.3170000000000002</v>
      </c>
      <c r="AY24" s="444">
        <f t="shared" si="30"/>
        <v>17.951000000000001</v>
      </c>
      <c r="AZ24" s="445">
        <f t="shared" si="31"/>
        <v>0.55400000000000005</v>
      </c>
      <c r="BA24" s="445">
        <f t="shared" si="32"/>
        <v>12.003</v>
      </c>
      <c r="BB24" s="445">
        <f t="shared" si="33"/>
        <v>7.5999999999999998E-2</v>
      </c>
      <c r="BC24" s="445">
        <f t="shared" si="34"/>
        <v>12.632999999999999</v>
      </c>
      <c r="BD24" s="446">
        <f t="shared" si="35"/>
        <v>3.5669999999999997</v>
      </c>
      <c r="BE24" s="446">
        <f t="shared" si="36"/>
        <v>17.951000000000001</v>
      </c>
      <c r="BF24" s="521">
        <f t="shared" si="37"/>
        <v>1.7509999999999999</v>
      </c>
      <c r="BG24" s="303">
        <f t="shared" si="21"/>
        <v>0.13860524024380591</v>
      </c>
      <c r="BH24" s="381">
        <f t="shared" si="22"/>
        <v>0.49088870199046819</v>
      </c>
      <c r="BI24" s="379">
        <f t="shared" si="23"/>
        <v>4.3853399825852929E-2</v>
      </c>
      <c r="BJ24" s="379">
        <f t="shared" si="24"/>
        <v>6.0159898678065387E-3</v>
      </c>
      <c r="BK24" s="382">
        <f t="shared" si="25"/>
        <v>0.28235573497981475</v>
      </c>
      <c r="BL24" s="153"/>
      <c r="BM24" s="695">
        <f t="shared" si="7"/>
        <v>66.932999999999993</v>
      </c>
      <c r="BN24" s="696">
        <f t="shared" si="8"/>
        <v>0.17708753529649057</v>
      </c>
      <c r="BR24" s="393" t="s">
        <v>162</v>
      </c>
      <c r="BS24" s="839">
        <f t="shared" si="26"/>
        <v>0.28358809332260654</v>
      </c>
      <c r="BT24" s="839">
        <f t="shared" si="38"/>
        <v>0.34805566250481274</v>
      </c>
      <c r="BU24" s="839">
        <f t="shared" si="39"/>
        <v>7.1297148114075441E-3</v>
      </c>
      <c r="BV24" s="840">
        <f t="shared" si="40"/>
        <v>0.28239056566060361</v>
      </c>
      <c r="BW24" s="841">
        <f t="shared" si="41"/>
        <v>0</v>
      </c>
      <c r="BX24" s="841">
        <f t="shared" si="42"/>
        <v>0.32839077887197848</v>
      </c>
      <c r="BY24" s="841">
        <f t="shared" si="43"/>
        <v>0</v>
      </c>
      <c r="BZ24" s="841">
        <f t="shared" si="44"/>
        <v>0.31720895038374231</v>
      </c>
      <c r="CA24" s="842">
        <f t="shared" si="45"/>
        <v>0.16306898169873299</v>
      </c>
      <c r="CB24" s="842">
        <f t="shared" si="46"/>
        <v>0.28239056566060361</v>
      </c>
      <c r="CC24" s="843">
        <f t="shared" si="47"/>
        <v>0.22212350066637052</v>
      </c>
      <c r="CD24" s="153"/>
      <c r="CE24" s="844">
        <f t="shared" si="27"/>
        <v>0.341528199982292</v>
      </c>
    </row>
    <row r="25" spans="1:83" ht="15" thickBot="1" x14ac:dyDescent="0.35">
      <c r="A25" s="393" t="s">
        <v>163</v>
      </c>
      <c r="B25" s="443">
        <v>2.2509999999999999</v>
      </c>
      <c r="C25" s="443">
        <v>19.882999999999999</v>
      </c>
      <c r="D25" s="443">
        <v>5.4109999999999996</v>
      </c>
      <c r="E25" s="444">
        <v>27.545000000000002</v>
      </c>
      <c r="F25" s="445">
        <v>0.56000000000000005</v>
      </c>
      <c r="G25" s="445">
        <v>18.870999999999999</v>
      </c>
      <c r="H25" s="445">
        <v>8.5999999999999993E-2</v>
      </c>
      <c r="I25" s="445">
        <v>19.516999999999999</v>
      </c>
      <c r="J25" s="446">
        <v>5.306</v>
      </c>
      <c r="K25" s="446">
        <v>27.545000000000002</v>
      </c>
      <c r="L25" s="521">
        <v>2.722</v>
      </c>
      <c r="M25" s="303">
        <f t="shared" si="10"/>
        <v>0.13946815596659323</v>
      </c>
      <c r="N25" s="381">
        <f t="shared" si="11"/>
        <v>0.51300414624952884</v>
      </c>
      <c r="O25" s="379">
        <f t="shared" si="12"/>
        <v>2.8692934364912645E-2</v>
      </c>
      <c r="P25" s="379">
        <f t="shared" si="13"/>
        <v>4.4064149203258693E-3</v>
      </c>
      <c r="Q25" s="382">
        <f t="shared" si="14"/>
        <v>0.27186555310754729</v>
      </c>
      <c r="R25" s="153"/>
      <c r="S25" s="695">
        <v>110.495</v>
      </c>
      <c r="T25" s="696">
        <f t="shared" si="4"/>
        <v>0.1799447938820761</v>
      </c>
      <c r="U25" s="827"/>
      <c r="V25" s="832"/>
      <c r="X25" s="393" t="s">
        <v>163</v>
      </c>
      <c r="Y25" s="443">
        <v>0.5</v>
      </c>
      <c r="Z25" s="443">
        <v>7.0819999999999999</v>
      </c>
      <c r="AA25" s="443">
        <v>8.0000000000000002E-3</v>
      </c>
      <c r="AB25" s="444">
        <v>7.59</v>
      </c>
      <c r="AC25" s="445">
        <v>0</v>
      </c>
      <c r="AD25" s="445">
        <v>5.8570000000000002</v>
      </c>
      <c r="AE25" s="445">
        <v>0</v>
      </c>
      <c r="AF25" s="445">
        <v>5.8570000000000002</v>
      </c>
      <c r="AG25" s="446">
        <v>1.2170000000000001</v>
      </c>
      <c r="AH25" s="446">
        <v>7.59</v>
      </c>
      <c r="AI25" s="521">
        <v>0.51600000000000001</v>
      </c>
      <c r="AJ25" s="303">
        <f t="shared" si="15"/>
        <v>8.8099709749018262E-2</v>
      </c>
      <c r="AK25" s="381">
        <f t="shared" si="16"/>
        <v>0.42399342645850452</v>
      </c>
      <c r="AL25" s="379">
        <f t="shared" si="17"/>
        <v>0</v>
      </c>
      <c r="AM25" s="379">
        <f t="shared" si="18"/>
        <v>0</v>
      </c>
      <c r="AN25" s="382">
        <f t="shared" si="19"/>
        <v>0.20778555574526208</v>
      </c>
      <c r="AO25" s="153"/>
      <c r="AP25" s="838">
        <v>38.241999999999997</v>
      </c>
      <c r="AQ25" s="696">
        <f t="shared" si="5"/>
        <v>0.18518905914962608</v>
      </c>
      <c r="AU25" s="393" t="s">
        <v>163</v>
      </c>
      <c r="AV25" s="443">
        <f t="shared" si="20"/>
        <v>1.7509999999999999</v>
      </c>
      <c r="AW25" s="443">
        <f t="shared" si="28"/>
        <v>12.800999999999998</v>
      </c>
      <c r="AX25" s="443">
        <f t="shared" si="29"/>
        <v>5.4029999999999996</v>
      </c>
      <c r="AY25" s="444">
        <f t="shared" si="30"/>
        <v>19.955000000000002</v>
      </c>
      <c r="AZ25" s="445">
        <f t="shared" si="31"/>
        <v>0.56000000000000005</v>
      </c>
      <c r="BA25" s="445">
        <f t="shared" si="32"/>
        <v>13.013999999999999</v>
      </c>
      <c r="BB25" s="445">
        <f t="shared" si="33"/>
        <v>8.5999999999999993E-2</v>
      </c>
      <c r="BC25" s="445">
        <f t="shared" si="34"/>
        <v>13.66</v>
      </c>
      <c r="BD25" s="446">
        <f t="shared" si="35"/>
        <v>4.0890000000000004</v>
      </c>
      <c r="BE25" s="446">
        <f t="shared" si="36"/>
        <v>19.955000000000002</v>
      </c>
      <c r="BF25" s="521">
        <f t="shared" si="37"/>
        <v>2.206</v>
      </c>
      <c r="BG25" s="303">
        <f t="shared" si="21"/>
        <v>0.16149341142020499</v>
      </c>
      <c r="BH25" s="381">
        <f t="shared" si="22"/>
        <v>0.53949620934213738</v>
      </c>
      <c r="BI25" s="379">
        <f t="shared" si="23"/>
        <v>4.0995607613469986E-2</v>
      </c>
      <c r="BJ25" s="379">
        <f t="shared" si="24"/>
        <v>6.2957540263543187E-3</v>
      </c>
      <c r="BK25" s="382">
        <f t="shared" si="25"/>
        <v>0.29934114202049783</v>
      </c>
      <c r="BL25" s="153"/>
      <c r="BM25" s="695">
        <f t="shared" si="7"/>
        <v>72.253000000000014</v>
      </c>
      <c r="BN25" s="696">
        <f t="shared" si="8"/>
        <v>0.17716911408522823</v>
      </c>
      <c r="BR25" s="393" t="s">
        <v>163</v>
      </c>
      <c r="BS25" s="839">
        <f t="shared" si="26"/>
        <v>0.22212350066637052</v>
      </c>
      <c r="BT25" s="839">
        <f t="shared" si="38"/>
        <v>0.35618367449580046</v>
      </c>
      <c r="BU25" s="839">
        <f t="shared" si="39"/>
        <v>1.4784697837737942E-3</v>
      </c>
      <c r="BV25" s="840">
        <f t="shared" si="40"/>
        <v>0.27554910147032124</v>
      </c>
      <c r="BW25" s="841">
        <f t="shared" si="41"/>
        <v>0</v>
      </c>
      <c r="BX25" s="841">
        <f t="shared" si="42"/>
        <v>0.31037040962323142</v>
      </c>
      <c r="BY25" s="841">
        <f t="shared" si="43"/>
        <v>0</v>
      </c>
      <c r="BZ25" s="841">
        <f t="shared" si="44"/>
        <v>0.30009735102730956</v>
      </c>
      <c r="CA25" s="842">
        <f t="shared" si="45"/>
        <v>0.22936298529966079</v>
      </c>
      <c r="CB25" s="842">
        <f t="shared" si="46"/>
        <v>0.27554910147032124</v>
      </c>
      <c r="CC25" s="843">
        <f t="shared" si="47"/>
        <v>0.18956649522409993</v>
      </c>
      <c r="CD25" s="153"/>
      <c r="CE25" s="844">
        <f t="shared" si="27"/>
        <v>0.34609710846644642</v>
      </c>
    </row>
    <row r="26" spans="1:83" ht="15" thickBot="1" x14ac:dyDescent="0.35">
      <c r="A26" s="393" t="s">
        <v>164</v>
      </c>
      <c r="B26" s="443">
        <v>2.722</v>
      </c>
      <c r="C26" s="443">
        <v>20.303000000000001</v>
      </c>
      <c r="D26" s="443">
        <v>4.7389999999999999</v>
      </c>
      <c r="E26" s="444">
        <v>27.763999999999999</v>
      </c>
      <c r="F26" s="445">
        <v>0.52900000000000003</v>
      </c>
      <c r="G26" s="445">
        <v>19.21</v>
      </c>
      <c r="H26" s="445">
        <v>0.112</v>
      </c>
      <c r="I26" s="445">
        <v>19.850999999999999</v>
      </c>
      <c r="J26" s="446">
        <v>4.7530000000000001</v>
      </c>
      <c r="K26" s="446">
        <v>27.763999999999999</v>
      </c>
      <c r="L26" s="521">
        <v>3.16</v>
      </c>
      <c r="M26" s="303">
        <f t="shared" si="10"/>
        <v>0.15918593521736943</v>
      </c>
      <c r="N26" s="381">
        <f t="shared" si="11"/>
        <v>0.66484325689038504</v>
      </c>
      <c r="O26" s="379">
        <f t="shared" si="12"/>
        <v>2.664853156012292E-2</v>
      </c>
      <c r="P26" s="379">
        <f t="shared" si="13"/>
        <v>5.6420331469447388E-3</v>
      </c>
      <c r="Q26" s="382">
        <f t="shared" si="14"/>
        <v>0.23943378167346735</v>
      </c>
      <c r="R26" s="153"/>
      <c r="S26" s="695">
        <v>111.955</v>
      </c>
      <c r="T26" s="696">
        <f t="shared" si="4"/>
        <v>0.18134964941271048</v>
      </c>
      <c r="U26" s="827"/>
      <c r="V26" s="832"/>
      <c r="X26" s="393" t="s">
        <v>164</v>
      </c>
      <c r="Y26" s="443">
        <v>0.51600000000000001</v>
      </c>
      <c r="Z26" s="443">
        <v>6.9130000000000003</v>
      </c>
      <c r="AA26" s="443">
        <v>4.2999999999999997E-2</v>
      </c>
      <c r="AB26" s="444">
        <v>7.4720000000000004</v>
      </c>
      <c r="AC26" s="445">
        <v>0</v>
      </c>
      <c r="AD26" s="445">
        <v>6.1079999999999997</v>
      </c>
      <c r="AE26" s="445">
        <v>0</v>
      </c>
      <c r="AF26" s="445">
        <v>6.1079999999999997</v>
      </c>
      <c r="AG26" s="446">
        <v>0.45</v>
      </c>
      <c r="AH26" s="446">
        <v>7.4720000000000004</v>
      </c>
      <c r="AI26" s="521">
        <v>0.91400000000000003</v>
      </c>
      <c r="AJ26" s="303">
        <f t="shared" si="15"/>
        <v>0.14963981663392273</v>
      </c>
      <c r="AK26" s="381">
        <f t="shared" si="16"/>
        <v>2.0311111111111111</v>
      </c>
      <c r="AL26" s="379">
        <f t="shared" si="17"/>
        <v>0</v>
      </c>
      <c r="AM26" s="379">
        <f t="shared" si="18"/>
        <v>0</v>
      </c>
      <c r="AN26" s="382">
        <f t="shared" si="19"/>
        <v>7.3673870333988214E-2</v>
      </c>
      <c r="AO26" s="153"/>
      <c r="AP26" s="838">
        <v>37.273000000000003</v>
      </c>
      <c r="AQ26" s="696">
        <f t="shared" si="5"/>
        <v>0.18546937461433208</v>
      </c>
      <c r="AU26" s="393" t="s">
        <v>164</v>
      </c>
      <c r="AV26" s="443">
        <f t="shared" si="20"/>
        <v>2.206</v>
      </c>
      <c r="AW26" s="443">
        <f t="shared" si="28"/>
        <v>13.39</v>
      </c>
      <c r="AX26" s="443">
        <f t="shared" si="29"/>
        <v>4.6959999999999997</v>
      </c>
      <c r="AY26" s="444">
        <f t="shared" si="30"/>
        <v>20.291999999999998</v>
      </c>
      <c r="AZ26" s="445">
        <f t="shared" si="31"/>
        <v>0.52900000000000003</v>
      </c>
      <c r="BA26" s="445">
        <f t="shared" si="32"/>
        <v>13.102</v>
      </c>
      <c r="BB26" s="445">
        <f t="shared" si="33"/>
        <v>0.112</v>
      </c>
      <c r="BC26" s="445">
        <f t="shared" si="34"/>
        <v>13.742999999999999</v>
      </c>
      <c r="BD26" s="446">
        <f t="shared" si="35"/>
        <v>4.3029999999999999</v>
      </c>
      <c r="BE26" s="446">
        <f t="shared" si="36"/>
        <v>20.291999999999998</v>
      </c>
      <c r="BF26" s="521">
        <f t="shared" si="37"/>
        <v>2.246</v>
      </c>
      <c r="BG26" s="303">
        <f t="shared" si="21"/>
        <v>0.16342865458779016</v>
      </c>
      <c r="BH26" s="381">
        <f t="shared" si="22"/>
        <v>0.52196142226353703</v>
      </c>
      <c r="BI26" s="379">
        <f t="shared" si="23"/>
        <v>3.8492323364621994E-2</v>
      </c>
      <c r="BJ26" s="379">
        <f t="shared" si="24"/>
        <v>8.149603434475735E-3</v>
      </c>
      <c r="BK26" s="382">
        <f t="shared" si="25"/>
        <v>0.31310485337990251</v>
      </c>
      <c r="BL26" s="153"/>
      <c r="BM26" s="695">
        <f t="shared" si="7"/>
        <v>74.681999999999988</v>
      </c>
      <c r="BN26" s="696">
        <f t="shared" si="8"/>
        <v>0.17929353793417427</v>
      </c>
      <c r="BR26" s="393" t="s">
        <v>164</v>
      </c>
      <c r="BS26" s="839">
        <f t="shared" si="26"/>
        <v>0.18956649522409993</v>
      </c>
      <c r="BT26" s="839">
        <f t="shared" si="38"/>
        <v>0.34049155297246714</v>
      </c>
      <c r="BU26" s="839">
        <f t="shared" si="39"/>
        <v>9.0736442287402408E-3</v>
      </c>
      <c r="BV26" s="840">
        <f t="shared" si="40"/>
        <v>0.26912548624117566</v>
      </c>
      <c r="BW26" s="841">
        <f t="shared" si="41"/>
        <v>0</v>
      </c>
      <c r="BX26" s="841">
        <f t="shared" si="42"/>
        <v>0.31795939614783963</v>
      </c>
      <c r="BY26" s="841">
        <f t="shared" si="43"/>
        <v>0</v>
      </c>
      <c r="BZ26" s="841">
        <f t="shared" si="44"/>
        <v>0.30769230769230771</v>
      </c>
      <c r="CA26" s="842">
        <f t="shared" si="45"/>
        <v>9.4677046076162424E-2</v>
      </c>
      <c r="CB26" s="842">
        <f t="shared" si="46"/>
        <v>0.26912548624117566</v>
      </c>
      <c r="CC26" s="843">
        <f t="shared" si="47"/>
        <v>0.28924050632911391</v>
      </c>
      <c r="CD26" s="153"/>
      <c r="CE26" s="844">
        <f t="shared" si="27"/>
        <v>0.33292840873565277</v>
      </c>
    </row>
    <row r="27" spans="1:83" ht="15" thickBot="1" x14ac:dyDescent="0.35">
      <c r="A27" s="393" t="s">
        <v>165</v>
      </c>
      <c r="B27" s="443">
        <v>3.16</v>
      </c>
      <c r="C27" s="443">
        <v>20.472999999999999</v>
      </c>
      <c r="D27" s="443">
        <v>5.2080000000000002</v>
      </c>
      <c r="E27" s="444">
        <v>28.841000000000001</v>
      </c>
      <c r="F27" s="445">
        <v>0.55400000000000005</v>
      </c>
      <c r="G27" s="445">
        <v>19.974</v>
      </c>
      <c r="H27" s="445">
        <v>9.9000000000000005E-2</v>
      </c>
      <c r="I27" s="445">
        <v>20.626999999999999</v>
      </c>
      <c r="J27" s="446">
        <v>5.6619999999999999</v>
      </c>
      <c r="K27" s="446">
        <v>28.841000000000001</v>
      </c>
      <c r="L27" s="521">
        <v>2.552</v>
      </c>
      <c r="M27" s="303">
        <f t="shared" si="10"/>
        <v>0.12372133611286179</v>
      </c>
      <c r="N27" s="381">
        <f t="shared" si="11"/>
        <v>0.45072412575061815</v>
      </c>
      <c r="O27" s="379">
        <f t="shared" si="12"/>
        <v>2.6858001648325015E-2</v>
      </c>
      <c r="P27" s="379">
        <f t="shared" si="13"/>
        <v>4.7995345905851557E-3</v>
      </c>
      <c r="Q27" s="382">
        <f t="shared" si="14"/>
        <v>0.27449459446356717</v>
      </c>
      <c r="R27" s="153"/>
      <c r="S27" s="695">
        <v>113.69</v>
      </c>
      <c r="T27" s="696">
        <f t="shared" si="4"/>
        <v>0.18007740346556425</v>
      </c>
      <c r="U27" s="827"/>
      <c r="V27" s="832"/>
      <c r="X27" s="393" t="s">
        <v>165</v>
      </c>
      <c r="Y27" s="443">
        <v>0.91400000000000003</v>
      </c>
      <c r="Z27" s="443">
        <v>7.1449999999999996</v>
      </c>
      <c r="AA27" s="443">
        <v>2.4E-2</v>
      </c>
      <c r="AB27" s="444">
        <v>8.0830000000000002</v>
      </c>
      <c r="AC27" s="445">
        <v>0</v>
      </c>
      <c r="AD27" s="445">
        <v>6.4710000000000001</v>
      </c>
      <c r="AE27" s="445">
        <v>0</v>
      </c>
      <c r="AF27" s="445">
        <v>6.4710000000000001</v>
      </c>
      <c r="AG27" s="446">
        <v>0.92200000000000004</v>
      </c>
      <c r="AH27" s="446">
        <v>8.0830000000000002</v>
      </c>
      <c r="AI27" s="521">
        <v>0.69</v>
      </c>
      <c r="AJ27" s="303">
        <f t="shared" si="15"/>
        <v>0.10662957811775613</v>
      </c>
      <c r="AK27" s="381">
        <f t="shared" si="16"/>
        <v>0.74837310195227758</v>
      </c>
      <c r="AL27" s="379">
        <f t="shared" si="17"/>
        <v>0</v>
      </c>
      <c r="AM27" s="379">
        <f t="shared" si="18"/>
        <v>0</v>
      </c>
      <c r="AN27" s="382">
        <f t="shared" si="19"/>
        <v>0.14248184206459588</v>
      </c>
      <c r="AO27" s="153"/>
      <c r="AP27" s="838">
        <v>39.08</v>
      </c>
      <c r="AQ27" s="696">
        <f t="shared" si="5"/>
        <v>0.1828300921187308</v>
      </c>
      <c r="AU27" s="393" t="s">
        <v>165</v>
      </c>
      <c r="AV27" s="443">
        <f t="shared" si="20"/>
        <v>2.246</v>
      </c>
      <c r="AW27" s="443">
        <f t="shared" si="28"/>
        <v>13.327999999999999</v>
      </c>
      <c r="AX27" s="443">
        <f t="shared" si="29"/>
        <v>5.1840000000000002</v>
      </c>
      <c r="AY27" s="444">
        <f t="shared" si="30"/>
        <v>20.758000000000003</v>
      </c>
      <c r="AZ27" s="445">
        <f t="shared" si="31"/>
        <v>0.55400000000000005</v>
      </c>
      <c r="BA27" s="445">
        <f t="shared" si="32"/>
        <v>13.503</v>
      </c>
      <c r="BB27" s="445">
        <f t="shared" si="33"/>
        <v>9.9000000000000005E-2</v>
      </c>
      <c r="BC27" s="445">
        <f t="shared" si="34"/>
        <v>14.155999999999999</v>
      </c>
      <c r="BD27" s="446">
        <f t="shared" si="35"/>
        <v>4.74</v>
      </c>
      <c r="BE27" s="446">
        <f t="shared" si="36"/>
        <v>20.758000000000003</v>
      </c>
      <c r="BF27" s="521">
        <f t="shared" si="37"/>
        <v>1.8620000000000001</v>
      </c>
      <c r="BG27" s="303">
        <f t="shared" si="21"/>
        <v>0.13153433173212775</v>
      </c>
      <c r="BH27" s="381">
        <f t="shared" si="22"/>
        <v>0.3928270042194093</v>
      </c>
      <c r="BI27" s="379">
        <f t="shared" si="23"/>
        <v>3.9135348968635214E-2</v>
      </c>
      <c r="BJ27" s="379">
        <f t="shared" si="24"/>
        <v>6.9935009889799385E-3</v>
      </c>
      <c r="BK27" s="382">
        <f t="shared" si="25"/>
        <v>0.33484035038146376</v>
      </c>
      <c r="BL27" s="153"/>
      <c r="BM27" s="695">
        <f t="shared" si="7"/>
        <v>74.61</v>
      </c>
      <c r="BN27" s="696">
        <f t="shared" si="8"/>
        <v>0.17863557163919044</v>
      </c>
      <c r="BR27" s="393" t="s">
        <v>165</v>
      </c>
      <c r="BS27" s="839">
        <f t="shared" si="26"/>
        <v>0.28924050632911391</v>
      </c>
      <c r="BT27" s="839">
        <f t="shared" si="38"/>
        <v>0.34899623894885945</v>
      </c>
      <c r="BU27" s="839">
        <f t="shared" si="39"/>
        <v>4.608294930875576E-3</v>
      </c>
      <c r="BV27" s="840">
        <f t="shared" si="40"/>
        <v>0.28026073991886552</v>
      </c>
      <c r="BW27" s="841">
        <f t="shared" si="41"/>
        <v>0</v>
      </c>
      <c r="BX27" s="841">
        <f t="shared" si="42"/>
        <v>0.32397116251126462</v>
      </c>
      <c r="BY27" s="841">
        <f t="shared" si="43"/>
        <v>0</v>
      </c>
      <c r="BZ27" s="841">
        <f t="shared" si="44"/>
        <v>0.31371503369370246</v>
      </c>
      <c r="CA27" s="842">
        <f t="shared" si="45"/>
        <v>0.16283998587071707</v>
      </c>
      <c r="CB27" s="842">
        <f t="shared" si="46"/>
        <v>0.28026073991886552</v>
      </c>
      <c r="CC27" s="843">
        <f t="shared" si="47"/>
        <v>0.27037617554858934</v>
      </c>
      <c r="CD27" s="153"/>
      <c r="CE27" s="844">
        <f t="shared" si="27"/>
        <v>0.34374175389216288</v>
      </c>
    </row>
    <row r="28" spans="1:83" ht="15" thickBot="1" x14ac:dyDescent="0.35">
      <c r="A28" s="393" t="s">
        <v>166</v>
      </c>
      <c r="B28" s="443">
        <v>2.552</v>
      </c>
      <c r="C28" s="443">
        <v>22.445</v>
      </c>
      <c r="D28" s="443">
        <v>6.2220000000000004</v>
      </c>
      <c r="E28" s="444">
        <v>31.219000000000001</v>
      </c>
      <c r="F28" s="445">
        <v>0.54600000000000004</v>
      </c>
      <c r="G28" s="445">
        <v>21.585000000000001</v>
      </c>
      <c r="H28" s="445">
        <v>0.113</v>
      </c>
      <c r="I28" s="445">
        <v>22.244</v>
      </c>
      <c r="J28" s="446">
        <v>6.2720000000000002</v>
      </c>
      <c r="K28" s="446">
        <v>31.219000000000001</v>
      </c>
      <c r="L28" s="521">
        <v>2.7029999999999998</v>
      </c>
      <c r="M28" s="303">
        <f t="shared" si="10"/>
        <v>0.12151591440388419</v>
      </c>
      <c r="N28" s="381">
        <f t="shared" si="11"/>
        <v>0.43096301020408156</v>
      </c>
      <c r="O28" s="379">
        <f t="shared" si="12"/>
        <v>2.4545944973925555E-2</v>
      </c>
      <c r="P28" s="379">
        <f t="shared" si="13"/>
        <v>5.0800215788527241E-3</v>
      </c>
      <c r="Q28" s="382">
        <f t="shared" si="14"/>
        <v>0.28196367559791408</v>
      </c>
      <c r="R28" s="153"/>
      <c r="S28" s="695">
        <v>123.19199999999999</v>
      </c>
      <c r="T28" s="696">
        <f t="shared" si="4"/>
        <v>0.18219527242028705</v>
      </c>
      <c r="U28" s="827"/>
      <c r="V28" s="832"/>
      <c r="X28" s="393" t="s">
        <v>166</v>
      </c>
      <c r="Y28" s="443">
        <v>0.69</v>
      </c>
      <c r="Z28" s="443">
        <v>8.2289999999999992</v>
      </c>
      <c r="AA28" s="443">
        <v>2.7E-2</v>
      </c>
      <c r="AB28" s="444">
        <v>8.9459999999999997</v>
      </c>
      <c r="AC28" s="445">
        <v>0</v>
      </c>
      <c r="AD28" s="445">
        <v>6.9219999999999997</v>
      </c>
      <c r="AE28" s="445">
        <v>0</v>
      </c>
      <c r="AF28" s="445">
        <v>6.9219999999999997</v>
      </c>
      <c r="AG28" s="446">
        <v>1.397</v>
      </c>
      <c r="AH28" s="446">
        <v>8.9459999999999997</v>
      </c>
      <c r="AI28" s="521">
        <v>0.627</v>
      </c>
      <c r="AJ28" s="303">
        <f t="shared" si="15"/>
        <v>9.0580757006645488E-2</v>
      </c>
      <c r="AK28" s="381">
        <f t="shared" si="16"/>
        <v>0.44881889763779526</v>
      </c>
      <c r="AL28" s="379">
        <f t="shared" si="17"/>
        <v>0</v>
      </c>
      <c r="AM28" s="379">
        <f t="shared" si="18"/>
        <v>0</v>
      </c>
      <c r="AN28" s="382">
        <f t="shared" si="19"/>
        <v>0.20182028315515749</v>
      </c>
      <c r="AO28" s="153"/>
      <c r="AP28" s="838">
        <v>43.463999999999999</v>
      </c>
      <c r="AQ28" s="696">
        <f t="shared" si="5"/>
        <v>0.18932909994478186</v>
      </c>
      <c r="AU28" s="393" t="s">
        <v>166</v>
      </c>
      <c r="AV28" s="443">
        <f t="shared" si="20"/>
        <v>1.8620000000000001</v>
      </c>
      <c r="AW28" s="443">
        <f t="shared" si="28"/>
        <v>14.216000000000001</v>
      </c>
      <c r="AX28" s="443">
        <f t="shared" si="29"/>
        <v>6.1950000000000003</v>
      </c>
      <c r="AY28" s="444">
        <f t="shared" si="30"/>
        <v>22.273000000000003</v>
      </c>
      <c r="AZ28" s="445">
        <f t="shared" si="31"/>
        <v>0.54600000000000004</v>
      </c>
      <c r="BA28" s="445">
        <f t="shared" si="32"/>
        <v>14.663</v>
      </c>
      <c r="BB28" s="445">
        <f t="shared" si="33"/>
        <v>0.113</v>
      </c>
      <c r="BC28" s="445">
        <f t="shared" si="34"/>
        <v>15.321999999999999</v>
      </c>
      <c r="BD28" s="446">
        <f t="shared" si="35"/>
        <v>4.875</v>
      </c>
      <c r="BE28" s="446">
        <f t="shared" si="36"/>
        <v>22.273000000000003</v>
      </c>
      <c r="BF28" s="521">
        <f t="shared" si="37"/>
        <v>2.0759999999999996</v>
      </c>
      <c r="BG28" s="303">
        <f t="shared" si="21"/>
        <v>0.13549145020232345</v>
      </c>
      <c r="BH28" s="381">
        <f t="shared" si="22"/>
        <v>0.42584615384615376</v>
      </c>
      <c r="BI28" s="379">
        <f t="shared" si="23"/>
        <v>3.5635034590784501E-2</v>
      </c>
      <c r="BJ28" s="379">
        <f t="shared" si="24"/>
        <v>7.37501631640778E-3</v>
      </c>
      <c r="BK28" s="382">
        <f t="shared" si="25"/>
        <v>0.31816995170343298</v>
      </c>
      <c r="BL28" s="153"/>
      <c r="BM28" s="695">
        <f t="shared" si="7"/>
        <v>79.727999999999994</v>
      </c>
      <c r="BN28" s="696">
        <f t="shared" si="8"/>
        <v>0.17830624122014854</v>
      </c>
      <c r="BR28" s="393" t="s">
        <v>166</v>
      </c>
      <c r="BS28" s="839">
        <f t="shared" si="26"/>
        <v>0.27037617554858934</v>
      </c>
      <c r="BT28" s="839">
        <f t="shared" si="38"/>
        <v>0.36662953887280014</v>
      </c>
      <c r="BU28" s="839">
        <f t="shared" si="39"/>
        <v>4.339440694310511E-3</v>
      </c>
      <c r="BV28" s="840">
        <f t="shared" si="40"/>
        <v>0.28655626381370319</v>
      </c>
      <c r="BW28" s="841">
        <f t="shared" si="41"/>
        <v>0</v>
      </c>
      <c r="BX28" s="841">
        <f t="shared" si="42"/>
        <v>0.3206856613388927</v>
      </c>
      <c r="BY28" s="841">
        <f t="shared" si="43"/>
        <v>0</v>
      </c>
      <c r="BZ28" s="841">
        <f t="shared" si="44"/>
        <v>0.31118503866211111</v>
      </c>
      <c r="CA28" s="842">
        <f t="shared" si="45"/>
        <v>0.22273596938775508</v>
      </c>
      <c r="CB28" s="842">
        <f t="shared" si="46"/>
        <v>0.28655626381370319</v>
      </c>
      <c r="CC28" s="843">
        <f t="shared" si="47"/>
        <v>0.23196448390677027</v>
      </c>
      <c r="CD28" s="153"/>
      <c r="CE28" s="844">
        <f t="shared" si="27"/>
        <v>0.35281511786479641</v>
      </c>
    </row>
    <row r="29" spans="1:83" ht="15" thickBot="1" x14ac:dyDescent="0.35">
      <c r="A29" s="393" t="s">
        <v>167</v>
      </c>
      <c r="B29" s="443">
        <v>2.7029999999999998</v>
      </c>
      <c r="C29" s="443">
        <v>24.465</v>
      </c>
      <c r="D29" s="443">
        <v>7.2240000000000002</v>
      </c>
      <c r="E29" s="444">
        <v>34.392000000000003</v>
      </c>
      <c r="F29" s="445">
        <v>0.57099999999999995</v>
      </c>
      <c r="G29" s="445">
        <v>23.843</v>
      </c>
      <c r="H29" s="445">
        <v>9.8000000000000004E-2</v>
      </c>
      <c r="I29" s="445">
        <v>24.512</v>
      </c>
      <c r="J29" s="446">
        <v>7.3129999999999997</v>
      </c>
      <c r="K29" s="446">
        <v>34.392000000000003</v>
      </c>
      <c r="L29" s="521">
        <v>2.5670000000000002</v>
      </c>
      <c r="M29" s="303">
        <f t="shared" si="10"/>
        <v>0.10472421671018277</v>
      </c>
      <c r="N29" s="381">
        <f t="shared" si="11"/>
        <v>0.3510187337617941</v>
      </c>
      <c r="O29" s="379">
        <f t="shared" si="12"/>
        <v>2.3294712793733678E-2</v>
      </c>
      <c r="P29" s="379">
        <f t="shared" si="13"/>
        <v>3.9980417754569191E-3</v>
      </c>
      <c r="Q29" s="382">
        <f t="shared" si="14"/>
        <v>0.29834366840731069</v>
      </c>
      <c r="R29" s="153"/>
      <c r="S29" s="695">
        <v>134.49199999999999</v>
      </c>
      <c r="T29" s="696">
        <f t="shared" si="4"/>
        <v>0.18190673051185202</v>
      </c>
      <c r="U29" s="827"/>
      <c r="V29" s="832"/>
      <c r="X29" s="393" t="s">
        <v>167</v>
      </c>
      <c r="Y29" s="443">
        <v>0.627</v>
      </c>
      <c r="Z29" s="443">
        <v>8.202</v>
      </c>
      <c r="AA29" s="443">
        <v>3.7999999999999999E-2</v>
      </c>
      <c r="AB29" s="444">
        <v>8.8670000000000009</v>
      </c>
      <c r="AC29" s="445">
        <v>0</v>
      </c>
      <c r="AD29" s="445">
        <v>7.101</v>
      </c>
      <c r="AE29" s="445">
        <v>0</v>
      </c>
      <c r="AF29" s="445">
        <v>7.101</v>
      </c>
      <c r="AG29" s="446">
        <v>1.0760000000000001</v>
      </c>
      <c r="AH29" s="446">
        <v>8.8670000000000009</v>
      </c>
      <c r="AI29" s="521">
        <v>0.69</v>
      </c>
      <c r="AJ29" s="303">
        <f t="shared" si="15"/>
        <v>9.7169412758766366E-2</v>
      </c>
      <c r="AK29" s="381">
        <f t="shared" si="16"/>
        <v>0.641263940520446</v>
      </c>
      <c r="AL29" s="379">
        <f t="shared" si="17"/>
        <v>0</v>
      </c>
      <c r="AM29" s="379">
        <f t="shared" si="18"/>
        <v>0</v>
      </c>
      <c r="AN29" s="382">
        <f t="shared" si="19"/>
        <v>0.15152795380932263</v>
      </c>
      <c r="AO29" s="153"/>
      <c r="AP29" s="838">
        <v>43.262</v>
      </c>
      <c r="AQ29" s="696">
        <f t="shared" si="5"/>
        <v>0.18958901576441217</v>
      </c>
      <c r="AU29" s="393" t="s">
        <v>167</v>
      </c>
      <c r="AV29" s="443">
        <f t="shared" si="20"/>
        <v>2.0759999999999996</v>
      </c>
      <c r="AW29" s="443">
        <f t="shared" si="28"/>
        <v>16.262999999999998</v>
      </c>
      <c r="AX29" s="443">
        <f t="shared" si="29"/>
        <v>7.1859999999999999</v>
      </c>
      <c r="AY29" s="444">
        <f t="shared" si="30"/>
        <v>25.525000000000002</v>
      </c>
      <c r="AZ29" s="445">
        <f t="shared" si="31"/>
        <v>0.57099999999999995</v>
      </c>
      <c r="BA29" s="445">
        <f t="shared" si="32"/>
        <v>16.742000000000001</v>
      </c>
      <c r="BB29" s="445">
        <f t="shared" si="33"/>
        <v>9.8000000000000004E-2</v>
      </c>
      <c r="BC29" s="445">
        <f t="shared" si="34"/>
        <v>17.411000000000001</v>
      </c>
      <c r="BD29" s="446">
        <f t="shared" si="35"/>
        <v>6.2370000000000001</v>
      </c>
      <c r="BE29" s="446">
        <f t="shared" si="36"/>
        <v>25.525000000000002</v>
      </c>
      <c r="BF29" s="521">
        <f t="shared" si="37"/>
        <v>1.8770000000000002</v>
      </c>
      <c r="BG29" s="303">
        <f t="shared" si="21"/>
        <v>0.10780541037275286</v>
      </c>
      <c r="BH29" s="381">
        <f t="shared" si="22"/>
        <v>0.30094596761263431</v>
      </c>
      <c r="BI29" s="379">
        <f t="shared" si="23"/>
        <v>3.2795359255642982E-2</v>
      </c>
      <c r="BJ29" s="379">
        <f t="shared" si="24"/>
        <v>5.6286255815289178E-3</v>
      </c>
      <c r="BK29" s="382">
        <f t="shared" si="25"/>
        <v>0.35822181379587614</v>
      </c>
      <c r="BL29" s="153"/>
      <c r="BM29" s="695">
        <f t="shared" si="7"/>
        <v>91.22999999999999</v>
      </c>
      <c r="BN29" s="696">
        <f t="shared" si="8"/>
        <v>0.17826372903650115</v>
      </c>
      <c r="BR29" s="393" t="s">
        <v>167</v>
      </c>
      <c r="BS29" s="839">
        <f t="shared" si="26"/>
        <v>0.23196448390677027</v>
      </c>
      <c r="BT29" s="839">
        <f t="shared" si="38"/>
        <v>0.33525444512568975</v>
      </c>
      <c r="BU29" s="839">
        <f t="shared" si="39"/>
        <v>5.2602436323366556E-3</v>
      </c>
      <c r="BV29" s="840">
        <f t="shared" si="40"/>
        <v>0.25782158641544545</v>
      </c>
      <c r="BW29" s="841">
        <f t="shared" si="41"/>
        <v>0</v>
      </c>
      <c r="BX29" s="841">
        <f t="shared" si="42"/>
        <v>0.29782326049574298</v>
      </c>
      <c r="BY29" s="841">
        <f t="shared" si="43"/>
        <v>0</v>
      </c>
      <c r="BZ29" s="841">
        <f t="shared" si="44"/>
        <v>0.28969484334203655</v>
      </c>
      <c r="CA29" s="842">
        <f t="shared" si="45"/>
        <v>0.14713523861616301</v>
      </c>
      <c r="CB29" s="842">
        <f t="shared" si="46"/>
        <v>0.25782158641544545</v>
      </c>
      <c r="CC29" s="843">
        <f t="shared" si="47"/>
        <v>0.26879626022594466</v>
      </c>
      <c r="CD29" s="153"/>
      <c r="CE29" s="844">
        <f t="shared" si="27"/>
        <v>0.32166969039050652</v>
      </c>
    </row>
    <row r="30" spans="1:83" ht="15" thickBot="1" x14ac:dyDescent="0.35">
      <c r="A30" s="393" t="s">
        <v>168</v>
      </c>
      <c r="B30" s="443">
        <v>2.5670000000000002</v>
      </c>
      <c r="C30" s="443">
        <v>24.59</v>
      </c>
      <c r="D30" s="443">
        <v>6.1390000000000002</v>
      </c>
      <c r="E30" s="444">
        <v>33.295999999999999</v>
      </c>
      <c r="F30" s="445">
        <v>0.625</v>
      </c>
      <c r="G30" s="445">
        <v>23.545999999999999</v>
      </c>
      <c r="H30" s="445">
        <v>0.13800000000000001</v>
      </c>
      <c r="I30" s="445">
        <v>24.309000000000001</v>
      </c>
      <c r="J30" s="446">
        <v>6.2080000000000002</v>
      </c>
      <c r="K30" s="446">
        <v>33.295999999999999</v>
      </c>
      <c r="L30" s="521">
        <v>2.7789999999999999</v>
      </c>
      <c r="M30" s="303">
        <f t="shared" si="10"/>
        <v>0.11431979925130609</v>
      </c>
      <c r="N30" s="381">
        <f t="shared" si="11"/>
        <v>0.44764819587628862</v>
      </c>
      <c r="O30" s="379">
        <f t="shared" si="12"/>
        <v>2.5710642148998313E-2</v>
      </c>
      <c r="P30" s="379">
        <f t="shared" si="13"/>
        <v>5.6769097864988278E-3</v>
      </c>
      <c r="Q30" s="382">
        <f t="shared" si="14"/>
        <v>0.25537866633757045</v>
      </c>
      <c r="R30" s="153"/>
      <c r="S30" s="695">
        <v>135.18299999999999</v>
      </c>
      <c r="T30" s="696">
        <f t="shared" si="4"/>
        <v>0.18190157046374175</v>
      </c>
      <c r="U30" s="827"/>
      <c r="V30" s="832"/>
      <c r="X30" s="393" t="s">
        <v>168</v>
      </c>
      <c r="Y30" s="443">
        <v>0.69</v>
      </c>
      <c r="Z30" s="443">
        <v>8.0850000000000009</v>
      </c>
      <c r="AA30" s="443">
        <v>3.6999999999999998E-2</v>
      </c>
      <c r="AB30" s="444">
        <v>8.8119999999999994</v>
      </c>
      <c r="AC30" s="445">
        <v>0</v>
      </c>
      <c r="AD30" s="445">
        <v>7.2839999999999998</v>
      </c>
      <c r="AE30" s="445">
        <v>0</v>
      </c>
      <c r="AF30" s="445">
        <v>7.2839999999999998</v>
      </c>
      <c r="AG30" s="446">
        <v>0.624</v>
      </c>
      <c r="AH30" s="446">
        <v>8.8119999999999994</v>
      </c>
      <c r="AI30" s="521">
        <v>0.90400000000000003</v>
      </c>
      <c r="AJ30" s="303">
        <f t="shared" si="15"/>
        <v>0.12410763316858869</v>
      </c>
      <c r="AK30" s="381">
        <f t="shared" si="16"/>
        <v>1.4487179487179487</v>
      </c>
      <c r="AL30" s="379">
        <f t="shared" si="17"/>
        <v>0</v>
      </c>
      <c r="AM30" s="379">
        <f t="shared" si="18"/>
        <v>0</v>
      </c>
      <c r="AN30" s="382">
        <f t="shared" si="19"/>
        <v>8.5667215815486003E-2</v>
      </c>
      <c r="AO30" s="153"/>
      <c r="AP30" s="838">
        <v>42.927</v>
      </c>
      <c r="AQ30" s="696">
        <f t="shared" si="5"/>
        <v>0.18834300090851913</v>
      </c>
      <c r="AU30" s="393" t="s">
        <v>168</v>
      </c>
      <c r="AV30" s="443">
        <f t="shared" si="20"/>
        <v>1.8770000000000002</v>
      </c>
      <c r="AW30" s="443">
        <f t="shared" si="28"/>
        <v>16.504999999999999</v>
      </c>
      <c r="AX30" s="443">
        <f t="shared" si="29"/>
        <v>6.1020000000000003</v>
      </c>
      <c r="AY30" s="444">
        <f t="shared" si="30"/>
        <v>24.484000000000002</v>
      </c>
      <c r="AZ30" s="445">
        <f t="shared" si="31"/>
        <v>0.625</v>
      </c>
      <c r="BA30" s="445">
        <f t="shared" si="32"/>
        <v>16.262</v>
      </c>
      <c r="BB30" s="445">
        <f t="shared" si="33"/>
        <v>0.13800000000000001</v>
      </c>
      <c r="BC30" s="445">
        <f t="shared" si="34"/>
        <v>17.025000000000002</v>
      </c>
      <c r="BD30" s="446">
        <f t="shared" si="35"/>
        <v>5.5840000000000005</v>
      </c>
      <c r="BE30" s="446">
        <f t="shared" si="36"/>
        <v>24.484000000000002</v>
      </c>
      <c r="BF30" s="521">
        <f t="shared" si="37"/>
        <v>1.875</v>
      </c>
      <c r="BG30" s="303">
        <f t="shared" si="21"/>
        <v>0.11013215859030835</v>
      </c>
      <c r="BH30" s="381">
        <f t="shared" si="22"/>
        <v>0.33578080229226359</v>
      </c>
      <c r="BI30" s="379">
        <f t="shared" si="23"/>
        <v>3.6710719530102784E-2</v>
      </c>
      <c r="BJ30" s="379">
        <f t="shared" si="24"/>
        <v>8.1057268722466956E-3</v>
      </c>
      <c r="BK30" s="382">
        <f t="shared" si="25"/>
        <v>0.32798825256975034</v>
      </c>
      <c r="BL30" s="153"/>
      <c r="BM30" s="695">
        <f t="shared" si="7"/>
        <v>92.256</v>
      </c>
      <c r="BN30" s="696">
        <f t="shared" si="8"/>
        <v>0.17890435310440511</v>
      </c>
      <c r="BR30" s="393" t="s">
        <v>168</v>
      </c>
      <c r="BS30" s="839">
        <f t="shared" si="26"/>
        <v>0.26879626022594466</v>
      </c>
      <c r="BT30" s="839">
        <f t="shared" si="38"/>
        <v>0.32879219194794634</v>
      </c>
      <c r="BU30" s="839">
        <f t="shared" si="39"/>
        <v>6.0270402345658893E-3</v>
      </c>
      <c r="BV30" s="840">
        <f t="shared" si="40"/>
        <v>0.26465641518500721</v>
      </c>
      <c r="BW30" s="841">
        <f t="shared" si="41"/>
        <v>0</v>
      </c>
      <c r="BX30" s="841">
        <f t="shared" si="42"/>
        <v>0.30935190690563152</v>
      </c>
      <c r="BY30" s="841">
        <f t="shared" si="43"/>
        <v>0</v>
      </c>
      <c r="BZ30" s="841">
        <f t="shared" si="44"/>
        <v>0.29964210786128592</v>
      </c>
      <c r="CA30" s="842">
        <f t="shared" si="45"/>
        <v>0.10051546391752578</v>
      </c>
      <c r="CB30" s="842">
        <f t="shared" si="46"/>
        <v>0.26465641518500721</v>
      </c>
      <c r="CC30" s="843">
        <f t="shared" si="47"/>
        <v>0.32529686937747393</v>
      </c>
      <c r="CD30" s="153"/>
      <c r="CE30" s="844">
        <f t="shared" si="27"/>
        <v>0.31754732473757796</v>
      </c>
    </row>
    <row r="31" spans="1:83" ht="15" thickBot="1" x14ac:dyDescent="0.35">
      <c r="A31" s="393" t="s">
        <v>169</v>
      </c>
      <c r="B31" s="443">
        <v>2.7789999999999999</v>
      </c>
      <c r="C31" s="443">
        <v>26.812000000000001</v>
      </c>
      <c r="D31" s="443">
        <v>6.8289999999999997</v>
      </c>
      <c r="E31" s="444">
        <v>36.42</v>
      </c>
      <c r="F31" s="445">
        <v>0.82899999999999996</v>
      </c>
      <c r="G31" s="445">
        <v>25.45</v>
      </c>
      <c r="H31" s="445">
        <v>0.18</v>
      </c>
      <c r="I31" s="445">
        <v>26.459</v>
      </c>
      <c r="J31" s="446">
        <v>6.87</v>
      </c>
      <c r="K31" s="446">
        <v>36.42</v>
      </c>
      <c r="L31" s="521">
        <v>3.0910000000000002</v>
      </c>
      <c r="M31" s="303">
        <f t="shared" si="10"/>
        <v>0.11682225329755472</v>
      </c>
      <c r="N31" s="381">
        <f t="shared" si="11"/>
        <v>0.44992721979621547</v>
      </c>
      <c r="O31" s="379">
        <f t="shared" si="12"/>
        <v>3.133149400959976E-2</v>
      </c>
      <c r="P31" s="379">
        <f t="shared" si="13"/>
        <v>6.8029781926754601E-3</v>
      </c>
      <c r="Q31" s="382">
        <f t="shared" si="14"/>
        <v>0.25964700102044674</v>
      </c>
      <c r="R31" s="153"/>
      <c r="S31" s="695">
        <v>146.446</v>
      </c>
      <c r="T31" s="696">
        <f t="shared" si="4"/>
        <v>0.18308454993649537</v>
      </c>
      <c r="U31" s="827"/>
      <c r="V31" s="832"/>
      <c r="X31" s="393" t="s">
        <v>169</v>
      </c>
      <c r="Y31" s="443">
        <v>0.90400000000000003</v>
      </c>
      <c r="Z31" s="443">
        <v>8.3550000000000004</v>
      </c>
      <c r="AA31" s="443">
        <v>3.3000000000000002E-2</v>
      </c>
      <c r="AB31" s="444">
        <v>9.2919999999999998</v>
      </c>
      <c r="AC31" s="445">
        <v>0.02</v>
      </c>
      <c r="AD31" s="445">
        <v>7.3810000000000002</v>
      </c>
      <c r="AE31" s="445">
        <v>0</v>
      </c>
      <c r="AF31" s="445">
        <v>7.4009999999999998</v>
      </c>
      <c r="AG31" s="446">
        <v>0.63600000000000001</v>
      </c>
      <c r="AH31" s="446">
        <v>9.2919999999999998</v>
      </c>
      <c r="AI31" s="521">
        <v>1.2549999999999999</v>
      </c>
      <c r="AJ31" s="303">
        <f t="shared" si="15"/>
        <v>0.16957167950276988</v>
      </c>
      <c r="AK31" s="381">
        <f t="shared" si="16"/>
        <v>1.9732704402515722</v>
      </c>
      <c r="AL31" s="379">
        <f t="shared" si="17"/>
        <v>2.7023375219564923E-3</v>
      </c>
      <c r="AM31" s="379">
        <f t="shared" si="18"/>
        <v>0</v>
      </c>
      <c r="AN31" s="382">
        <f t="shared" si="19"/>
        <v>8.5934333198216459E-2</v>
      </c>
      <c r="AO31" s="153"/>
      <c r="AP31" s="838">
        <v>44.625</v>
      </c>
      <c r="AQ31" s="696">
        <f t="shared" si="5"/>
        <v>0.18722689075630253</v>
      </c>
      <c r="AU31" s="393" t="s">
        <v>169</v>
      </c>
      <c r="AV31" s="443">
        <f t="shared" si="20"/>
        <v>1.875</v>
      </c>
      <c r="AW31" s="443">
        <f t="shared" si="28"/>
        <v>18.457000000000001</v>
      </c>
      <c r="AX31" s="443">
        <f t="shared" si="29"/>
        <v>6.7959999999999994</v>
      </c>
      <c r="AY31" s="444">
        <f t="shared" si="30"/>
        <v>27.128</v>
      </c>
      <c r="AZ31" s="445">
        <f t="shared" si="31"/>
        <v>0.80899999999999994</v>
      </c>
      <c r="BA31" s="445">
        <f t="shared" si="32"/>
        <v>18.068999999999999</v>
      </c>
      <c r="BB31" s="445">
        <f t="shared" si="33"/>
        <v>0.18</v>
      </c>
      <c r="BC31" s="445">
        <f t="shared" si="34"/>
        <v>19.058</v>
      </c>
      <c r="BD31" s="446">
        <f t="shared" si="35"/>
        <v>6.234</v>
      </c>
      <c r="BE31" s="446">
        <f t="shared" si="36"/>
        <v>27.128</v>
      </c>
      <c r="BF31" s="521">
        <f t="shared" si="37"/>
        <v>1.8360000000000003</v>
      </c>
      <c r="BG31" s="303">
        <f t="shared" si="21"/>
        <v>9.6337496064644784E-2</v>
      </c>
      <c r="BH31" s="381">
        <f t="shared" si="22"/>
        <v>0.29451395572666028</v>
      </c>
      <c r="BI31" s="379">
        <f t="shared" si="23"/>
        <v>4.2449365096022665E-2</v>
      </c>
      <c r="BJ31" s="379">
        <f t="shared" si="24"/>
        <v>9.4448525553573297E-3</v>
      </c>
      <c r="BK31" s="382">
        <f t="shared" si="25"/>
        <v>0.32710672683387554</v>
      </c>
      <c r="BL31" s="153"/>
      <c r="BM31" s="695">
        <f t="shared" si="7"/>
        <v>101.821</v>
      </c>
      <c r="BN31" s="696">
        <f t="shared" si="8"/>
        <v>0.18126908987340529</v>
      </c>
      <c r="BR31" s="393" t="s">
        <v>169</v>
      </c>
      <c r="BS31" s="839">
        <f t="shared" si="26"/>
        <v>0.32529686937747393</v>
      </c>
      <c r="BT31" s="839">
        <f t="shared" si="38"/>
        <v>0.3116142025958526</v>
      </c>
      <c r="BU31" s="839">
        <f t="shared" si="39"/>
        <v>4.8323326987845952E-3</v>
      </c>
      <c r="BV31" s="840">
        <f t="shared" si="40"/>
        <v>0.25513454146073583</v>
      </c>
      <c r="BW31" s="841">
        <f t="shared" si="41"/>
        <v>2.4125452352231607E-2</v>
      </c>
      <c r="BX31" s="841">
        <f t="shared" si="42"/>
        <v>0.29001964636542243</v>
      </c>
      <c r="BY31" s="841">
        <f t="shared" si="43"/>
        <v>0</v>
      </c>
      <c r="BZ31" s="841">
        <f t="shared" si="44"/>
        <v>0.27971578668883934</v>
      </c>
      <c r="CA31" s="842">
        <f t="shared" si="45"/>
        <v>9.2576419213973804E-2</v>
      </c>
      <c r="CB31" s="842">
        <f t="shared" si="46"/>
        <v>0.25513454146073583</v>
      </c>
      <c r="CC31" s="843">
        <f t="shared" si="47"/>
        <v>0.40601747007440953</v>
      </c>
      <c r="CD31" s="153"/>
      <c r="CE31" s="844">
        <f t="shared" si="27"/>
        <v>0.30471982846919682</v>
      </c>
    </row>
    <row r="32" spans="1:83" ht="15" thickBot="1" x14ac:dyDescent="0.35">
      <c r="A32" s="393" t="s">
        <v>170</v>
      </c>
      <c r="B32" s="443">
        <v>3.0910000000000002</v>
      </c>
      <c r="C32" s="443">
        <v>28.948</v>
      </c>
      <c r="D32" s="443">
        <v>7.5469999999999997</v>
      </c>
      <c r="E32" s="444">
        <v>39.585999999999999</v>
      </c>
      <c r="F32" s="445">
        <v>1.016</v>
      </c>
      <c r="G32" s="445">
        <v>26.863</v>
      </c>
      <c r="H32" s="445">
        <v>0.20799999999999999</v>
      </c>
      <c r="I32" s="445">
        <v>28.087</v>
      </c>
      <c r="J32" s="446">
        <v>8.2490000000000006</v>
      </c>
      <c r="K32" s="446">
        <v>39.585999999999999</v>
      </c>
      <c r="L32" s="521">
        <v>3.25</v>
      </c>
      <c r="M32" s="303">
        <f t="shared" si="10"/>
        <v>0.11571189518282479</v>
      </c>
      <c r="N32" s="381">
        <f t="shared" si="11"/>
        <v>0.39398714995757061</v>
      </c>
      <c r="O32" s="379">
        <f t="shared" si="12"/>
        <v>3.6173318617153845E-2</v>
      </c>
      <c r="P32" s="379">
        <f t="shared" si="13"/>
        <v>7.4055612917007865E-3</v>
      </c>
      <c r="Q32" s="382">
        <f t="shared" si="14"/>
        <v>0.29369459180403745</v>
      </c>
      <c r="R32" s="153"/>
      <c r="S32" s="695">
        <v>157.85300000000001</v>
      </c>
      <c r="T32" s="696">
        <f t="shared" si="4"/>
        <v>0.18338580831533136</v>
      </c>
      <c r="U32" s="827"/>
      <c r="V32" s="832"/>
      <c r="X32" s="393" t="s">
        <v>170</v>
      </c>
      <c r="Y32" s="443">
        <v>1.2549999999999999</v>
      </c>
      <c r="Z32" s="443">
        <v>8.5719999999999992</v>
      </c>
      <c r="AA32" s="443">
        <v>2.1000000000000001E-2</v>
      </c>
      <c r="AB32" s="444">
        <v>9.8480000000000008</v>
      </c>
      <c r="AC32" s="445">
        <v>4.2000000000000003E-2</v>
      </c>
      <c r="AD32" s="445">
        <v>7.593</v>
      </c>
      <c r="AE32" s="445">
        <v>0</v>
      </c>
      <c r="AF32" s="445">
        <v>7.6349999999999998</v>
      </c>
      <c r="AG32" s="446">
        <v>1.143</v>
      </c>
      <c r="AH32" s="446">
        <v>9.8480000000000008</v>
      </c>
      <c r="AI32" s="521">
        <v>1.07</v>
      </c>
      <c r="AJ32" s="303">
        <f t="shared" si="15"/>
        <v>0.14014407334643092</v>
      </c>
      <c r="AK32" s="381">
        <f t="shared" si="16"/>
        <v>0.93613298337707795</v>
      </c>
      <c r="AL32" s="379">
        <f t="shared" si="17"/>
        <v>5.5009823182711201E-3</v>
      </c>
      <c r="AM32" s="379">
        <f t="shared" si="18"/>
        <v>0</v>
      </c>
      <c r="AN32" s="382">
        <f t="shared" si="19"/>
        <v>0.14970530451866404</v>
      </c>
      <c r="AO32" s="153"/>
      <c r="AP32" s="838">
        <v>46.259</v>
      </c>
      <c r="AQ32" s="696">
        <f t="shared" si="5"/>
        <v>0.1853044812901273</v>
      </c>
      <c r="AU32" s="393" t="s">
        <v>170</v>
      </c>
      <c r="AV32" s="443">
        <f t="shared" si="20"/>
        <v>1.8360000000000003</v>
      </c>
      <c r="AW32" s="443">
        <f t="shared" si="28"/>
        <v>20.376000000000001</v>
      </c>
      <c r="AX32" s="443">
        <f t="shared" si="29"/>
        <v>7.5259999999999998</v>
      </c>
      <c r="AY32" s="444">
        <f t="shared" si="30"/>
        <v>29.738</v>
      </c>
      <c r="AZ32" s="445">
        <f t="shared" si="31"/>
        <v>0.97399999999999998</v>
      </c>
      <c r="BA32" s="445">
        <f t="shared" si="32"/>
        <v>19.27</v>
      </c>
      <c r="BB32" s="445">
        <f t="shared" si="33"/>
        <v>0.20799999999999999</v>
      </c>
      <c r="BC32" s="445">
        <f t="shared" si="34"/>
        <v>20.451999999999998</v>
      </c>
      <c r="BD32" s="446">
        <f t="shared" si="35"/>
        <v>7.1060000000000008</v>
      </c>
      <c r="BE32" s="446">
        <f t="shared" si="36"/>
        <v>29.738</v>
      </c>
      <c r="BF32" s="521">
        <f t="shared" si="37"/>
        <v>2.1799999999999997</v>
      </c>
      <c r="BG32" s="303">
        <f t="shared" si="21"/>
        <v>0.10659104244083707</v>
      </c>
      <c r="BH32" s="381">
        <f t="shared" si="22"/>
        <v>0.30678300028145222</v>
      </c>
      <c r="BI32" s="379">
        <f t="shared" si="23"/>
        <v>4.7623704283199689E-2</v>
      </c>
      <c r="BJ32" s="379">
        <f t="shared" si="24"/>
        <v>1.0170154508116567E-2</v>
      </c>
      <c r="BK32" s="382">
        <f t="shared" si="25"/>
        <v>0.34744768237825158</v>
      </c>
      <c r="BL32" s="153"/>
      <c r="BM32" s="695">
        <f t="shared" si="7"/>
        <v>111.59400000000001</v>
      </c>
      <c r="BN32" s="696">
        <f t="shared" si="8"/>
        <v>0.18259046185278779</v>
      </c>
      <c r="BR32" s="393" t="s">
        <v>170</v>
      </c>
      <c r="BS32" s="839">
        <f t="shared" si="26"/>
        <v>0.40601747007440953</v>
      </c>
      <c r="BT32" s="839">
        <f t="shared" si="38"/>
        <v>0.29611717562525908</v>
      </c>
      <c r="BU32" s="839">
        <f t="shared" si="39"/>
        <v>2.7825626076586727E-3</v>
      </c>
      <c r="BV32" s="840">
        <f t="shared" si="40"/>
        <v>0.24877481938058912</v>
      </c>
      <c r="BW32" s="841">
        <f t="shared" si="41"/>
        <v>4.1338582677165357E-2</v>
      </c>
      <c r="BX32" s="841">
        <f t="shared" si="42"/>
        <v>0.28265644194617134</v>
      </c>
      <c r="BY32" s="841">
        <f t="shared" si="43"/>
        <v>0</v>
      </c>
      <c r="BZ32" s="841">
        <f t="shared" si="44"/>
        <v>0.27183394452949761</v>
      </c>
      <c r="CA32" s="842">
        <f t="shared" si="45"/>
        <v>0.1385622499696933</v>
      </c>
      <c r="CB32" s="842">
        <f t="shared" si="46"/>
        <v>0.24877481938058912</v>
      </c>
      <c r="CC32" s="843">
        <f t="shared" si="47"/>
        <v>0.32923076923076927</v>
      </c>
      <c r="CD32" s="153"/>
      <c r="CE32" s="844">
        <f t="shared" si="27"/>
        <v>0.29305112984865667</v>
      </c>
    </row>
    <row r="33" spans="1:83" ht="15" thickBot="1" x14ac:dyDescent="0.35">
      <c r="A33" s="393" t="s">
        <v>171</v>
      </c>
      <c r="B33" s="443">
        <v>3.25</v>
      </c>
      <c r="C33" s="443">
        <v>30.574000000000002</v>
      </c>
      <c r="D33" s="443">
        <v>8.2070000000000007</v>
      </c>
      <c r="E33" s="444">
        <v>42.030999999999999</v>
      </c>
      <c r="F33" s="445">
        <v>0.94399999999999995</v>
      </c>
      <c r="G33" s="445">
        <v>28.992000000000001</v>
      </c>
      <c r="H33" s="445">
        <v>0.16200000000000001</v>
      </c>
      <c r="I33" s="445">
        <v>30.097999999999999</v>
      </c>
      <c r="J33" s="446">
        <v>8.8070000000000004</v>
      </c>
      <c r="K33" s="446">
        <v>42.030999999999999</v>
      </c>
      <c r="L33" s="521">
        <v>3.1259999999999999</v>
      </c>
      <c r="M33" s="303">
        <f t="shared" si="10"/>
        <v>0.10386072164263406</v>
      </c>
      <c r="N33" s="381">
        <f t="shared" si="11"/>
        <v>0.3549449301691836</v>
      </c>
      <c r="O33" s="379">
        <f t="shared" si="12"/>
        <v>3.136421024652801E-2</v>
      </c>
      <c r="P33" s="379">
        <f t="shared" si="13"/>
        <v>5.3824174363745099E-3</v>
      </c>
      <c r="Q33" s="382">
        <f t="shared" si="14"/>
        <v>0.29261080470463158</v>
      </c>
      <c r="R33" s="153"/>
      <c r="S33" s="695">
        <v>165.01599999999999</v>
      </c>
      <c r="T33" s="696">
        <f t="shared" si="4"/>
        <v>0.1852790032481699</v>
      </c>
      <c r="U33" s="827"/>
      <c r="V33" s="832"/>
      <c r="X33" s="393" t="s">
        <v>171</v>
      </c>
      <c r="Y33" s="443">
        <v>1.07</v>
      </c>
      <c r="Z33" s="443">
        <v>8.36</v>
      </c>
      <c r="AA33" s="443">
        <v>2.1000000000000001E-2</v>
      </c>
      <c r="AB33" s="444">
        <v>9.4510000000000005</v>
      </c>
      <c r="AC33" s="445">
        <v>5.5E-2</v>
      </c>
      <c r="AD33" s="445">
        <v>7.6929999999999996</v>
      </c>
      <c r="AE33" s="445">
        <v>0</v>
      </c>
      <c r="AF33" s="445">
        <v>7.7480000000000002</v>
      </c>
      <c r="AG33" s="446">
        <v>1.0269999999999999</v>
      </c>
      <c r="AH33" s="446">
        <v>9.4510000000000005</v>
      </c>
      <c r="AI33" s="521">
        <v>0.67600000000000005</v>
      </c>
      <c r="AJ33" s="303">
        <f t="shared" si="15"/>
        <v>8.7248322147651006E-2</v>
      </c>
      <c r="AK33" s="381">
        <f t="shared" si="16"/>
        <v>0.65822784810126589</v>
      </c>
      <c r="AL33" s="379">
        <f t="shared" si="17"/>
        <v>7.0986060918946823E-3</v>
      </c>
      <c r="AM33" s="379">
        <f t="shared" si="18"/>
        <v>0</v>
      </c>
      <c r="AN33" s="382">
        <f t="shared" si="19"/>
        <v>0.13255033557046977</v>
      </c>
      <c r="AO33" s="153"/>
      <c r="AP33" s="838">
        <v>43.948</v>
      </c>
      <c r="AQ33" s="696">
        <f t="shared" si="5"/>
        <v>0.19022481114043868</v>
      </c>
      <c r="AU33" s="393" t="s">
        <v>171</v>
      </c>
      <c r="AV33" s="443">
        <f t="shared" si="20"/>
        <v>2.1799999999999997</v>
      </c>
      <c r="AW33" s="443">
        <f t="shared" si="28"/>
        <v>22.214000000000002</v>
      </c>
      <c r="AX33" s="443">
        <f t="shared" si="29"/>
        <v>8.1859999999999999</v>
      </c>
      <c r="AY33" s="444">
        <f t="shared" si="30"/>
        <v>32.58</v>
      </c>
      <c r="AZ33" s="445">
        <f t="shared" si="31"/>
        <v>0.8889999999999999</v>
      </c>
      <c r="BA33" s="445">
        <f t="shared" si="32"/>
        <v>21.298999999999999</v>
      </c>
      <c r="BB33" s="445">
        <f t="shared" si="33"/>
        <v>0.16200000000000001</v>
      </c>
      <c r="BC33" s="445">
        <f t="shared" si="34"/>
        <v>22.349999999999998</v>
      </c>
      <c r="BD33" s="446">
        <f t="shared" si="35"/>
        <v>7.78</v>
      </c>
      <c r="BE33" s="446">
        <f t="shared" si="36"/>
        <v>32.58</v>
      </c>
      <c r="BF33" s="521">
        <f t="shared" si="37"/>
        <v>2.4499999999999997</v>
      </c>
      <c r="BG33" s="303">
        <f t="shared" si="21"/>
        <v>0.10961968680089486</v>
      </c>
      <c r="BH33" s="381">
        <f t="shared" si="22"/>
        <v>0.31491002570694082</v>
      </c>
      <c r="BI33" s="379">
        <f t="shared" si="23"/>
        <v>3.9776286353467562E-2</v>
      </c>
      <c r="BJ33" s="379">
        <f t="shared" si="24"/>
        <v>7.2483221476510075E-3</v>
      </c>
      <c r="BK33" s="382">
        <f t="shared" si="25"/>
        <v>0.34809843400447432</v>
      </c>
      <c r="BL33" s="153"/>
      <c r="BM33" s="695">
        <f t="shared" si="7"/>
        <v>121.06799999999998</v>
      </c>
      <c r="BN33" s="696">
        <f t="shared" si="8"/>
        <v>0.18348366207420627</v>
      </c>
      <c r="BR33" s="393" t="s">
        <v>171</v>
      </c>
      <c r="BS33" s="839">
        <f t="shared" si="26"/>
        <v>0.32923076923076927</v>
      </c>
      <c r="BT33" s="839">
        <f t="shared" si="38"/>
        <v>0.27343494472427549</v>
      </c>
      <c r="BU33" s="839">
        <f t="shared" si="39"/>
        <v>2.5587912757402218E-3</v>
      </c>
      <c r="BV33" s="840">
        <f t="shared" si="40"/>
        <v>0.22485784302062764</v>
      </c>
      <c r="BW33" s="841">
        <f t="shared" si="41"/>
        <v>5.8262711864406784E-2</v>
      </c>
      <c r="BX33" s="841">
        <f t="shared" si="42"/>
        <v>0.2653490618101545</v>
      </c>
      <c r="BY33" s="841">
        <f t="shared" si="43"/>
        <v>0</v>
      </c>
      <c r="BZ33" s="841">
        <f t="shared" si="44"/>
        <v>0.25742574257425743</v>
      </c>
      <c r="CA33" s="842">
        <f t="shared" si="45"/>
        <v>0.11661178607925513</v>
      </c>
      <c r="CB33" s="842">
        <f t="shared" si="46"/>
        <v>0.22485784302062764</v>
      </c>
      <c r="CC33" s="843">
        <f t="shared" si="47"/>
        <v>0.21625079974408193</v>
      </c>
      <c r="CD33" s="153"/>
      <c r="CE33" s="844">
        <f t="shared" si="27"/>
        <v>0.26632568963009651</v>
      </c>
    </row>
    <row r="34" spans="1:83" ht="15" thickBot="1" x14ac:dyDescent="0.35">
      <c r="A34" s="393" t="s">
        <v>172</v>
      </c>
      <c r="B34" s="443">
        <v>3.1259999999999999</v>
      </c>
      <c r="C34" s="443">
        <v>30.236999999999998</v>
      </c>
      <c r="D34" s="443">
        <v>8.3930000000000007</v>
      </c>
      <c r="E34" s="444">
        <v>41.756</v>
      </c>
      <c r="F34" s="445">
        <v>0.92100000000000004</v>
      </c>
      <c r="G34" s="445">
        <v>29.227</v>
      </c>
      <c r="H34" s="445">
        <v>0.14899999999999999</v>
      </c>
      <c r="I34" s="445">
        <v>30.297000000000001</v>
      </c>
      <c r="J34" s="446">
        <v>8.7040000000000006</v>
      </c>
      <c r="K34" s="446">
        <v>41.756</v>
      </c>
      <c r="L34" s="521">
        <v>2.7549999999999999</v>
      </c>
      <c r="M34" s="303">
        <f t="shared" si="10"/>
        <v>9.0933095686041521E-2</v>
      </c>
      <c r="N34" s="381">
        <f t="shared" si="11"/>
        <v>0.3165211397058823</v>
      </c>
      <c r="O34" s="379">
        <f t="shared" si="12"/>
        <v>3.0399049410832758E-2</v>
      </c>
      <c r="P34" s="379">
        <f t="shared" si="13"/>
        <v>4.9179786777568731E-3</v>
      </c>
      <c r="Q34" s="382">
        <f t="shared" si="14"/>
        <v>0.28728917054493847</v>
      </c>
      <c r="R34" s="153"/>
      <c r="S34" s="695">
        <v>163.523</v>
      </c>
      <c r="T34" s="696">
        <f t="shared" si="4"/>
        <v>0.18490976804486217</v>
      </c>
      <c r="U34" s="827"/>
      <c r="V34" s="832"/>
      <c r="X34" s="393" t="s">
        <v>172</v>
      </c>
      <c r="Y34" s="443">
        <v>0.67600000000000005</v>
      </c>
      <c r="Z34" s="443">
        <v>7.7480000000000002</v>
      </c>
      <c r="AA34" s="443">
        <v>0.13900000000000001</v>
      </c>
      <c r="AB34" s="444">
        <v>8.5630000000000006</v>
      </c>
      <c r="AC34" s="445">
        <v>5.6000000000000001E-2</v>
      </c>
      <c r="AD34" s="445">
        <v>7.5940000000000003</v>
      </c>
      <c r="AE34" s="445">
        <v>0</v>
      </c>
      <c r="AF34" s="445">
        <v>7.65</v>
      </c>
      <c r="AG34" s="446">
        <v>0.42499999999999999</v>
      </c>
      <c r="AH34" s="446">
        <v>8.5630000000000006</v>
      </c>
      <c r="AI34" s="521">
        <v>0.48799999999999999</v>
      </c>
      <c r="AJ34" s="303">
        <f t="shared" si="15"/>
        <v>6.3790849673202615E-2</v>
      </c>
      <c r="AK34" s="381">
        <f t="shared" si="16"/>
        <v>1.148235294117647</v>
      </c>
      <c r="AL34" s="379">
        <f t="shared" si="17"/>
        <v>7.3202614379084966E-3</v>
      </c>
      <c r="AM34" s="379">
        <f t="shared" si="18"/>
        <v>0</v>
      </c>
      <c r="AN34" s="382">
        <f t="shared" si="19"/>
        <v>5.5555555555555552E-2</v>
      </c>
      <c r="AO34" s="153"/>
      <c r="AP34" s="838">
        <v>41.631999999999998</v>
      </c>
      <c r="AQ34" s="696">
        <f t="shared" si="5"/>
        <v>0.18610684089162186</v>
      </c>
      <c r="AU34" s="393" t="s">
        <v>172</v>
      </c>
      <c r="AV34" s="443">
        <f t="shared" si="20"/>
        <v>2.4499999999999997</v>
      </c>
      <c r="AW34" s="443">
        <f t="shared" si="28"/>
        <v>22.488999999999997</v>
      </c>
      <c r="AX34" s="443">
        <f t="shared" si="29"/>
        <v>8.2540000000000013</v>
      </c>
      <c r="AY34" s="444">
        <f t="shared" si="30"/>
        <v>33.192999999999998</v>
      </c>
      <c r="AZ34" s="445">
        <f t="shared" si="31"/>
        <v>0.86499999999999999</v>
      </c>
      <c r="BA34" s="445">
        <f t="shared" si="32"/>
        <v>21.632999999999999</v>
      </c>
      <c r="BB34" s="445">
        <f t="shared" si="33"/>
        <v>0.14899999999999999</v>
      </c>
      <c r="BC34" s="445">
        <f t="shared" si="34"/>
        <v>22.646999999999998</v>
      </c>
      <c r="BD34" s="446">
        <f t="shared" si="35"/>
        <v>8.2789999999999999</v>
      </c>
      <c r="BE34" s="446">
        <f t="shared" si="36"/>
        <v>33.192999999999998</v>
      </c>
      <c r="BF34" s="521">
        <f t="shared" si="37"/>
        <v>2.2669999999999999</v>
      </c>
      <c r="BG34" s="303">
        <f t="shared" si="21"/>
        <v>0.10010155870534729</v>
      </c>
      <c r="BH34" s="381">
        <f t="shared" si="22"/>
        <v>0.27382534122478558</v>
      </c>
      <c r="BI34" s="379">
        <f t="shared" si="23"/>
        <v>3.81949044023491E-2</v>
      </c>
      <c r="BJ34" s="379">
        <f t="shared" si="24"/>
        <v>6.5792378681503068E-3</v>
      </c>
      <c r="BK34" s="382">
        <f t="shared" si="25"/>
        <v>0.36556718329138521</v>
      </c>
      <c r="BL34" s="153"/>
      <c r="BM34" s="695">
        <f t="shared" si="7"/>
        <v>121.89099999999999</v>
      </c>
      <c r="BN34" s="696">
        <f t="shared" si="8"/>
        <v>0.18450090654765322</v>
      </c>
      <c r="BR34" s="393" t="s">
        <v>172</v>
      </c>
      <c r="BS34" s="839">
        <f t="shared" si="26"/>
        <v>0.21625079974408193</v>
      </c>
      <c r="BT34" s="839">
        <f t="shared" si="38"/>
        <v>0.25624235208519364</v>
      </c>
      <c r="BU34" s="839">
        <f t="shared" si="39"/>
        <v>1.6561420231145003E-2</v>
      </c>
      <c r="BV34" s="840">
        <f t="shared" si="40"/>
        <v>0.20507232493533864</v>
      </c>
      <c r="BW34" s="841">
        <f t="shared" si="41"/>
        <v>6.0803474484256242E-2</v>
      </c>
      <c r="BX34" s="841">
        <f t="shared" si="42"/>
        <v>0.259828241010025</v>
      </c>
      <c r="BY34" s="841">
        <f t="shared" si="43"/>
        <v>0</v>
      </c>
      <c r="BZ34" s="841">
        <f t="shared" si="44"/>
        <v>0.25250024754926231</v>
      </c>
      <c r="CA34" s="842">
        <f t="shared" si="45"/>
        <v>4.8828124999999993E-2</v>
      </c>
      <c r="CB34" s="842">
        <f t="shared" si="46"/>
        <v>0.20507232493533864</v>
      </c>
      <c r="CC34" s="843">
        <f t="shared" si="47"/>
        <v>0.17713248638838475</v>
      </c>
      <c r="CD34" s="153"/>
      <c r="CE34" s="844">
        <f t="shared" si="27"/>
        <v>0.25459415495067972</v>
      </c>
    </row>
    <row r="35" spans="1:83" ht="15" thickBot="1" x14ac:dyDescent="0.35">
      <c r="A35" s="393" t="s">
        <v>173</v>
      </c>
      <c r="B35" s="443">
        <v>2.7549999999999999</v>
      </c>
      <c r="C35" s="443">
        <v>32.564</v>
      </c>
      <c r="D35" s="443">
        <v>8.8559999999999999</v>
      </c>
      <c r="E35" s="444">
        <v>44.174999999999997</v>
      </c>
      <c r="F35" s="445">
        <v>1.2130000000000001</v>
      </c>
      <c r="G35" s="445">
        <v>30.466999999999999</v>
      </c>
      <c r="H35" s="445">
        <v>0.14099999999999999</v>
      </c>
      <c r="I35" s="445">
        <v>31.821000000000002</v>
      </c>
      <c r="J35" s="446">
        <v>9.0640000000000001</v>
      </c>
      <c r="K35" s="446">
        <v>44.174999999999997</v>
      </c>
      <c r="L35" s="521">
        <v>3.29</v>
      </c>
      <c r="M35" s="303">
        <f t="shared" si="10"/>
        <v>0.10339084252537632</v>
      </c>
      <c r="N35" s="381">
        <f t="shared" si="11"/>
        <v>0.36297440423654015</v>
      </c>
      <c r="O35" s="379">
        <f t="shared" si="12"/>
        <v>3.8119480845982212E-2</v>
      </c>
      <c r="P35" s="379">
        <f t="shared" si="13"/>
        <v>4.4310361082304135E-3</v>
      </c>
      <c r="Q35" s="382">
        <f t="shared" si="14"/>
        <v>0.28484334244681186</v>
      </c>
      <c r="R35" s="153"/>
      <c r="S35" s="695">
        <v>175.244</v>
      </c>
      <c r="T35" s="696">
        <f t="shared" si="4"/>
        <v>0.18582091255620733</v>
      </c>
      <c r="U35" s="827"/>
      <c r="V35" s="832"/>
      <c r="X35" s="393" t="s">
        <v>173</v>
      </c>
      <c r="Y35" s="443">
        <v>0.48799999999999999</v>
      </c>
      <c r="Z35" s="443">
        <v>8.782</v>
      </c>
      <c r="AA35" s="443">
        <v>1.2E-2</v>
      </c>
      <c r="AB35" s="444">
        <v>9.282</v>
      </c>
      <c r="AC35" s="445">
        <v>0.20200000000000001</v>
      </c>
      <c r="AD35" s="445">
        <v>7.7089999999999996</v>
      </c>
      <c r="AE35" s="445">
        <v>0</v>
      </c>
      <c r="AF35" s="445">
        <v>7.9109999999999996</v>
      </c>
      <c r="AG35" s="446">
        <v>0.6</v>
      </c>
      <c r="AH35" s="446">
        <v>9.282</v>
      </c>
      <c r="AI35" s="521">
        <v>0.77100000000000002</v>
      </c>
      <c r="AJ35" s="303">
        <f t="shared" si="15"/>
        <v>9.7459233978005322E-2</v>
      </c>
      <c r="AK35" s="381">
        <f t="shared" si="16"/>
        <v>1.2850000000000001</v>
      </c>
      <c r="AL35" s="379">
        <f t="shared" si="17"/>
        <v>2.5534066489697891E-2</v>
      </c>
      <c r="AM35" s="379">
        <f t="shared" si="18"/>
        <v>0</v>
      </c>
      <c r="AN35" s="382">
        <f t="shared" si="19"/>
        <v>7.584376185058779E-2</v>
      </c>
      <c r="AO35" s="153"/>
      <c r="AP35" s="838">
        <v>46.16</v>
      </c>
      <c r="AQ35" s="696">
        <f t="shared" si="5"/>
        <v>0.19025129982668978</v>
      </c>
      <c r="AU35" s="393" t="s">
        <v>173</v>
      </c>
      <c r="AV35" s="443">
        <f t="shared" si="20"/>
        <v>2.2669999999999999</v>
      </c>
      <c r="AW35" s="443">
        <f t="shared" si="28"/>
        <v>23.782</v>
      </c>
      <c r="AX35" s="443">
        <f t="shared" si="29"/>
        <v>8.8439999999999994</v>
      </c>
      <c r="AY35" s="444">
        <f t="shared" si="30"/>
        <v>34.893000000000001</v>
      </c>
      <c r="AZ35" s="445">
        <f t="shared" si="31"/>
        <v>1.0110000000000001</v>
      </c>
      <c r="BA35" s="445">
        <f t="shared" si="32"/>
        <v>22.757999999999999</v>
      </c>
      <c r="BB35" s="445">
        <f t="shared" si="33"/>
        <v>0.14099999999999999</v>
      </c>
      <c r="BC35" s="445">
        <f t="shared" si="34"/>
        <v>23.910000000000004</v>
      </c>
      <c r="BD35" s="446">
        <f t="shared" si="35"/>
        <v>8.4640000000000004</v>
      </c>
      <c r="BE35" s="446">
        <f t="shared" si="36"/>
        <v>34.893000000000001</v>
      </c>
      <c r="BF35" s="521">
        <f t="shared" si="37"/>
        <v>2.5190000000000001</v>
      </c>
      <c r="BG35" s="303">
        <f t="shared" si="21"/>
        <v>0.10535340861564198</v>
      </c>
      <c r="BH35" s="381">
        <f t="shared" si="22"/>
        <v>0.29761342155009451</v>
      </c>
      <c r="BI35" s="379">
        <f t="shared" si="23"/>
        <v>4.2283563362609786E-2</v>
      </c>
      <c r="BJ35" s="379">
        <f t="shared" si="24"/>
        <v>5.8971141781681289E-3</v>
      </c>
      <c r="BK35" s="382">
        <f t="shared" si="25"/>
        <v>0.35399414470932661</v>
      </c>
      <c r="BL35" s="153"/>
      <c r="BM35" s="695">
        <f t="shared" si="7"/>
        <v>129.084</v>
      </c>
      <c r="BN35" s="696">
        <f t="shared" si="8"/>
        <v>0.18423662111493291</v>
      </c>
      <c r="BR35" s="393" t="s">
        <v>173</v>
      </c>
      <c r="BS35" s="839">
        <f t="shared" si="26"/>
        <v>0.17713248638838475</v>
      </c>
      <c r="BT35" s="839">
        <f t="shared" si="38"/>
        <v>0.26968431396634318</v>
      </c>
      <c r="BU35" s="839">
        <f t="shared" si="39"/>
        <v>1.3550135501355014E-3</v>
      </c>
      <c r="BV35" s="840">
        <f t="shared" si="40"/>
        <v>0.21011884550084892</v>
      </c>
      <c r="BW35" s="841">
        <f t="shared" si="41"/>
        <v>0.16652926628194559</v>
      </c>
      <c r="BX35" s="841">
        <f t="shared" si="42"/>
        <v>0.25302786621590573</v>
      </c>
      <c r="BY35" s="841">
        <f t="shared" si="43"/>
        <v>0</v>
      </c>
      <c r="BZ35" s="841">
        <f t="shared" si="44"/>
        <v>0.24860940888092767</v>
      </c>
      <c r="CA35" s="842">
        <f t="shared" si="45"/>
        <v>6.619593998234774E-2</v>
      </c>
      <c r="CB35" s="842">
        <f t="shared" si="46"/>
        <v>0.21011884550084892</v>
      </c>
      <c r="CC35" s="843">
        <f t="shared" si="47"/>
        <v>0.23434650455927053</v>
      </c>
      <c r="CD35" s="153"/>
      <c r="CE35" s="844">
        <f t="shared" si="27"/>
        <v>0.26340416790303806</v>
      </c>
    </row>
    <row r="36" spans="1:83" ht="15" thickBot="1" x14ac:dyDescent="0.35">
      <c r="A36" s="393" t="s">
        <v>174</v>
      </c>
      <c r="B36" s="443">
        <v>3.29</v>
      </c>
      <c r="C36" s="443">
        <v>34.847000000000001</v>
      </c>
      <c r="D36" s="443">
        <v>9.077</v>
      </c>
      <c r="E36" s="444">
        <v>47.213999999999999</v>
      </c>
      <c r="F36" s="445">
        <v>2.5369999999999999</v>
      </c>
      <c r="G36" s="445">
        <v>30.847999999999999</v>
      </c>
      <c r="H36" s="445">
        <v>0.14000000000000001</v>
      </c>
      <c r="I36" s="445">
        <v>33.524999999999999</v>
      </c>
      <c r="J36" s="446">
        <v>9.7880000000000003</v>
      </c>
      <c r="K36" s="446">
        <v>47.213999999999999</v>
      </c>
      <c r="L36" s="521">
        <v>3.9009999999999998</v>
      </c>
      <c r="M36" s="303">
        <f t="shared" si="10"/>
        <v>0.11636092468307234</v>
      </c>
      <c r="N36" s="381">
        <f t="shared" si="11"/>
        <v>0.39854924397221086</v>
      </c>
      <c r="O36" s="379">
        <f t="shared" si="12"/>
        <v>7.567486950037286E-2</v>
      </c>
      <c r="P36" s="379">
        <f t="shared" si="13"/>
        <v>4.1759880686055191E-3</v>
      </c>
      <c r="Q36" s="382">
        <f t="shared" si="14"/>
        <v>0.29196122296793442</v>
      </c>
      <c r="R36" s="153"/>
      <c r="S36" s="695">
        <v>185.90700000000001</v>
      </c>
      <c r="T36" s="696">
        <f t="shared" si="4"/>
        <v>0.18744318395757018</v>
      </c>
      <c r="U36" s="827"/>
      <c r="V36" s="832"/>
      <c r="X36" s="393" t="s">
        <v>174</v>
      </c>
      <c r="Y36" s="443">
        <v>0.77100000000000002</v>
      </c>
      <c r="Z36" s="443">
        <v>9.2479999999999993</v>
      </c>
      <c r="AA36" s="443">
        <v>1.6E-2</v>
      </c>
      <c r="AB36" s="444">
        <v>10.035</v>
      </c>
      <c r="AC36" s="445">
        <v>0.70599999999999996</v>
      </c>
      <c r="AD36" s="445">
        <v>7.4409999999999998</v>
      </c>
      <c r="AE36" s="445">
        <v>0</v>
      </c>
      <c r="AF36" s="445">
        <v>8.1470000000000002</v>
      </c>
      <c r="AG36" s="446">
        <v>0.52300000000000002</v>
      </c>
      <c r="AH36" s="446">
        <v>10.035</v>
      </c>
      <c r="AI36" s="521">
        <v>1.365</v>
      </c>
      <c r="AJ36" s="303">
        <f t="shared" si="15"/>
        <v>0.16754633607462868</v>
      </c>
      <c r="AK36" s="381">
        <f t="shared" si="16"/>
        <v>2.6099426386233269</v>
      </c>
      <c r="AL36" s="379">
        <f t="shared" si="17"/>
        <v>8.6657665398306119E-2</v>
      </c>
      <c r="AM36" s="379">
        <f t="shared" si="18"/>
        <v>0</v>
      </c>
      <c r="AN36" s="382">
        <f t="shared" si="19"/>
        <v>6.4195409353136126E-2</v>
      </c>
      <c r="AO36" s="153"/>
      <c r="AP36" s="838">
        <v>47.323999999999998</v>
      </c>
      <c r="AQ36" s="696">
        <f t="shared" si="5"/>
        <v>0.19541881497760122</v>
      </c>
      <c r="AU36" s="393" t="s">
        <v>174</v>
      </c>
      <c r="AV36" s="443">
        <f t="shared" si="20"/>
        <v>2.5190000000000001</v>
      </c>
      <c r="AW36" s="443">
        <f t="shared" si="28"/>
        <v>25.599000000000004</v>
      </c>
      <c r="AX36" s="443">
        <f t="shared" si="29"/>
        <v>9.0609999999999999</v>
      </c>
      <c r="AY36" s="444">
        <f t="shared" si="30"/>
        <v>37.179000000000002</v>
      </c>
      <c r="AZ36" s="445">
        <f t="shared" si="31"/>
        <v>1.831</v>
      </c>
      <c r="BA36" s="445">
        <f t="shared" si="32"/>
        <v>23.407</v>
      </c>
      <c r="BB36" s="445">
        <f t="shared" si="33"/>
        <v>0.14000000000000001</v>
      </c>
      <c r="BC36" s="445">
        <f t="shared" si="34"/>
        <v>25.378</v>
      </c>
      <c r="BD36" s="446">
        <f t="shared" si="35"/>
        <v>9.2650000000000006</v>
      </c>
      <c r="BE36" s="446">
        <f t="shared" si="36"/>
        <v>37.179000000000002</v>
      </c>
      <c r="BF36" s="521">
        <f t="shared" si="37"/>
        <v>2.5359999999999996</v>
      </c>
      <c r="BG36" s="303">
        <f t="shared" si="21"/>
        <v>9.992907242493497E-2</v>
      </c>
      <c r="BH36" s="381">
        <f t="shared" si="22"/>
        <v>0.2737182946573124</v>
      </c>
      <c r="BI36" s="379">
        <f t="shared" si="23"/>
        <v>7.2149105524470014E-2</v>
      </c>
      <c r="BJ36" s="379">
        <f t="shared" si="24"/>
        <v>5.5165891717235405E-3</v>
      </c>
      <c r="BK36" s="382">
        <f t="shared" si="25"/>
        <v>0.36507999054299001</v>
      </c>
      <c r="BL36" s="153"/>
      <c r="BM36" s="695">
        <f t="shared" si="7"/>
        <v>138.58300000000003</v>
      </c>
      <c r="BN36" s="696">
        <f t="shared" si="8"/>
        <v>0.18471962650541551</v>
      </c>
      <c r="BR36" s="393" t="s">
        <v>174</v>
      </c>
      <c r="BS36" s="839">
        <f t="shared" si="26"/>
        <v>0.23434650455927053</v>
      </c>
      <c r="BT36" s="839">
        <f t="shared" si="38"/>
        <v>0.26538869917066027</v>
      </c>
      <c r="BU36" s="839">
        <f t="shared" si="39"/>
        <v>1.7626969262972349E-3</v>
      </c>
      <c r="BV36" s="840">
        <f t="shared" si="40"/>
        <v>0.21254288982081587</v>
      </c>
      <c r="BW36" s="841">
        <f t="shared" si="41"/>
        <v>0.27828143476547101</v>
      </c>
      <c r="BX36" s="841">
        <f t="shared" si="42"/>
        <v>0.24121498962655602</v>
      </c>
      <c r="BY36" s="841">
        <f t="shared" si="43"/>
        <v>0</v>
      </c>
      <c r="BZ36" s="841">
        <f t="shared" si="44"/>
        <v>0.24301267710663685</v>
      </c>
      <c r="CA36" s="842">
        <f t="shared" si="45"/>
        <v>5.343277482631794E-2</v>
      </c>
      <c r="CB36" s="842">
        <f t="shared" si="46"/>
        <v>0.21254288982081587</v>
      </c>
      <c r="CC36" s="843">
        <f t="shared" si="47"/>
        <v>0.34991027941553449</v>
      </c>
      <c r="CD36" s="153"/>
      <c r="CE36" s="844">
        <f t="shared" si="27"/>
        <v>0.25455738621999169</v>
      </c>
    </row>
    <row r="37" spans="1:83" ht="15" thickBot="1" x14ac:dyDescent="0.35">
      <c r="A37" s="393" t="s">
        <v>175</v>
      </c>
      <c r="B37" s="443">
        <v>3.9009999999999998</v>
      </c>
      <c r="C37" s="443">
        <v>36.42</v>
      </c>
      <c r="D37" s="443">
        <v>9.9730000000000008</v>
      </c>
      <c r="E37" s="444">
        <v>50.293999999999997</v>
      </c>
      <c r="F37" s="445">
        <v>3.7650000000000001</v>
      </c>
      <c r="G37" s="445">
        <v>31.814</v>
      </c>
      <c r="H37" s="445">
        <v>0.122</v>
      </c>
      <c r="I37" s="445">
        <v>35.701000000000001</v>
      </c>
      <c r="J37" s="446">
        <v>10.531000000000001</v>
      </c>
      <c r="K37" s="446">
        <v>50.293999999999997</v>
      </c>
      <c r="L37" s="521">
        <v>4.0620000000000003</v>
      </c>
      <c r="M37" s="303">
        <f t="shared" si="10"/>
        <v>0.11377832553709981</v>
      </c>
      <c r="N37" s="381">
        <f t="shared" si="11"/>
        <v>0.38571835533187732</v>
      </c>
      <c r="O37" s="379">
        <f t="shared" si="12"/>
        <v>0.1054592308338702</v>
      </c>
      <c r="P37" s="379">
        <f t="shared" si="13"/>
        <v>3.4172712248956611E-3</v>
      </c>
      <c r="Q37" s="382">
        <f t="shared" si="14"/>
        <v>0.29497773171619845</v>
      </c>
      <c r="R37" s="153"/>
      <c r="S37" s="695">
        <v>195.523</v>
      </c>
      <c r="T37" s="696">
        <f t="shared" si="4"/>
        <v>0.1862696460262987</v>
      </c>
      <c r="U37" s="827"/>
      <c r="V37" s="832"/>
      <c r="X37" s="393" t="s">
        <v>175</v>
      </c>
      <c r="Y37" s="443">
        <v>1.365</v>
      </c>
      <c r="Z37" s="443">
        <v>9.2940000000000005</v>
      </c>
      <c r="AA37" s="443">
        <v>1.7000000000000001E-2</v>
      </c>
      <c r="AB37" s="444">
        <v>10.676</v>
      </c>
      <c r="AC37" s="445">
        <v>1.2529999999999999</v>
      </c>
      <c r="AD37" s="445">
        <v>7.173</v>
      </c>
      <c r="AE37" s="445">
        <v>0</v>
      </c>
      <c r="AF37" s="445">
        <v>8.4260000000000002</v>
      </c>
      <c r="AG37" s="446">
        <v>0.85099999999999998</v>
      </c>
      <c r="AH37" s="446">
        <v>10.676</v>
      </c>
      <c r="AI37" s="521">
        <v>1.399</v>
      </c>
      <c r="AJ37" s="303">
        <f t="shared" si="15"/>
        <v>0.16603370519819605</v>
      </c>
      <c r="AK37" s="381">
        <f t="shared" si="16"/>
        <v>1.6439482961222092</v>
      </c>
      <c r="AL37" s="379">
        <f t="shared" si="17"/>
        <v>0.14870638499881317</v>
      </c>
      <c r="AM37" s="379">
        <f t="shared" si="18"/>
        <v>0</v>
      </c>
      <c r="AN37" s="382">
        <f t="shared" si="19"/>
        <v>0.1009969143128412</v>
      </c>
      <c r="AO37" s="153"/>
      <c r="AP37" s="838">
        <v>49.198</v>
      </c>
      <c r="AQ37" s="696">
        <f t="shared" si="5"/>
        <v>0.18891011829749177</v>
      </c>
      <c r="AU37" s="393" t="s">
        <v>175</v>
      </c>
      <c r="AV37" s="443">
        <f t="shared" si="20"/>
        <v>2.5359999999999996</v>
      </c>
      <c r="AW37" s="443">
        <f t="shared" si="28"/>
        <v>27.126000000000001</v>
      </c>
      <c r="AX37" s="443">
        <f t="shared" si="29"/>
        <v>9.9560000000000013</v>
      </c>
      <c r="AY37" s="444">
        <f t="shared" si="30"/>
        <v>39.617999999999995</v>
      </c>
      <c r="AZ37" s="445">
        <f t="shared" si="31"/>
        <v>2.5120000000000005</v>
      </c>
      <c r="BA37" s="445">
        <f t="shared" si="32"/>
        <v>24.640999999999998</v>
      </c>
      <c r="BB37" s="445">
        <f t="shared" si="33"/>
        <v>0.122</v>
      </c>
      <c r="BC37" s="445">
        <f t="shared" si="34"/>
        <v>27.274999999999999</v>
      </c>
      <c r="BD37" s="446">
        <f t="shared" si="35"/>
        <v>9.68</v>
      </c>
      <c r="BE37" s="446">
        <f t="shared" si="36"/>
        <v>39.617999999999995</v>
      </c>
      <c r="BF37" s="521">
        <f t="shared" si="37"/>
        <v>2.6630000000000003</v>
      </c>
      <c r="BG37" s="303">
        <f t="shared" si="21"/>
        <v>9.7635197066911109E-2</v>
      </c>
      <c r="BH37" s="381">
        <f t="shared" si="22"/>
        <v>0.27510330578512399</v>
      </c>
      <c r="BI37" s="379">
        <f t="shared" si="23"/>
        <v>9.2098991750687462E-2</v>
      </c>
      <c r="BJ37" s="379">
        <f t="shared" si="24"/>
        <v>4.4729605866177819E-3</v>
      </c>
      <c r="BK37" s="382">
        <f t="shared" si="25"/>
        <v>0.35490375802016499</v>
      </c>
      <c r="BL37" s="153"/>
      <c r="BM37" s="695">
        <f t="shared" si="7"/>
        <v>146.32499999999999</v>
      </c>
      <c r="BN37" s="696">
        <f t="shared" si="8"/>
        <v>0.18538185545873914</v>
      </c>
      <c r="BR37" s="393" t="s">
        <v>175</v>
      </c>
      <c r="BS37" s="839">
        <f t="shared" si="26"/>
        <v>0.34991027941553449</v>
      </c>
      <c r="BT37" s="839">
        <f t="shared" si="38"/>
        <v>0.25518945634266887</v>
      </c>
      <c r="BU37" s="839">
        <f t="shared" si="39"/>
        <v>1.7046024265516895E-3</v>
      </c>
      <c r="BV37" s="840">
        <f t="shared" si="40"/>
        <v>0.21227184157155926</v>
      </c>
      <c r="BW37" s="841">
        <f t="shared" si="41"/>
        <v>0.33280212483399729</v>
      </c>
      <c r="BX37" s="841">
        <f t="shared" si="42"/>
        <v>0.22546677563336895</v>
      </c>
      <c r="BY37" s="841">
        <f t="shared" si="43"/>
        <v>0</v>
      </c>
      <c r="BZ37" s="841">
        <f t="shared" si="44"/>
        <v>0.23601579787681018</v>
      </c>
      <c r="CA37" s="842">
        <f t="shared" si="45"/>
        <v>8.0809039977210131E-2</v>
      </c>
      <c r="CB37" s="842">
        <f t="shared" si="46"/>
        <v>0.21227184157155926</v>
      </c>
      <c r="CC37" s="843">
        <f t="shared" si="47"/>
        <v>0.34441161989167896</v>
      </c>
      <c r="CD37" s="153"/>
      <c r="CE37" s="844">
        <f t="shared" si="27"/>
        <v>0.2516225712576014</v>
      </c>
    </row>
    <row r="38" spans="1:83" ht="15" thickBot="1" x14ac:dyDescent="0.35">
      <c r="A38" s="393" t="s">
        <v>176</v>
      </c>
      <c r="B38" s="443">
        <v>4.0620000000000003</v>
      </c>
      <c r="C38" s="443">
        <v>37.737000000000002</v>
      </c>
      <c r="D38" s="443">
        <v>10.397</v>
      </c>
      <c r="E38" s="444">
        <v>52.195999999999998</v>
      </c>
      <c r="F38" s="445">
        <v>5.032</v>
      </c>
      <c r="G38" s="445">
        <v>32.374000000000002</v>
      </c>
      <c r="H38" s="445">
        <v>0.11799999999999999</v>
      </c>
      <c r="I38" s="445">
        <v>37.524000000000001</v>
      </c>
      <c r="J38" s="446">
        <v>10.840999999999999</v>
      </c>
      <c r="K38" s="446">
        <v>52.195999999999998</v>
      </c>
      <c r="L38" s="521">
        <v>3.831</v>
      </c>
      <c r="M38" s="303">
        <f t="shared" si="10"/>
        <v>0.10209465941797249</v>
      </c>
      <c r="N38" s="381">
        <f t="shared" si="11"/>
        <v>0.35338068443870496</v>
      </c>
      <c r="O38" s="379">
        <f t="shared" si="12"/>
        <v>0.13410084212770493</v>
      </c>
      <c r="P38" s="379">
        <f t="shared" si="13"/>
        <v>3.1446540880503142E-3</v>
      </c>
      <c r="Q38" s="382">
        <f t="shared" si="14"/>
        <v>0.28890843193689369</v>
      </c>
      <c r="R38" s="153"/>
      <c r="S38" s="695">
        <v>202.26599999999999</v>
      </c>
      <c r="T38" s="696">
        <f t="shared" si="4"/>
        <v>0.18657114888315388</v>
      </c>
      <c r="U38" s="827"/>
      <c r="V38" s="832"/>
      <c r="X38" s="393" t="s">
        <v>176</v>
      </c>
      <c r="Y38" s="443">
        <v>1.399</v>
      </c>
      <c r="Z38" s="443">
        <v>9.3350000000000009</v>
      </c>
      <c r="AA38" s="443">
        <v>0.03</v>
      </c>
      <c r="AB38" s="444">
        <v>10.763999999999999</v>
      </c>
      <c r="AC38" s="445">
        <v>1.472</v>
      </c>
      <c r="AD38" s="445">
        <v>6.8449999999999998</v>
      </c>
      <c r="AE38" s="445">
        <v>0</v>
      </c>
      <c r="AF38" s="445">
        <v>8.3170000000000002</v>
      </c>
      <c r="AG38" s="446">
        <v>1.32</v>
      </c>
      <c r="AH38" s="446">
        <v>10.763999999999999</v>
      </c>
      <c r="AI38" s="521">
        <v>1.127</v>
      </c>
      <c r="AJ38" s="303">
        <f t="shared" si="15"/>
        <v>0.13550559095827822</v>
      </c>
      <c r="AK38" s="381">
        <f t="shared" si="16"/>
        <v>0.85378787878787876</v>
      </c>
      <c r="AL38" s="379">
        <f t="shared" si="17"/>
        <v>0.17698689431285319</v>
      </c>
      <c r="AM38" s="379">
        <f t="shared" si="18"/>
        <v>0</v>
      </c>
      <c r="AN38" s="382">
        <f t="shared" si="19"/>
        <v>0.15871107370446075</v>
      </c>
      <c r="AO38" s="153"/>
      <c r="AP38" s="838">
        <v>49.081000000000003</v>
      </c>
      <c r="AQ38" s="696">
        <f t="shared" si="5"/>
        <v>0.19019579878160592</v>
      </c>
      <c r="AU38" s="393" t="s">
        <v>176</v>
      </c>
      <c r="AV38" s="443">
        <f t="shared" si="20"/>
        <v>2.6630000000000003</v>
      </c>
      <c r="AW38" s="443">
        <f t="shared" si="28"/>
        <v>28.402000000000001</v>
      </c>
      <c r="AX38" s="443">
        <f t="shared" si="29"/>
        <v>10.367000000000001</v>
      </c>
      <c r="AY38" s="444">
        <f t="shared" si="30"/>
        <v>41.432000000000002</v>
      </c>
      <c r="AZ38" s="445">
        <f t="shared" si="31"/>
        <v>3.56</v>
      </c>
      <c r="BA38" s="445">
        <f t="shared" si="32"/>
        <v>25.529000000000003</v>
      </c>
      <c r="BB38" s="445">
        <f t="shared" si="33"/>
        <v>0.11799999999999999</v>
      </c>
      <c r="BC38" s="445">
        <f t="shared" si="34"/>
        <v>29.207000000000001</v>
      </c>
      <c r="BD38" s="446">
        <f t="shared" si="35"/>
        <v>9.520999999999999</v>
      </c>
      <c r="BE38" s="446">
        <f t="shared" si="36"/>
        <v>41.432000000000002</v>
      </c>
      <c r="BF38" s="521">
        <f t="shared" si="37"/>
        <v>2.7039999999999997</v>
      </c>
      <c r="BG38" s="303">
        <f t="shared" si="21"/>
        <v>9.2580545759578178E-2</v>
      </c>
      <c r="BH38" s="381">
        <f t="shared" si="22"/>
        <v>0.28400378111542907</v>
      </c>
      <c r="BI38" s="379">
        <f t="shared" si="23"/>
        <v>0.12188858835210738</v>
      </c>
      <c r="BJ38" s="379">
        <f t="shared" si="24"/>
        <v>4.040127366727154E-3</v>
      </c>
      <c r="BK38" s="382">
        <f t="shared" si="25"/>
        <v>0.32598349710685792</v>
      </c>
      <c r="BL38" s="153"/>
      <c r="BM38" s="695">
        <f t="shared" si="7"/>
        <v>153.185</v>
      </c>
      <c r="BN38" s="696">
        <f t="shared" si="8"/>
        <v>0.18540979860952445</v>
      </c>
      <c r="BR38" s="393" t="s">
        <v>176</v>
      </c>
      <c r="BS38" s="839">
        <f t="shared" si="26"/>
        <v>0.34441161989167896</v>
      </c>
      <c r="BT38" s="839">
        <f t="shared" si="38"/>
        <v>0.2473699552163659</v>
      </c>
      <c r="BU38" s="839">
        <f t="shared" si="39"/>
        <v>2.8854477253053763E-3</v>
      </c>
      <c r="BV38" s="840">
        <f t="shared" si="40"/>
        <v>0.20622269905739904</v>
      </c>
      <c r="BW38" s="841">
        <f t="shared" si="41"/>
        <v>0.29252782193958665</v>
      </c>
      <c r="BX38" s="841">
        <f t="shared" si="42"/>
        <v>0.21143510224254028</v>
      </c>
      <c r="BY38" s="841">
        <f t="shared" si="43"/>
        <v>0</v>
      </c>
      <c r="BZ38" s="841">
        <f t="shared" si="44"/>
        <v>0.22164481398571581</v>
      </c>
      <c r="CA38" s="842">
        <f t="shared" si="45"/>
        <v>0.12175998524121392</v>
      </c>
      <c r="CB38" s="842">
        <f t="shared" si="46"/>
        <v>0.20622269905739904</v>
      </c>
      <c r="CC38" s="843">
        <f t="shared" si="47"/>
        <v>0.29417906551814149</v>
      </c>
      <c r="CD38" s="153"/>
      <c r="CE38" s="844">
        <f t="shared" si="27"/>
        <v>0.24265571079667372</v>
      </c>
    </row>
    <row r="39" spans="1:83" ht="15" thickBot="1" x14ac:dyDescent="0.35">
      <c r="A39" s="393" t="s">
        <v>177</v>
      </c>
      <c r="B39" s="443">
        <v>3.831</v>
      </c>
      <c r="C39" s="443">
        <v>35.926000000000002</v>
      </c>
      <c r="D39" s="443">
        <v>9.17</v>
      </c>
      <c r="E39" s="444">
        <v>48.927</v>
      </c>
      <c r="F39" s="445">
        <v>5.008</v>
      </c>
      <c r="G39" s="445">
        <v>31.228000000000002</v>
      </c>
      <c r="H39" s="445">
        <v>0.108</v>
      </c>
      <c r="I39" s="445">
        <v>36.344000000000001</v>
      </c>
      <c r="J39" s="446">
        <v>9.1829999999999998</v>
      </c>
      <c r="K39" s="446">
        <v>48.927</v>
      </c>
      <c r="L39" s="521">
        <v>3.4</v>
      </c>
      <c r="M39" s="303">
        <f t="shared" si="10"/>
        <v>9.3550517279330836E-2</v>
      </c>
      <c r="N39" s="381">
        <f t="shared" si="11"/>
        <v>0.37024937384297069</v>
      </c>
      <c r="O39" s="379">
        <f t="shared" si="12"/>
        <v>0.13779440898084966</v>
      </c>
      <c r="P39" s="379">
        <f t="shared" si="13"/>
        <v>2.9716046665199205E-3</v>
      </c>
      <c r="Q39" s="382">
        <f t="shared" si="14"/>
        <v>0.25266894122826322</v>
      </c>
      <c r="R39" s="153"/>
      <c r="S39" s="695">
        <v>193.697</v>
      </c>
      <c r="T39" s="696">
        <f t="shared" si="4"/>
        <v>0.18547525258522332</v>
      </c>
      <c r="U39" s="827"/>
      <c r="V39" s="832"/>
      <c r="X39" s="393" t="s">
        <v>177</v>
      </c>
      <c r="Y39" s="443">
        <v>1.127</v>
      </c>
      <c r="Z39" s="443">
        <v>8.5030000000000001</v>
      </c>
      <c r="AA39" s="443">
        <v>4.1000000000000002E-2</v>
      </c>
      <c r="AB39" s="444">
        <v>9.6709999999999994</v>
      </c>
      <c r="AC39" s="445">
        <v>0.91700000000000004</v>
      </c>
      <c r="AD39" s="445">
        <v>6.4610000000000003</v>
      </c>
      <c r="AE39" s="445">
        <v>0</v>
      </c>
      <c r="AF39" s="445">
        <v>7.3780000000000001</v>
      </c>
      <c r="AG39" s="446">
        <v>0.995</v>
      </c>
      <c r="AH39" s="446">
        <v>9.6709999999999994</v>
      </c>
      <c r="AI39" s="521">
        <v>1.298</v>
      </c>
      <c r="AJ39" s="303">
        <f t="shared" si="15"/>
        <v>0.17592843589048524</v>
      </c>
      <c r="AK39" s="381">
        <f t="shared" si="16"/>
        <v>1.3045226130653267</v>
      </c>
      <c r="AL39" s="379">
        <f t="shared" si="17"/>
        <v>0.12428842504743834</v>
      </c>
      <c r="AM39" s="379">
        <f t="shared" si="18"/>
        <v>0</v>
      </c>
      <c r="AN39" s="382">
        <f t="shared" si="19"/>
        <v>0.1348603957712117</v>
      </c>
      <c r="AO39" s="153"/>
      <c r="AP39" s="838">
        <v>45.23</v>
      </c>
      <c r="AQ39" s="696">
        <f t="shared" si="5"/>
        <v>0.18799469378730932</v>
      </c>
      <c r="AU39" s="393" t="s">
        <v>177</v>
      </c>
      <c r="AV39" s="443">
        <f t="shared" si="20"/>
        <v>2.7039999999999997</v>
      </c>
      <c r="AW39" s="443">
        <f t="shared" si="28"/>
        <v>27.423000000000002</v>
      </c>
      <c r="AX39" s="443">
        <f t="shared" si="29"/>
        <v>9.1289999999999996</v>
      </c>
      <c r="AY39" s="444">
        <f t="shared" si="30"/>
        <v>39.256</v>
      </c>
      <c r="AZ39" s="445">
        <f t="shared" si="31"/>
        <v>4.0910000000000002</v>
      </c>
      <c r="BA39" s="445">
        <f t="shared" si="32"/>
        <v>24.767000000000003</v>
      </c>
      <c r="BB39" s="445">
        <f t="shared" si="33"/>
        <v>0.108</v>
      </c>
      <c r="BC39" s="445">
        <f t="shared" si="34"/>
        <v>28.966000000000001</v>
      </c>
      <c r="BD39" s="446">
        <f t="shared" si="35"/>
        <v>8.1880000000000006</v>
      </c>
      <c r="BE39" s="446">
        <f t="shared" si="36"/>
        <v>39.256</v>
      </c>
      <c r="BF39" s="521">
        <f t="shared" si="37"/>
        <v>2.1019999999999999</v>
      </c>
      <c r="BG39" s="303">
        <f t="shared" si="21"/>
        <v>7.2567838155078362E-2</v>
      </c>
      <c r="BH39" s="381">
        <f t="shared" si="22"/>
        <v>0.25671714704445525</v>
      </c>
      <c r="BI39" s="379">
        <f t="shared" si="23"/>
        <v>0.14123455085272388</v>
      </c>
      <c r="BJ39" s="379">
        <f t="shared" si="24"/>
        <v>3.7285092867499823E-3</v>
      </c>
      <c r="BK39" s="382">
        <f t="shared" si="25"/>
        <v>0.28267624111026723</v>
      </c>
      <c r="BL39" s="153"/>
      <c r="BM39" s="695">
        <f t="shared" si="7"/>
        <v>148.46700000000001</v>
      </c>
      <c r="BN39" s="696">
        <f t="shared" si="8"/>
        <v>0.18470771282507223</v>
      </c>
      <c r="BR39" s="393" t="s">
        <v>177</v>
      </c>
      <c r="BS39" s="839">
        <f t="shared" si="26"/>
        <v>0.29417906551814149</v>
      </c>
      <c r="BT39" s="839">
        <f t="shared" si="38"/>
        <v>0.23668095529699937</v>
      </c>
      <c r="BU39" s="839">
        <f t="shared" si="39"/>
        <v>4.4711014176663033E-3</v>
      </c>
      <c r="BV39" s="840">
        <f t="shared" si="40"/>
        <v>0.19766182271547406</v>
      </c>
      <c r="BW39" s="841">
        <f t="shared" si="41"/>
        <v>0.18310702875399362</v>
      </c>
      <c r="BX39" s="841">
        <f t="shared" si="42"/>
        <v>0.20689765594978865</v>
      </c>
      <c r="BY39" s="841">
        <f t="shared" si="43"/>
        <v>0</v>
      </c>
      <c r="BZ39" s="841">
        <f t="shared" si="44"/>
        <v>0.20300462249614792</v>
      </c>
      <c r="CA39" s="842">
        <f t="shared" si="45"/>
        <v>0.10835239028639879</v>
      </c>
      <c r="CB39" s="842">
        <f t="shared" si="46"/>
        <v>0.19766182271547406</v>
      </c>
      <c r="CC39" s="843">
        <f t="shared" si="47"/>
        <v>0.38176470588235295</v>
      </c>
      <c r="CD39" s="153"/>
      <c r="CE39" s="844">
        <f t="shared" si="27"/>
        <v>0.23350903731085146</v>
      </c>
    </row>
    <row r="40" spans="1:83" ht="15" thickBot="1" x14ac:dyDescent="0.35">
      <c r="A40" s="393" t="s">
        <v>178</v>
      </c>
      <c r="B40" s="443">
        <v>3.4</v>
      </c>
      <c r="C40" s="443">
        <v>38.838999999999999</v>
      </c>
      <c r="D40" s="443">
        <v>8.7219999999999995</v>
      </c>
      <c r="E40" s="444">
        <v>50.960999999999999</v>
      </c>
      <c r="F40" s="445">
        <v>5.9459999999999997</v>
      </c>
      <c r="G40" s="445">
        <v>32.11</v>
      </c>
      <c r="H40" s="445">
        <v>0.11600000000000001</v>
      </c>
      <c r="I40" s="445">
        <v>38.171999999999997</v>
      </c>
      <c r="J40" s="446">
        <v>9.16</v>
      </c>
      <c r="K40" s="446">
        <v>50.960999999999999</v>
      </c>
      <c r="L40" s="521">
        <v>3.629</v>
      </c>
      <c r="M40" s="303">
        <f t="shared" si="10"/>
        <v>9.5069684585560102E-2</v>
      </c>
      <c r="N40" s="381">
        <f t="shared" si="11"/>
        <v>0.39617903930131004</v>
      </c>
      <c r="O40" s="379">
        <f t="shared" si="12"/>
        <v>0.15576862621817039</v>
      </c>
      <c r="P40" s="379">
        <f t="shared" si="13"/>
        <v>3.0388766635230016E-3</v>
      </c>
      <c r="Q40" s="382">
        <f t="shared" si="14"/>
        <v>0.23996646756785081</v>
      </c>
      <c r="R40" s="153"/>
      <c r="S40" s="695">
        <v>209.86799999999999</v>
      </c>
      <c r="T40" s="696">
        <f t="shared" si="4"/>
        <v>0.18506394495587702</v>
      </c>
      <c r="U40" s="827"/>
      <c r="V40" s="832"/>
      <c r="X40" s="393" t="s">
        <v>178</v>
      </c>
      <c r="Y40" s="443">
        <v>1.298</v>
      </c>
      <c r="Z40" s="443">
        <v>8.8970000000000002</v>
      </c>
      <c r="AA40" s="443">
        <v>4.7E-2</v>
      </c>
      <c r="AB40" s="444">
        <v>10.242000000000001</v>
      </c>
      <c r="AC40" s="445">
        <v>0.76200000000000001</v>
      </c>
      <c r="AD40" s="445">
        <v>6.4109999999999996</v>
      </c>
      <c r="AE40" s="445">
        <v>0</v>
      </c>
      <c r="AF40" s="445">
        <v>7.173</v>
      </c>
      <c r="AG40" s="446">
        <v>1.524</v>
      </c>
      <c r="AH40" s="446">
        <v>10.242000000000001</v>
      </c>
      <c r="AI40" s="521">
        <v>1.5449999999999999</v>
      </c>
      <c r="AJ40" s="303">
        <f t="shared" si="15"/>
        <v>0.2153910497699707</v>
      </c>
      <c r="AK40" s="381">
        <f t="shared" si="16"/>
        <v>1.0137795275590551</v>
      </c>
      <c r="AL40" s="379">
        <f t="shared" si="17"/>
        <v>0.10623170221664575</v>
      </c>
      <c r="AM40" s="379">
        <f t="shared" si="18"/>
        <v>0</v>
      </c>
      <c r="AN40" s="382">
        <f t="shared" si="19"/>
        <v>0.21246340443329151</v>
      </c>
      <c r="AO40" s="153"/>
      <c r="AP40" s="838">
        <v>47.673000000000002</v>
      </c>
      <c r="AQ40" s="696">
        <f t="shared" si="5"/>
        <v>0.18662555324816982</v>
      </c>
      <c r="AU40" s="393" t="s">
        <v>178</v>
      </c>
      <c r="AV40" s="443">
        <f t="shared" si="20"/>
        <v>2.1019999999999999</v>
      </c>
      <c r="AW40" s="443">
        <f t="shared" si="28"/>
        <v>29.942</v>
      </c>
      <c r="AX40" s="443">
        <f t="shared" si="29"/>
        <v>8.6749999999999989</v>
      </c>
      <c r="AY40" s="444">
        <f t="shared" si="30"/>
        <v>40.718999999999994</v>
      </c>
      <c r="AZ40" s="445">
        <f t="shared" si="31"/>
        <v>5.1839999999999993</v>
      </c>
      <c r="BA40" s="445">
        <f t="shared" si="32"/>
        <v>25.698999999999998</v>
      </c>
      <c r="BB40" s="445">
        <f t="shared" si="33"/>
        <v>0.11600000000000001</v>
      </c>
      <c r="BC40" s="445">
        <f t="shared" si="34"/>
        <v>30.998999999999995</v>
      </c>
      <c r="BD40" s="446">
        <f t="shared" si="35"/>
        <v>7.6360000000000001</v>
      </c>
      <c r="BE40" s="446">
        <f t="shared" si="36"/>
        <v>40.718999999999994</v>
      </c>
      <c r="BF40" s="521">
        <f t="shared" si="37"/>
        <v>2.0840000000000001</v>
      </c>
      <c r="BG40" s="303">
        <f t="shared" si="21"/>
        <v>6.7227975095970852E-2</v>
      </c>
      <c r="BH40" s="381">
        <f t="shared" si="22"/>
        <v>0.27291775798847567</v>
      </c>
      <c r="BI40" s="379">
        <f t="shared" si="23"/>
        <v>0.16723120100648409</v>
      </c>
      <c r="BJ40" s="379">
        <f t="shared" si="24"/>
        <v>3.7420561953611414E-3</v>
      </c>
      <c r="BK40" s="382">
        <f t="shared" si="25"/>
        <v>0.24633052679118686</v>
      </c>
      <c r="BL40" s="153"/>
      <c r="BM40" s="695">
        <f t="shared" si="7"/>
        <v>162.19499999999999</v>
      </c>
      <c r="BN40" s="696">
        <f t="shared" si="8"/>
        <v>0.18460495083079012</v>
      </c>
      <c r="BR40" s="393" t="s">
        <v>178</v>
      </c>
      <c r="BS40" s="839">
        <f t="shared" si="26"/>
        <v>0.38176470588235295</v>
      </c>
      <c r="BT40" s="839">
        <f t="shared" si="38"/>
        <v>0.22907386904915164</v>
      </c>
      <c r="BU40" s="839">
        <f t="shared" si="39"/>
        <v>5.3886723228617293E-3</v>
      </c>
      <c r="BV40" s="840">
        <f t="shared" si="40"/>
        <v>0.20097721787249076</v>
      </c>
      <c r="BW40" s="841">
        <f t="shared" si="41"/>
        <v>0.12815338042381433</v>
      </c>
      <c r="BX40" s="841">
        <f t="shared" si="42"/>
        <v>0.19965742759265026</v>
      </c>
      <c r="BY40" s="841">
        <f t="shared" si="43"/>
        <v>0</v>
      </c>
      <c r="BZ40" s="841">
        <f t="shared" si="44"/>
        <v>0.1879126060987111</v>
      </c>
      <c r="CA40" s="842">
        <f t="shared" si="45"/>
        <v>0.16637554585152839</v>
      </c>
      <c r="CB40" s="842">
        <f t="shared" si="46"/>
        <v>0.20097721787249076</v>
      </c>
      <c r="CC40" s="843">
        <f t="shared" si="47"/>
        <v>0.42573711766326811</v>
      </c>
      <c r="CD40" s="153"/>
      <c r="CE40" s="844">
        <f t="shared" si="27"/>
        <v>0.22715707015838529</v>
      </c>
    </row>
    <row r="41" spans="1:83" ht="15" thickBot="1" x14ac:dyDescent="0.35">
      <c r="A41" s="393" t="s">
        <v>179</v>
      </c>
      <c r="B41" s="443">
        <v>3.629</v>
      </c>
      <c r="C41" s="443">
        <v>41.334000000000003</v>
      </c>
      <c r="D41" s="443">
        <v>9.5079999999999991</v>
      </c>
      <c r="E41" s="444">
        <v>54.470999999999997</v>
      </c>
      <c r="F41" s="445">
        <v>7.1029999999999998</v>
      </c>
      <c r="G41" s="445">
        <v>33.378</v>
      </c>
      <c r="H41" s="445">
        <v>0.11</v>
      </c>
      <c r="I41" s="445">
        <v>40.591000000000001</v>
      </c>
      <c r="J41" s="446">
        <v>9.6430000000000007</v>
      </c>
      <c r="K41" s="446">
        <v>54.470999999999997</v>
      </c>
      <c r="L41" s="521">
        <v>4.2370000000000001</v>
      </c>
      <c r="M41" s="303">
        <f t="shared" si="10"/>
        <v>0.10438274494346038</v>
      </c>
      <c r="N41" s="381">
        <f t="shared" si="11"/>
        <v>0.43938608316913824</v>
      </c>
      <c r="O41" s="379">
        <f t="shared" si="12"/>
        <v>0.17498952969870168</v>
      </c>
      <c r="P41" s="379">
        <f t="shared" si="13"/>
        <v>2.7099603360350817E-3</v>
      </c>
      <c r="Q41" s="382">
        <f t="shared" si="14"/>
        <v>0.23756497745805721</v>
      </c>
      <c r="R41" s="153"/>
      <c r="S41" s="695">
        <v>221.54400000000001</v>
      </c>
      <c r="T41" s="696">
        <f t="shared" si="4"/>
        <v>0.18657241902285776</v>
      </c>
      <c r="U41" s="827"/>
      <c r="V41" s="832"/>
      <c r="X41" s="393" t="s">
        <v>179</v>
      </c>
      <c r="Y41" s="443">
        <v>1.5449999999999999</v>
      </c>
      <c r="Z41" s="443">
        <v>8.5679999999999996</v>
      </c>
      <c r="AA41" s="443">
        <v>7.1999999999999995E-2</v>
      </c>
      <c r="AB41" s="444">
        <v>10.185</v>
      </c>
      <c r="AC41" s="445">
        <v>1.242</v>
      </c>
      <c r="AD41" s="445">
        <v>6.2640000000000002</v>
      </c>
      <c r="AE41" s="445">
        <v>0</v>
      </c>
      <c r="AF41" s="445">
        <v>7.5060000000000002</v>
      </c>
      <c r="AG41" s="446">
        <v>1.466</v>
      </c>
      <c r="AH41" s="446">
        <v>10.185</v>
      </c>
      <c r="AI41" s="521">
        <v>1.2130000000000001</v>
      </c>
      <c r="AJ41" s="303">
        <f t="shared" si="15"/>
        <v>0.16160405009325873</v>
      </c>
      <c r="AK41" s="381">
        <f t="shared" si="16"/>
        <v>0.82742155525238748</v>
      </c>
      <c r="AL41" s="379">
        <f t="shared" si="17"/>
        <v>0.16546762589928057</v>
      </c>
      <c r="AM41" s="379">
        <f t="shared" si="18"/>
        <v>0</v>
      </c>
      <c r="AN41" s="382">
        <f t="shared" si="19"/>
        <v>0.19531041833200105</v>
      </c>
      <c r="AO41" s="153"/>
      <c r="AP41" s="838">
        <v>44.850999999999999</v>
      </c>
      <c r="AQ41" s="696">
        <f t="shared" si="5"/>
        <v>0.19103252993244296</v>
      </c>
      <c r="AU41" s="393" t="s">
        <v>179</v>
      </c>
      <c r="AV41" s="443">
        <f t="shared" si="20"/>
        <v>2.0840000000000001</v>
      </c>
      <c r="AW41" s="443">
        <f t="shared" si="28"/>
        <v>32.766000000000005</v>
      </c>
      <c r="AX41" s="443">
        <f t="shared" si="29"/>
        <v>9.4359999999999999</v>
      </c>
      <c r="AY41" s="444">
        <f t="shared" si="30"/>
        <v>44.285999999999994</v>
      </c>
      <c r="AZ41" s="445">
        <f t="shared" si="31"/>
        <v>5.8609999999999998</v>
      </c>
      <c r="BA41" s="445">
        <f t="shared" si="32"/>
        <v>27.114000000000001</v>
      </c>
      <c r="BB41" s="445">
        <f t="shared" si="33"/>
        <v>0.11</v>
      </c>
      <c r="BC41" s="445">
        <f t="shared" si="34"/>
        <v>33.085000000000001</v>
      </c>
      <c r="BD41" s="446">
        <f t="shared" si="35"/>
        <v>8.1770000000000014</v>
      </c>
      <c r="BE41" s="446">
        <f t="shared" si="36"/>
        <v>44.285999999999994</v>
      </c>
      <c r="BF41" s="521">
        <f t="shared" si="37"/>
        <v>3.024</v>
      </c>
      <c r="BG41" s="303">
        <f t="shared" si="21"/>
        <v>9.1400936980504763E-2</v>
      </c>
      <c r="BH41" s="381">
        <f t="shared" si="22"/>
        <v>0.3698177815824874</v>
      </c>
      <c r="BI41" s="379">
        <f t="shared" si="23"/>
        <v>0.17714976575487379</v>
      </c>
      <c r="BJ41" s="379">
        <f t="shared" si="24"/>
        <v>3.3247695330210062E-3</v>
      </c>
      <c r="BK41" s="382">
        <f t="shared" si="25"/>
        <v>0.2471512770137525</v>
      </c>
      <c r="BL41" s="153"/>
      <c r="BM41" s="695">
        <f t="shared" si="7"/>
        <v>176.69300000000001</v>
      </c>
      <c r="BN41" s="696">
        <f t="shared" si="8"/>
        <v>0.1854402834294511</v>
      </c>
      <c r="BR41" s="393" t="s">
        <v>179</v>
      </c>
      <c r="BS41" s="839">
        <f t="shared" si="26"/>
        <v>0.42573711766326811</v>
      </c>
      <c r="BT41" s="839">
        <f t="shared" si="38"/>
        <v>0.20728697924227027</v>
      </c>
      <c r="BU41" s="839">
        <f t="shared" si="39"/>
        <v>7.5725704669751788E-3</v>
      </c>
      <c r="BV41" s="840">
        <f t="shared" si="40"/>
        <v>0.18698022801123534</v>
      </c>
      <c r="BW41" s="841">
        <f t="shared" si="41"/>
        <v>0.17485569477685486</v>
      </c>
      <c r="BX41" s="841">
        <f t="shared" si="42"/>
        <v>0.18766852417760202</v>
      </c>
      <c r="BY41" s="841">
        <f t="shared" si="43"/>
        <v>0</v>
      </c>
      <c r="BZ41" s="841">
        <f t="shared" si="44"/>
        <v>0.18491783892981203</v>
      </c>
      <c r="CA41" s="842">
        <f t="shared" si="45"/>
        <v>0.15202737737218708</v>
      </c>
      <c r="CB41" s="842">
        <f t="shared" si="46"/>
        <v>0.18698022801123534</v>
      </c>
      <c r="CC41" s="843">
        <f t="shared" si="47"/>
        <v>0.28628746754779327</v>
      </c>
      <c r="CD41" s="153"/>
      <c r="CE41" s="844">
        <f t="shared" si="27"/>
        <v>0.20244736937132127</v>
      </c>
    </row>
    <row r="42" spans="1:83" ht="15" thickBot="1" x14ac:dyDescent="0.35">
      <c r="A42" s="393" t="s">
        <v>180</v>
      </c>
      <c r="B42" s="443">
        <v>4.2370000000000001</v>
      </c>
      <c r="C42" s="443">
        <v>42.725000000000001</v>
      </c>
      <c r="D42" s="443">
        <v>7.976</v>
      </c>
      <c r="E42" s="444">
        <v>54.938000000000002</v>
      </c>
      <c r="F42" s="445">
        <v>8.3350000000000009</v>
      </c>
      <c r="G42" s="445">
        <v>33.845999999999997</v>
      </c>
      <c r="H42" s="445">
        <v>8.3000000000000004E-2</v>
      </c>
      <c r="I42" s="445">
        <v>42.264000000000003</v>
      </c>
      <c r="J42" s="446">
        <v>8.452</v>
      </c>
      <c r="K42" s="446">
        <v>54.938000000000002</v>
      </c>
      <c r="L42" s="521">
        <v>4.2220000000000004</v>
      </c>
      <c r="M42" s="303">
        <f t="shared" si="10"/>
        <v>9.9895892485330304E-2</v>
      </c>
      <c r="N42" s="381">
        <f t="shared" si="11"/>
        <v>0.49952673923331758</v>
      </c>
      <c r="O42" s="379">
        <f t="shared" si="12"/>
        <v>0.19721275790270681</v>
      </c>
      <c r="P42" s="379">
        <f t="shared" si="13"/>
        <v>1.9638462994510694E-3</v>
      </c>
      <c r="Q42" s="382">
        <f t="shared" si="14"/>
        <v>0.19998107136096913</v>
      </c>
      <c r="R42" s="154"/>
      <c r="S42" s="695">
        <v>228.74100000000001</v>
      </c>
      <c r="T42" s="696">
        <f t="shared" si="4"/>
        <v>0.18678330513550259</v>
      </c>
      <c r="U42" s="827"/>
      <c r="V42" s="832"/>
      <c r="X42" s="393" t="s">
        <v>180</v>
      </c>
      <c r="Y42" s="443">
        <v>1.2130000000000001</v>
      </c>
      <c r="Z42" s="443">
        <v>8.9540000000000006</v>
      </c>
      <c r="AA42" s="443">
        <v>6.8000000000000005E-2</v>
      </c>
      <c r="AB42" s="444">
        <v>10.234999999999999</v>
      </c>
      <c r="AC42" s="445">
        <v>2.2109999999999999</v>
      </c>
      <c r="AD42" s="445">
        <v>6.1849999999999996</v>
      </c>
      <c r="AE42" s="445">
        <v>0</v>
      </c>
      <c r="AF42" s="445">
        <v>8.3960000000000008</v>
      </c>
      <c r="AG42" s="446">
        <v>0.66400000000000003</v>
      </c>
      <c r="AH42" s="446">
        <v>10.234999999999999</v>
      </c>
      <c r="AI42" s="521">
        <v>1.175</v>
      </c>
      <c r="AJ42" s="303">
        <f t="shared" si="15"/>
        <v>0.13994759409242497</v>
      </c>
      <c r="AK42" s="381">
        <f t="shared" si="16"/>
        <v>1.7695783132530121</v>
      </c>
      <c r="AL42" s="379">
        <f t="shared" si="17"/>
        <v>0.2633396855645545</v>
      </c>
      <c r="AM42" s="379">
        <f t="shared" si="18"/>
        <v>0</v>
      </c>
      <c r="AN42" s="382">
        <f t="shared" si="19"/>
        <v>7.9085278704144821E-2</v>
      </c>
      <c r="AO42" s="154"/>
      <c r="AP42" s="838">
        <v>46.347999999999999</v>
      </c>
      <c r="AQ42" s="696">
        <f t="shared" si="5"/>
        <v>0.19319064468801245</v>
      </c>
      <c r="AU42" s="393" t="s">
        <v>180</v>
      </c>
      <c r="AV42" s="443">
        <f t="shared" si="20"/>
        <v>3.024</v>
      </c>
      <c r="AW42" s="443">
        <f t="shared" si="28"/>
        <v>33.771000000000001</v>
      </c>
      <c r="AX42" s="443">
        <f t="shared" si="29"/>
        <v>7.9080000000000004</v>
      </c>
      <c r="AY42" s="444">
        <f t="shared" si="30"/>
        <v>44.703000000000003</v>
      </c>
      <c r="AZ42" s="445">
        <f t="shared" si="31"/>
        <v>6.1240000000000006</v>
      </c>
      <c r="BA42" s="445">
        <f t="shared" si="32"/>
        <v>27.660999999999998</v>
      </c>
      <c r="BB42" s="445">
        <f t="shared" si="33"/>
        <v>8.3000000000000004E-2</v>
      </c>
      <c r="BC42" s="445">
        <f t="shared" si="34"/>
        <v>33.868000000000002</v>
      </c>
      <c r="BD42" s="446">
        <f t="shared" si="35"/>
        <v>7.7880000000000003</v>
      </c>
      <c r="BE42" s="446">
        <f t="shared" si="36"/>
        <v>44.703000000000003</v>
      </c>
      <c r="BF42" s="521">
        <f t="shared" si="37"/>
        <v>3.0470000000000006</v>
      </c>
      <c r="BG42" s="303">
        <f t="shared" si="21"/>
        <v>8.9966930435809625E-2</v>
      </c>
      <c r="BH42" s="381">
        <f t="shared" si="22"/>
        <v>0.39124293785310743</v>
      </c>
      <c r="BI42" s="379">
        <f t="shared" si="23"/>
        <v>0.18081965276957601</v>
      </c>
      <c r="BJ42" s="379">
        <f t="shared" si="24"/>
        <v>2.4506909176804062E-3</v>
      </c>
      <c r="BK42" s="382">
        <f t="shared" si="25"/>
        <v>0.22995157670957836</v>
      </c>
      <c r="BL42" s="154"/>
      <c r="BM42" s="695">
        <f t="shared" si="7"/>
        <v>182.39300000000003</v>
      </c>
      <c r="BN42" s="696">
        <f t="shared" si="8"/>
        <v>0.18515513205002382</v>
      </c>
      <c r="BR42" s="393" t="s">
        <v>180</v>
      </c>
      <c r="BS42" s="839">
        <f t="shared" si="26"/>
        <v>0.28628746754779327</v>
      </c>
      <c r="BT42" s="839">
        <f t="shared" si="38"/>
        <v>0.20957284961966063</v>
      </c>
      <c r="BU42" s="839">
        <f t="shared" si="39"/>
        <v>8.5255767301905729E-3</v>
      </c>
      <c r="BV42" s="840">
        <f t="shared" si="40"/>
        <v>0.18630092103826129</v>
      </c>
      <c r="BW42" s="841">
        <f t="shared" si="41"/>
        <v>0.26526694661067785</v>
      </c>
      <c r="BX42" s="841">
        <f t="shared" si="42"/>
        <v>0.18273946699757726</v>
      </c>
      <c r="BY42" s="841">
        <f t="shared" si="43"/>
        <v>0</v>
      </c>
      <c r="BZ42" s="841">
        <f t="shared" si="44"/>
        <v>0.19865606662880939</v>
      </c>
      <c r="CA42" s="842">
        <f t="shared" si="45"/>
        <v>7.8561287269285379E-2</v>
      </c>
      <c r="CB42" s="842">
        <f t="shared" si="46"/>
        <v>0.18630092103826129</v>
      </c>
      <c r="CC42" s="843">
        <f t="shared" si="47"/>
        <v>0.27830412126954046</v>
      </c>
      <c r="CD42" s="154"/>
      <c r="CE42" s="844">
        <f t="shared" si="27"/>
        <v>0.20262217967045695</v>
      </c>
    </row>
    <row r="43" spans="1:83" ht="15" thickBot="1" x14ac:dyDescent="0.35">
      <c r="A43" s="393" t="s">
        <v>339</v>
      </c>
      <c r="B43" s="443">
        <v>4.2220000000000004</v>
      </c>
      <c r="C43" s="443">
        <v>43.067999999999998</v>
      </c>
      <c r="D43" s="443">
        <v>8.4930000000000003</v>
      </c>
      <c r="E43" s="444">
        <v>55.783000000000001</v>
      </c>
      <c r="F43" s="445">
        <v>7.3559999999999999</v>
      </c>
      <c r="G43" s="445">
        <v>35.165999999999997</v>
      </c>
      <c r="H43" s="445">
        <v>8.2000000000000003E-2</v>
      </c>
      <c r="I43" s="445">
        <v>42.603999999999999</v>
      </c>
      <c r="J43" s="446">
        <v>9.3339999999999996</v>
      </c>
      <c r="K43" s="446">
        <v>55.783000000000001</v>
      </c>
      <c r="L43" s="521">
        <v>3.8450000000000002</v>
      </c>
      <c r="M43" s="303">
        <f>L43/I43</f>
        <v>9.0249741808280923E-2</v>
      </c>
      <c r="N43" s="381">
        <f>L43/J43</f>
        <v>0.41193486179558608</v>
      </c>
      <c r="O43" s="379">
        <f>F43/I43</f>
        <v>0.17265984414608956</v>
      </c>
      <c r="P43" s="379">
        <f>H43/I43</f>
        <v>1.9247019059243265E-3</v>
      </c>
      <c r="Q43" s="382">
        <f>J43/I43</f>
        <v>0.21908740963289833</v>
      </c>
      <c r="R43" s="154"/>
      <c r="S43" s="695">
        <v>230.43700000000001</v>
      </c>
      <c r="T43" s="696">
        <f>C43/S43</f>
        <v>0.18689706948102949</v>
      </c>
      <c r="U43" s="827"/>
      <c r="V43" s="832"/>
      <c r="X43" s="393" t="s">
        <v>339</v>
      </c>
      <c r="Y43" s="443">
        <v>1.175</v>
      </c>
      <c r="Z43" s="443">
        <v>8.99</v>
      </c>
      <c r="AA43" s="443">
        <v>8.8999999999999996E-2</v>
      </c>
      <c r="AB43" s="444">
        <v>10.254</v>
      </c>
      <c r="AC43" s="445">
        <v>2.1269999999999998</v>
      </c>
      <c r="AD43" s="445">
        <v>6.3949999999999996</v>
      </c>
      <c r="AE43" s="445">
        <v>0</v>
      </c>
      <c r="AF43" s="445">
        <v>8.5220000000000002</v>
      </c>
      <c r="AG43" s="446">
        <v>0.98199999999999998</v>
      </c>
      <c r="AH43" s="446">
        <v>10.254</v>
      </c>
      <c r="AI43" s="521">
        <v>0.75</v>
      </c>
      <c r="AJ43" s="303">
        <f t="shared" si="15"/>
        <v>8.8007509974184467E-2</v>
      </c>
      <c r="AK43" s="381">
        <f t="shared" si="16"/>
        <v>0.76374745417515277</v>
      </c>
      <c r="AL43" s="379">
        <f t="shared" si="17"/>
        <v>0.24958929828678711</v>
      </c>
      <c r="AM43" s="379">
        <f t="shared" si="18"/>
        <v>0</v>
      </c>
      <c r="AN43" s="382">
        <f t="shared" si="19"/>
        <v>0.11523116639286551</v>
      </c>
      <c r="AO43" s="154"/>
      <c r="AP43" s="838">
        <v>45.966999999999999</v>
      </c>
      <c r="AQ43" s="696">
        <f t="shared" si="5"/>
        <v>0.19557508647507996</v>
      </c>
      <c r="AU43" s="393" t="s">
        <v>339</v>
      </c>
      <c r="AV43" s="443">
        <f t="shared" si="20"/>
        <v>3.0470000000000006</v>
      </c>
      <c r="AW43" s="443">
        <f t="shared" si="28"/>
        <v>34.077999999999996</v>
      </c>
      <c r="AX43" s="443">
        <f t="shared" si="29"/>
        <v>8.4039999999999999</v>
      </c>
      <c r="AY43" s="444">
        <f t="shared" si="30"/>
        <v>45.529000000000003</v>
      </c>
      <c r="AZ43" s="445">
        <f t="shared" si="31"/>
        <v>5.2290000000000001</v>
      </c>
      <c r="BA43" s="445">
        <f t="shared" si="32"/>
        <v>28.770999999999997</v>
      </c>
      <c r="BB43" s="445">
        <f t="shared" si="33"/>
        <v>8.2000000000000003E-2</v>
      </c>
      <c r="BC43" s="445">
        <f t="shared" si="34"/>
        <v>34.082000000000001</v>
      </c>
      <c r="BD43" s="446">
        <f t="shared" si="35"/>
        <v>8.3520000000000003</v>
      </c>
      <c r="BE43" s="446">
        <f t="shared" si="36"/>
        <v>45.529000000000003</v>
      </c>
      <c r="BF43" s="521">
        <f t="shared" si="37"/>
        <v>3.0950000000000002</v>
      </c>
      <c r="BG43" s="303">
        <f t="shared" si="21"/>
        <v>9.0810398450795152E-2</v>
      </c>
      <c r="BH43" s="381">
        <f t="shared" si="22"/>
        <v>0.37056992337164751</v>
      </c>
      <c r="BI43" s="379">
        <f t="shared" si="23"/>
        <v>0.1534240948301156</v>
      </c>
      <c r="BJ43" s="379">
        <f t="shared" si="24"/>
        <v>2.4059620914265597E-3</v>
      </c>
      <c r="BK43" s="382">
        <f t="shared" si="25"/>
        <v>0.24505604131212957</v>
      </c>
      <c r="BL43" s="154"/>
      <c r="BM43" s="695">
        <f t="shared" si="7"/>
        <v>184.47000000000003</v>
      </c>
      <c r="BN43" s="696">
        <f t="shared" si="8"/>
        <v>0.18473464519976143</v>
      </c>
      <c r="BR43" s="393" t="s">
        <v>339</v>
      </c>
      <c r="BS43" s="839">
        <f t="shared" si="26"/>
        <v>0.27830412126954046</v>
      </c>
      <c r="BT43" s="839">
        <f t="shared" si="38"/>
        <v>0.20873966750255413</v>
      </c>
      <c r="BU43" s="839">
        <f t="shared" si="39"/>
        <v>1.0479218179677381E-2</v>
      </c>
      <c r="BV43" s="840">
        <f t="shared" si="40"/>
        <v>0.18381944319954108</v>
      </c>
      <c r="BW43" s="841">
        <f t="shared" si="41"/>
        <v>0.28915171288743879</v>
      </c>
      <c r="BX43" s="841">
        <f t="shared" si="42"/>
        <v>0.18185178865950066</v>
      </c>
      <c r="BY43" s="841">
        <f t="shared" si="43"/>
        <v>0</v>
      </c>
      <c r="BZ43" s="841">
        <f t="shared" si="44"/>
        <v>0.200028166369355</v>
      </c>
      <c r="CA43" s="842">
        <f t="shared" si="45"/>
        <v>0.10520677094493251</v>
      </c>
      <c r="CB43" s="842">
        <f t="shared" si="46"/>
        <v>0.18381944319954108</v>
      </c>
      <c r="CC43" s="843">
        <f t="shared" si="47"/>
        <v>0.19505851755526657</v>
      </c>
      <c r="CD43" s="154"/>
      <c r="CE43" s="844">
        <f t="shared" si="27"/>
        <v>0.19947751446165327</v>
      </c>
    </row>
    <row r="44" spans="1:83" ht="15" thickBot="1" x14ac:dyDescent="0.35">
      <c r="A44" s="393" t="s">
        <v>369</v>
      </c>
      <c r="B44" s="443">
        <v>3.8450000000000002</v>
      </c>
      <c r="C44" s="443">
        <v>45.003999999999998</v>
      </c>
      <c r="D44" s="443">
        <v>9.266</v>
      </c>
      <c r="E44" s="444">
        <v>58.115000000000002</v>
      </c>
      <c r="F44" s="445">
        <v>8.1690000000000005</v>
      </c>
      <c r="G44" s="445">
        <v>36.856999999999999</v>
      </c>
      <c r="H44" s="445">
        <v>0.125</v>
      </c>
      <c r="I44" s="445">
        <v>45.151000000000003</v>
      </c>
      <c r="J44" s="446">
        <v>9.4239999999999995</v>
      </c>
      <c r="K44" s="446">
        <v>58.115000000000002</v>
      </c>
      <c r="L44" s="521">
        <v>3.54</v>
      </c>
      <c r="M44" s="303">
        <f>L44/I44</f>
        <v>7.8403579101238061E-2</v>
      </c>
      <c r="N44" s="381">
        <f>L44/J44</f>
        <v>0.37563667232597625</v>
      </c>
      <c r="O44" s="379">
        <f>F44/I44</f>
        <v>0.18092622533277225</v>
      </c>
      <c r="P44" s="379">
        <f>H44/I44</f>
        <v>2.7684879626143385E-3</v>
      </c>
      <c r="Q44" s="382">
        <f>J44/I44</f>
        <v>0.20872184447742018</v>
      </c>
      <c r="R44" s="154"/>
      <c r="S44" s="695">
        <v>241.65299999999999</v>
      </c>
      <c r="T44" s="775">
        <f>C44/S44</f>
        <v>0.1862339801285314</v>
      </c>
      <c r="U44" s="827"/>
      <c r="V44" s="832"/>
      <c r="X44" s="393" t="s">
        <v>369</v>
      </c>
      <c r="Y44" s="443">
        <v>0.75</v>
      </c>
      <c r="Z44" s="443">
        <v>9.1310000000000002</v>
      </c>
      <c r="AA44" s="443">
        <v>7.4999999999999997E-2</v>
      </c>
      <c r="AB44" s="444">
        <v>9.9559999999999995</v>
      </c>
      <c r="AC44" s="445">
        <v>2.2719999999999998</v>
      </c>
      <c r="AD44" s="445">
        <v>6.3040000000000003</v>
      </c>
      <c r="AE44" s="445">
        <v>0</v>
      </c>
      <c r="AF44" s="445">
        <v>8.5760000000000005</v>
      </c>
      <c r="AG44" s="446">
        <v>0.85099999999999998</v>
      </c>
      <c r="AH44" s="446">
        <v>9.9559999999999995</v>
      </c>
      <c r="AI44" s="521">
        <v>0.52900000000000003</v>
      </c>
      <c r="AJ44" s="303">
        <f t="shared" si="15"/>
        <v>6.1683768656716417E-2</v>
      </c>
      <c r="AK44" s="381">
        <f t="shared" si="16"/>
        <v>0.62162162162162171</v>
      </c>
      <c r="AL44" s="379">
        <f t="shared" si="17"/>
        <v>0.26492537313432835</v>
      </c>
      <c r="AM44" s="379">
        <f t="shared" si="18"/>
        <v>0</v>
      </c>
      <c r="AN44" s="382">
        <f t="shared" si="19"/>
        <v>9.923041044776118E-2</v>
      </c>
      <c r="AO44" s="154"/>
      <c r="AP44" s="838">
        <v>47.192</v>
      </c>
      <c r="AQ44" s="775">
        <f t="shared" si="5"/>
        <v>0.19348618409899984</v>
      </c>
      <c r="AU44" s="393" t="s">
        <v>369</v>
      </c>
      <c r="AV44" s="443">
        <f t="shared" si="20"/>
        <v>3.0950000000000002</v>
      </c>
      <c r="AW44" s="443">
        <f t="shared" si="28"/>
        <v>35.872999999999998</v>
      </c>
      <c r="AX44" s="443">
        <f t="shared" si="29"/>
        <v>9.1910000000000007</v>
      </c>
      <c r="AY44" s="444">
        <f t="shared" si="30"/>
        <v>48.159000000000006</v>
      </c>
      <c r="AZ44" s="445">
        <f t="shared" si="31"/>
        <v>5.8970000000000002</v>
      </c>
      <c r="BA44" s="445">
        <f t="shared" si="32"/>
        <v>30.552999999999997</v>
      </c>
      <c r="BB44" s="445">
        <f t="shared" si="33"/>
        <v>0.125</v>
      </c>
      <c r="BC44" s="445">
        <f t="shared" si="34"/>
        <v>36.575000000000003</v>
      </c>
      <c r="BD44" s="446">
        <f t="shared" si="35"/>
        <v>8.5730000000000004</v>
      </c>
      <c r="BE44" s="446">
        <f t="shared" si="36"/>
        <v>48.159000000000006</v>
      </c>
      <c r="BF44" s="521">
        <f t="shared" si="37"/>
        <v>3.0110000000000001</v>
      </c>
      <c r="BG44" s="303">
        <f t="shared" si="21"/>
        <v>8.2323991797676008E-2</v>
      </c>
      <c r="BH44" s="381">
        <f t="shared" si="22"/>
        <v>0.3512189431937478</v>
      </c>
      <c r="BI44" s="379">
        <f t="shared" si="23"/>
        <v>0.16123034859876964</v>
      </c>
      <c r="BJ44" s="379">
        <f t="shared" si="24"/>
        <v>3.4176349965823649E-3</v>
      </c>
      <c r="BK44" s="382">
        <f t="shared" si="25"/>
        <v>0.23439507860560491</v>
      </c>
      <c r="BL44" s="154"/>
      <c r="BM44" s="695">
        <f t="shared" si="7"/>
        <v>194.46099999999998</v>
      </c>
      <c r="BN44" s="775">
        <f t="shared" si="8"/>
        <v>0.18447400764163507</v>
      </c>
      <c r="BR44" s="393" t="s">
        <v>369</v>
      </c>
      <c r="BS44" s="839">
        <f t="shared" si="26"/>
        <v>0.19505851755526657</v>
      </c>
      <c r="BT44" s="839">
        <f t="shared" si="38"/>
        <v>0.20289307617100705</v>
      </c>
      <c r="BU44" s="839">
        <f t="shared" si="39"/>
        <v>8.0941074897474628E-3</v>
      </c>
      <c r="BV44" s="840">
        <f t="shared" si="40"/>
        <v>0.17131549513894861</v>
      </c>
      <c r="BW44" s="841">
        <f t="shared" si="41"/>
        <v>0.27812461745623696</v>
      </c>
      <c r="BX44" s="841">
        <f t="shared" si="42"/>
        <v>0.17103942263342106</v>
      </c>
      <c r="BY44" s="841">
        <f t="shared" si="43"/>
        <v>0</v>
      </c>
      <c r="BZ44" s="841">
        <f t="shared" si="44"/>
        <v>0.18994042213904452</v>
      </c>
      <c r="CA44" s="842">
        <f t="shared" si="45"/>
        <v>9.0301358234295415E-2</v>
      </c>
      <c r="CB44" s="842">
        <f t="shared" si="46"/>
        <v>0.17131549513894861</v>
      </c>
      <c r="CC44" s="843">
        <f t="shared" si="47"/>
        <v>0.14943502824858756</v>
      </c>
      <c r="CD44" s="154"/>
      <c r="CE44" s="844">
        <f t="shared" si="27"/>
        <v>0.19528828526854622</v>
      </c>
    </row>
    <row r="45" spans="1:83" ht="15" thickBot="1" x14ac:dyDescent="0.35">
      <c r="A45" s="393" t="s">
        <v>375</v>
      </c>
      <c r="B45" s="443">
        <v>3.54</v>
      </c>
      <c r="C45" s="443">
        <v>48.945</v>
      </c>
      <c r="D45" s="443">
        <v>10.066000000000001</v>
      </c>
      <c r="E45" s="444">
        <v>62.551000000000002</v>
      </c>
      <c r="F45" s="445">
        <v>8.6859999999999999</v>
      </c>
      <c r="G45" s="445">
        <v>39.11</v>
      </c>
      <c r="H45" s="445">
        <v>0.125</v>
      </c>
      <c r="I45" s="445">
        <v>47.920999999999999</v>
      </c>
      <c r="J45" s="446">
        <v>11.013999999999999</v>
      </c>
      <c r="K45" s="446">
        <v>62.551000000000002</v>
      </c>
      <c r="L45" s="521">
        <v>3.6160000000000001</v>
      </c>
      <c r="M45" s="303">
        <f>L45/I45</f>
        <v>7.5457523841322177E-2</v>
      </c>
      <c r="N45" s="381">
        <f>L45/J45</f>
        <v>0.32830942436898497</v>
      </c>
      <c r="O45" s="379">
        <f>F45/I45</f>
        <v>0.18125665157237955</v>
      </c>
      <c r="P45" s="379">
        <f>H45/I45</f>
        <v>2.6084597566828739E-3</v>
      </c>
      <c r="Q45" s="382">
        <f>J45/I45</f>
        <v>0.22983660608084139</v>
      </c>
      <c r="R45" s="154"/>
      <c r="S45" s="695">
        <v>262.89400000000001</v>
      </c>
      <c r="T45" s="775">
        <f>C45/S45</f>
        <v>0.18617769899655373</v>
      </c>
      <c r="U45" s="827"/>
      <c r="V45" s="832"/>
      <c r="X45" s="393" t="s">
        <v>375</v>
      </c>
      <c r="Y45" s="443">
        <v>0.52900000000000003</v>
      </c>
      <c r="Z45" s="443">
        <v>9.7059999999999995</v>
      </c>
      <c r="AA45" s="443">
        <v>0.12</v>
      </c>
      <c r="AB45" s="444">
        <v>10.355</v>
      </c>
      <c r="AC45" s="445">
        <v>2.2850000000000001</v>
      </c>
      <c r="AD45" s="445">
        <v>6.3150000000000004</v>
      </c>
      <c r="AE45" s="445">
        <v>0</v>
      </c>
      <c r="AF45" s="445">
        <v>8.6</v>
      </c>
      <c r="AG45" s="446">
        <v>0.91400000000000003</v>
      </c>
      <c r="AH45" s="446">
        <v>10.355</v>
      </c>
      <c r="AI45" s="521">
        <v>0.84099999999999997</v>
      </c>
      <c r="AJ45" s="303">
        <f>AI45/AF45</f>
        <v>9.77906976744186E-2</v>
      </c>
      <c r="AK45" s="381">
        <f>AI45/AG45</f>
        <v>0.92013129102844637</v>
      </c>
      <c r="AL45" s="379">
        <f>AC45/AF45</f>
        <v>0.2656976744186047</v>
      </c>
      <c r="AM45" s="379">
        <f>AE45/AF45</f>
        <v>0</v>
      </c>
      <c r="AN45" s="382">
        <f>AG45/AF45</f>
        <v>0.10627906976744186</v>
      </c>
      <c r="AO45" s="154"/>
      <c r="AP45" s="838">
        <v>50.975000000000001</v>
      </c>
      <c r="AQ45" s="775">
        <f>Z45/AP45</f>
        <v>0.19040706228543403</v>
      </c>
      <c r="AU45" s="393" t="s">
        <v>375</v>
      </c>
      <c r="AV45" s="443">
        <f t="shared" ref="AV45:BF46" si="48">B45-Y45</f>
        <v>3.0110000000000001</v>
      </c>
      <c r="AW45" s="443">
        <f t="shared" si="48"/>
        <v>39.239000000000004</v>
      </c>
      <c r="AX45" s="443">
        <f t="shared" si="48"/>
        <v>9.9460000000000015</v>
      </c>
      <c r="AY45" s="444">
        <f t="shared" si="48"/>
        <v>52.195999999999998</v>
      </c>
      <c r="AZ45" s="445">
        <f t="shared" si="48"/>
        <v>6.4009999999999998</v>
      </c>
      <c r="BA45" s="445">
        <f t="shared" si="48"/>
        <v>32.795000000000002</v>
      </c>
      <c r="BB45" s="445">
        <f t="shared" si="48"/>
        <v>0.125</v>
      </c>
      <c r="BC45" s="445">
        <f t="shared" si="48"/>
        <v>39.320999999999998</v>
      </c>
      <c r="BD45" s="446">
        <f t="shared" si="48"/>
        <v>10.1</v>
      </c>
      <c r="BE45" s="446">
        <f t="shared" si="48"/>
        <v>52.195999999999998</v>
      </c>
      <c r="BF45" s="521">
        <f t="shared" si="48"/>
        <v>2.7750000000000004</v>
      </c>
      <c r="BG45" s="303">
        <f>BF45/BC45</f>
        <v>7.0572976272220964E-2</v>
      </c>
      <c r="BH45" s="381">
        <f>BF45/BD45</f>
        <v>0.27475247524752477</v>
      </c>
      <c r="BI45" s="379">
        <f>AZ45/BC45</f>
        <v>0.16278833193458966</v>
      </c>
      <c r="BJ45" s="379">
        <f>BB45/BC45</f>
        <v>3.1789628951450878E-3</v>
      </c>
      <c r="BK45" s="382">
        <f>BD45/BC45</f>
        <v>0.25686020192772313</v>
      </c>
      <c r="BL45" s="154"/>
      <c r="BM45" s="695">
        <f>S45-AP45</f>
        <v>211.91900000000001</v>
      </c>
      <c r="BN45" s="775">
        <f>AW45/BM45</f>
        <v>0.18516036787640561</v>
      </c>
      <c r="BR45" s="393" t="s">
        <v>375</v>
      </c>
      <c r="BS45" s="839">
        <f t="shared" ref="BS45:CC46" si="49">Y45/B45</f>
        <v>0.14943502824858756</v>
      </c>
      <c r="BT45" s="839">
        <f t="shared" si="49"/>
        <v>0.19830421902135048</v>
      </c>
      <c r="BU45" s="839">
        <f t="shared" si="49"/>
        <v>1.1921319292668387E-2</v>
      </c>
      <c r="BV45" s="840">
        <f t="shared" si="49"/>
        <v>0.16554491534907514</v>
      </c>
      <c r="BW45" s="841">
        <f t="shared" si="49"/>
        <v>0.26306700437485608</v>
      </c>
      <c r="BX45" s="841">
        <f t="shared" si="49"/>
        <v>0.16146765533111737</v>
      </c>
      <c r="BY45" s="841">
        <f t="shared" si="49"/>
        <v>0</v>
      </c>
      <c r="BZ45" s="841">
        <f t="shared" si="49"/>
        <v>0.17946203125978172</v>
      </c>
      <c r="CA45" s="842">
        <f t="shared" si="49"/>
        <v>8.2985291447248963E-2</v>
      </c>
      <c r="CB45" s="842">
        <f t="shared" si="49"/>
        <v>0.16554491534907514</v>
      </c>
      <c r="CC45" s="843">
        <f t="shared" si="49"/>
        <v>0.23257743362831856</v>
      </c>
      <c r="CD45" s="154"/>
      <c r="CE45" s="844">
        <f>AP45/S45</f>
        <v>0.19389944236079942</v>
      </c>
    </row>
    <row r="46" spans="1:83" ht="14.4" x14ac:dyDescent="0.3">
      <c r="A46" s="393" t="s">
        <v>380</v>
      </c>
      <c r="B46" s="443">
        <v>3.6160000000000001</v>
      </c>
      <c r="C46" s="443">
        <v>52.005000000000003</v>
      </c>
      <c r="D46" s="443">
        <v>11.257999999999999</v>
      </c>
      <c r="E46" s="444">
        <v>66.879000000000005</v>
      </c>
      <c r="F46" s="445">
        <v>9.032</v>
      </c>
      <c r="G46" s="445">
        <v>42.113999999999997</v>
      </c>
      <c r="H46" s="445">
        <v>0.13500000000000001</v>
      </c>
      <c r="I46" s="445">
        <v>51.280999999999999</v>
      </c>
      <c r="J46" s="446">
        <v>11.948</v>
      </c>
      <c r="K46" s="446">
        <v>66.879000000000005</v>
      </c>
      <c r="L46" s="521">
        <v>3.65</v>
      </c>
      <c r="M46" s="303">
        <f>L46/I46</f>
        <v>7.1176459117411911E-2</v>
      </c>
      <c r="N46" s="381">
        <f>L46/J46</f>
        <v>0.30549045865416802</v>
      </c>
      <c r="O46" s="379">
        <f>F46/I46</f>
        <v>0.17612761061601764</v>
      </c>
      <c r="P46" s="379">
        <f>H46/I46</f>
        <v>2.632553967356331E-3</v>
      </c>
      <c r="Q46" s="382">
        <f>J46/I46</f>
        <v>0.23299077631091439</v>
      </c>
      <c r="R46" s="154"/>
      <c r="S46" s="695">
        <v>278.56299999999999</v>
      </c>
      <c r="T46" s="775">
        <f>C46/S46</f>
        <v>0.18669026396183272</v>
      </c>
      <c r="U46" s="827"/>
      <c r="V46" s="832"/>
      <c r="X46" s="393" t="s">
        <v>380</v>
      </c>
      <c r="Y46" s="443">
        <v>0.84099999999999997</v>
      </c>
      <c r="Z46" s="443">
        <v>9.8569999999999993</v>
      </c>
      <c r="AA46" s="443">
        <v>0.13600000000000001</v>
      </c>
      <c r="AB46" s="444">
        <v>10.834</v>
      </c>
      <c r="AC46" s="445">
        <v>2.4950000000000001</v>
      </c>
      <c r="AD46" s="445">
        <v>6.3959999999999999</v>
      </c>
      <c r="AE46" s="445">
        <v>0</v>
      </c>
      <c r="AF46" s="445">
        <v>8.891</v>
      </c>
      <c r="AG46" s="446">
        <v>0.95299999999999996</v>
      </c>
      <c r="AH46" s="446">
        <v>10.834</v>
      </c>
      <c r="AI46" s="521">
        <v>0.99</v>
      </c>
      <c r="AJ46" s="303">
        <f>AI46/AF46</f>
        <v>0.11134855471825442</v>
      </c>
      <c r="AK46" s="381">
        <f>AI46/AG46</f>
        <v>1.0388247639034627</v>
      </c>
      <c r="AL46" s="379">
        <f>AC46/AF46</f>
        <v>0.28062085254751995</v>
      </c>
      <c r="AM46" s="379">
        <f>AE46/AF46</f>
        <v>0</v>
      </c>
      <c r="AN46" s="382">
        <f>AG46/AF46</f>
        <v>0.10718704307726915</v>
      </c>
      <c r="AO46" s="154"/>
      <c r="AP46" s="838">
        <v>50.893000000000001</v>
      </c>
      <c r="AQ46" s="775">
        <f>Z46/AP46</f>
        <v>0.19368085984320044</v>
      </c>
      <c r="AU46" s="393" t="s">
        <v>380</v>
      </c>
      <c r="AV46" s="443">
        <f t="shared" si="48"/>
        <v>2.7750000000000004</v>
      </c>
      <c r="AW46" s="443">
        <f t="shared" si="48"/>
        <v>42.148000000000003</v>
      </c>
      <c r="AX46" s="443">
        <f t="shared" si="48"/>
        <v>11.122</v>
      </c>
      <c r="AY46" s="444">
        <f t="shared" si="48"/>
        <v>56.045000000000002</v>
      </c>
      <c r="AZ46" s="445">
        <f t="shared" si="48"/>
        <v>6.5369999999999999</v>
      </c>
      <c r="BA46" s="445">
        <f t="shared" si="48"/>
        <v>35.717999999999996</v>
      </c>
      <c r="BB46" s="445">
        <f t="shared" si="48"/>
        <v>0.13500000000000001</v>
      </c>
      <c r="BC46" s="445">
        <f t="shared" si="48"/>
        <v>42.39</v>
      </c>
      <c r="BD46" s="446">
        <f t="shared" si="48"/>
        <v>10.995000000000001</v>
      </c>
      <c r="BE46" s="446">
        <f t="shared" si="48"/>
        <v>56.045000000000002</v>
      </c>
      <c r="BF46" s="521">
        <f t="shared" si="48"/>
        <v>2.66</v>
      </c>
      <c r="BG46" s="303">
        <f>BF46/BC46</f>
        <v>6.2750648737909892E-2</v>
      </c>
      <c r="BH46" s="381">
        <f>BF46/BD46</f>
        <v>0.2419281491587085</v>
      </c>
      <c r="BI46" s="379">
        <f>AZ46/BC46</f>
        <v>0.15421089879688604</v>
      </c>
      <c r="BJ46" s="379">
        <f>BB46/BC46</f>
        <v>3.1847133757961785E-3</v>
      </c>
      <c r="BK46" s="382">
        <f>BD46/BC46</f>
        <v>0.259377211606511</v>
      </c>
      <c r="BL46" s="154"/>
      <c r="BM46" s="695">
        <f>S46-AP46</f>
        <v>227.67</v>
      </c>
      <c r="BN46" s="775">
        <f>AW46/BM46</f>
        <v>0.18512759696051304</v>
      </c>
      <c r="BR46" s="393" t="s">
        <v>380</v>
      </c>
      <c r="BS46" s="839">
        <f t="shared" si="49"/>
        <v>0.23257743362831856</v>
      </c>
      <c r="BT46" s="839">
        <f t="shared" si="49"/>
        <v>0.18953946735890778</v>
      </c>
      <c r="BU46" s="839">
        <f t="shared" si="49"/>
        <v>1.2080298454432405E-2</v>
      </c>
      <c r="BV46" s="840">
        <f t="shared" si="49"/>
        <v>0.16199404895408123</v>
      </c>
      <c r="BW46" s="841">
        <f t="shared" si="49"/>
        <v>0.2762400354295837</v>
      </c>
      <c r="BX46" s="841">
        <f t="shared" si="49"/>
        <v>0.1518734862516028</v>
      </c>
      <c r="BY46" s="841">
        <f t="shared" si="49"/>
        <v>0</v>
      </c>
      <c r="BZ46" s="841">
        <f t="shared" si="49"/>
        <v>0.17337805425011213</v>
      </c>
      <c r="CA46" s="842">
        <f t="shared" si="49"/>
        <v>7.9762303314362223E-2</v>
      </c>
      <c r="CB46" s="842">
        <f t="shared" si="49"/>
        <v>0.16199404895408123</v>
      </c>
      <c r="CC46" s="843">
        <f t="shared" si="49"/>
        <v>0.27123287671232876</v>
      </c>
      <c r="CD46" s="154"/>
      <c r="CE46" s="844">
        <f>AP46/S46</f>
        <v>0.18269834830900014</v>
      </c>
    </row>
    <row r="47" spans="1:83" x14ac:dyDescent="0.25">
      <c r="B47" s="396"/>
      <c r="C47" s="396"/>
      <c r="D47" s="396"/>
      <c r="E47" s="397"/>
      <c r="F47" s="391"/>
      <c r="G47" s="391"/>
      <c r="H47" s="391"/>
      <c r="I47" s="391"/>
      <c r="J47" s="389"/>
      <c r="K47" s="389"/>
      <c r="L47" s="522"/>
      <c r="M47" s="285"/>
      <c r="N47" s="383"/>
      <c r="O47" s="384"/>
      <c r="P47" s="384"/>
      <c r="Q47" s="385"/>
      <c r="R47" s="152"/>
      <c r="S47" s="138"/>
      <c r="T47" s="776"/>
      <c r="Y47" s="396"/>
      <c r="Z47" s="396"/>
      <c r="AA47" s="396"/>
      <c r="AB47" s="397"/>
      <c r="AC47" s="391"/>
      <c r="AD47" s="391"/>
      <c r="AE47" s="391"/>
      <c r="AF47" s="391"/>
      <c r="AG47" s="389"/>
      <c r="AH47" s="389"/>
      <c r="AI47" s="522"/>
      <c r="AJ47" s="285"/>
      <c r="AK47" s="383"/>
      <c r="AL47" s="384"/>
      <c r="AM47" s="384"/>
      <c r="AN47" s="385"/>
      <c r="AO47" s="152"/>
      <c r="AP47" s="138"/>
      <c r="AQ47" s="776"/>
      <c r="AV47" s="396"/>
      <c r="AW47" s="396"/>
      <c r="AX47" s="396"/>
      <c r="AY47" s="397"/>
      <c r="AZ47" s="391"/>
      <c r="BA47" s="391"/>
      <c r="BB47" s="391"/>
      <c r="BC47" s="391"/>
      <c r="BD47" s="389"/>
      <c r="BE47" s="389"/>
      <c r="BF47" s="522"/>
      <c r="BG47" s="285"/>
      <c r="BH47" s="383"/>
      <c r="BI47" s="384"/>
      <c r="BJ47" s="384"/>
      <c r="BK47" s="385"/>
      <c r="BL47" s="152"/>
      <c r="BM47" s="138"/>
      <c r="BN47" s="776"/>
      <c r="BS47" s="396"/>
      <c r="BT47" s="396"/>
      <c r="BU47" s="396"/>
      <c r="BV47" s="397"/>
      <c r="BW47" s="391"/>
      <c r="BX47" s="391"/>
      <c r="BY47" s="391"/>
      <c r="BZ47" s="391"/>
      <c r="CA47" s="389"/>
      <c r="CB47" s="389"/>
      <c r="CC47" s="522"/>
      <c r="CD47" s="152"/>
      <c r="CE47" s="138"/>
    </row>
    <row r="48" spans="1:83" x14ac:dyDescent="0.25">
      <c r="B48" s="396"/>
      <c r="C48" s="396"/>
      <c r="D48" s="396"/>
      <c r="E48" s="397"/>
      <c r="F48" s="391"/>
      <c r="G48" s="391"/>
      <c r="H48" s="391"/>
      <c r="I48" s="391"/>
      <c r="J48" s="389"/>
      <c r="K48" s="389"/>
      <c r="L48" s="522"/>
      <c r="M48" s="285"/>
      <c r="N48" s="383"/>
      <c r="O48" s="384"/>
      <c r="P48" s="384"/>
      <c r="Q48" s="385"/>
      <c r="R48" s="152"/>
      <c r="S48" s="138"/>
      <c r="T48" s="776"/>
      <c r="Y48" s="396"/>
      <c r="Z48" s="396"/>
      <c r="AA48" s="396"/>
      <c r="AB48" s="397"/>
      <c r="AC48" s="391"/>
      <c r="AD48" s="391"/>
      <c r="AE48" s="391"/>
      <c r="AF48" s="391"/>
      <c r="AG48" s="389"/>
      <c r="AH48" s="389"/>
      <c r="AI48" s="522"/>
      <c r="AJ48" s="285"/>
      <c r="AK48" s="383"/>
      <c r="AL48" s="384"/>
      <c r="AM48" s="384"/>
      <c r="AN48" s="385"/>
      <c r="AO48" s="152"/>
      <c r="AP48" s="138"/>
      <c r="AQ48" s="776"/>
      <c r="AV48" s="396"/>
      <c r="AW48" s="396"/>
      <c r="AX48" s="396"/>
      <c r="AY48" s="397"/>
      <c r="AZ48" s="391"/>
      <c r="BA48" s="391"/>
      <c r="BB48" s="391"/>
      <c r="BC48" s="391"/>
      <c r="BD48" s="389"/>
      <c r="BE48" s="389"/>
      <c r="BF48" s="522"/>
      <c r="BG48" s="285"/>
      <c r="BH48" s="383"/>
      <c r="BI48" s="384"/>
      <c r="BJ48" s="384"/>
      <c r="BK48" s="385"/>
      <c r="BL48" s="152"/>
      <c r="BM48" s="138"/>
      <c r="BN48" s="776"/>
      <c r="BS48" s="396"/>
      <c r="BT48" s="396"/>
      <c r="BU48" s="396"/>
      <c r="BV48" s="397"/>
      <c r="BW48" s="391"/>
      <c r="BX48" s="391"/>
      <c r="BY48" s="391"/>
      <c r="BZ48" s="391"/>
      <c r="CA48" s="389"/>
      <c r="CB48" s="389"/>
      <c r="CC48" s="522"/>
      <c r="CD48" s="152"/>
      <c r="CE48" s="138"/>
    </row>
    <row r="49" spans="1:83" x14ac:dyDescent="0.25">
      <c r="B49" s="396"/>
      <c r="C49" s="396"/>
      <c r="D49" s="396"/>
      <c r="E49" s="397"/>
      <c r="F49" s="391"/>
      <c r="G49" s="391"/>
      <c r="H49" s="391"/>
      <c r="I49" s="391"/>
      <c r="J49" s="389"/>
      <c r="K49" s="389"/>
      <c r="L49" s="522"/>
      <c r="M49" s="285"/>
      <c r="N49" s="383"/>
      <c r="O49" s="384"/>
      <c r="P49" s="384"/>
      <c r="Q49" s="385"/>
      <c r="R49" s="152"/>
      <c r="S49" s="138"/>
      <c r="T49" s="776"/>
      <c r="Y49" s="396"/>
      <c r="Z49" s="396"/>
      <c r="AA49" s="396"/>
      <c r="AB49" s="397"/>
      <c r="AC49" s="391"/>
      <c r="AD49" s="391"/>
      <c r="AE49" s="391"/>
      <c r="AF49" s="391"/>
      <c r="AG49" s="389"/>
      <c r="AH49" s="389"/>
      <c r="AI49" s="522"/>
      <c r="AJ49" s="285"/>
      <c r="AK49" s="383"/>
      <c r="AL49" s="384"/>
      <c r="AM49" s="384"/>
      <c r="AN49" s="385"/>
      <c r="AO49" s="152"/>
      <c r="AP49" s="138"/>
      <c r="AQ49" s="776"/>
      <c r="AV49" s="396"/>
      <c r="AW49" s="396"/>
      <c r="AX49" s="396"/>
      <c r="AY49" s="397"/>
      <c r="AZ49" s="391"/>
      <c r="BA49" s="391"/>
      <c r="BB49" s="391"/>
      <c r="BC49" s="391"/>
      <c r="BD49" s="389"/>
      <c r="BE49" s="389"/>
      <c r="BF49" s="522"/>
      <c r="BG49" s="285"/>
      <c r="BH49" s="383"/>
      <c r="BI49" s="384"/>
      <c r="BJ49" s="384"/>
      <c r="BK49" s="385"/>
      <c r="BL49" s="152"/>
      <c r="BM49" s="138"/>
      <c r="BN49" s="776"/>
      <c r="BS49" s="396"/>
      <c r="BT49" s="396"/>
      <c r="BU49" s="396"/>
      <c r="BV49" s="397"/>
      <c r="BW49" s="391"/>
      <c r="BX49" s="391"/>
      <c r="BY49" s="391"/>
      <c r="BZ49" s="391"/>
      <c r="CA49" s="389"/>
      <c r="CB49" s="389"/>
      <c r="CC49" s="522"/>
      <c r="CD49" s="152"/>
      <c r="CE49" s="138"/>
    </row>
    <row r="50" spans="1:83" x14ac:dyDescent="0.25">
      <c r="A50"/>
      <c r="B50" s="396"/>
      <c r="C50" s="396"/>
      <c r="D50" s="396"/>
      <c r="E50" s="397"/>
      <c r="F50" s="391"/>
      <c r="G50" s="391"/>
      <c r="H50" s="391"/>
      <c r="I50" s="391"/>
      <c r="J50" s="389"/>
      <c r="K50" s="389"/>
      <c r="L50" s="522"/>
      <c r="M50" s="285"/>
      <c r="N50" s="383"/>
      <c r="O50" s="384"/>
      <c r="P50" s="384"/>
      <c r="Q50" s="385"/>
      <c r="R50" s="152"/>
      <c r="S50" s="138"/>
      <c r="T50" s="776"/>
      <c r="X50"/>
      <c r="Y50" s="396"/>
      <c r="Z50" s="396"/>
      <c r="AA50" s="396"/>
      <c r="AB50" s="397"/>
      <c r="AC50" s="391"/>
      <c r="AD50" s="391"/>
      <c r="AE50" s="391"/>
      <c r="AF50" s="391"/>
      <c r="AG50" s="389"/>
      <c r="AH50" s="389"/>
      <c r="AI50" s="522"/>
      <c r="AJ50" s="285"/>
      <c r="AK50" s="383"/>
      <c r="AL50" s="384"/>
      <c r="AM50" s="384"/>
      <c r="AN50" s="385"/>
      <c r="AO50" s="152"/>
      <c r="AP50" s="138"/>
      <c r="AQ50" s="776"/>
      <c r="AU50"/>
      <c r="AV50" s="396"/>
      <c r="AW50" s="396"/>
      <c r="AX50" s="396"/>
      <c r="AY50" s="397"/>
      <c r="AZ50" s="391"/>
      <c r="BA50" s="391"/>
      <c r="BB50" s="391"/>
      <c r="BC50" s="391"/>
      <c r="BD50" s="389"/>
      <c r="BE50" s="389"/>
      <c r="BF50" s="522"/>
      <c r="BG50" s="285"/>
      <c r="BH50" s="383"/>
      <c r="BI50" s="384"/>
      <c r="BJ50" s="384"/>
      <c r="BK50" s="385"/>
      <c r="BL50" s="152"/>
      <c r="BM50" s="138"/>
      <c r="BN50" s="776"/>
      <c r="BR50"/>
      <c r="BS50" s="396"/>
      <c r="BT50" s="396"/>
      <c r="BU50" s="396"/>
      <c r="BV50" s="397"/>
      <c r="BW50" s="391"/>
      <c r="BX50" s="391"/>
      <c r="BY50" s="391"/>
      <c r="BZ50" s="391"/>
      <c r="CA50" s="389"/>
      <c r="CB50" s="389"/>
      <c r="CC50" s="522"/>
      <c r="CD50" s="152"/>
      <c r="CE50" s="138"/>
    </row>
    <row r="51" spans="1:83" x14ac:dyDescent="0.25">
      <c r="A51"/>
      <c r="B51" s="396"/>
      <c r="C51" s="396"/>
      <c r="D51" s="396"/>
      <c r="E51" s="397"/>
      <c r="F51" s="391"/>
      <c r="G51" s="391"/>
      <c r="H51" s="391"/>
      <c r="I51" s="391"/>
      <c r="J51" s="389"/>
      <c r="K51" s="389"/>
      <c r="L51" s="522"/>
      <c r="M51" s="285"/>
      <c r="N51" s="383"/>
      <c r="O51" s="384"/>
      <c r="P51" s="384"/>
      <c r="Q51" s="385"/>
      <c r="R51" s="152"/>
      <c r="S51" s="138"/>
      <c r="T51" s="776"/>
      <c r="X51"/>
      <c r="Y51" s="396"/>
      <c r="Z51" s="396"/>
      <c r="AA51" s="396"/>
      <c r="AB51" s="397"/>
      <c r="AC51" s="391"/>
      <c r="AD51" s="391"/>
      <c r="AE51" s="391"/>
      <c r="AF51" s="391"/>
      <c r="AG51" s="389"/>
      <c r="AH51" s="389"/>
      <c r="AI51" s="522"/>
      <c r="AJ51" s="285"/>
      <c r="AK51" s="383"/>
      <c r="AL51" s="384"/>
      <c r="AM51" s="384"/>
      <c r="AN51" s="385"/>
      <c r="AO51" s="152"/>
      <c r="AP51" s="138"/>
      <c r="AQ51" s="776"/>
      <c r="AU51"/>
      <c r="AV51" s="396"/>
      <c r="AW51" s="396"/>
      <c r="AX51" s="396"/>
      <c r="AY51" s="397"/>
      <c r="AZ51" s="391"/>
      <c r="BA51" s="391"/>
      <c r="BB51" s="391"/>
      <c r="BC51" s="391"/>
      <c r="BD51" s="389"/>
      <c r="BE51" s="389"/>
      <c r="BF51" s="522"/>
      <c r="BG51" s="285"/>
      <c r="BH51" s="383"/>
      <c r="BI51" s="384"/>
      <c r="BJ51" s="384"/>
      <c r="BK51" s="385"/>
      <c r="BL51" s="152"/>
      <c r="BM51" s="138"/>
      <c r="BN51" s="776"/>
      <c r="BR51"/>
      <c r="BS51" s="396"/>
      <c r="BT51" s="396"/>
      <c r="BU51" s="396"/>
      <c r="BV51" s="397"/>
      <c r="BW51" s="391"/>
      <c r="BX51" s="391"/>
      <c r="BY51" s="391"/>
      <c r="BZ51" s="391"/>
      <c r="CA51" s="389"/>
      <c r="CB51" s="389"/>
      <c r="CC51" s="522"/>
      <c r="CD51" s="152"/>
      <c r="CE51" s="138"/>
    </row>
    <row r="52" spans="1:83" x14ac:dyDescent="0.25">
      <c r="A52"/>
      <c r="B52" s="396"/>
      <c r="C52" s="396"/>
      <c r="D52" s="396"/>
      <c r="E52" s="397"/>
      <c r="F52" s="391"/>
      <c r="G52" s="391"/>
      <c r="H52" s="391"/>
      <c r="I52" s="391"/>
      <c r="J52" s="389"/>
      <c r="K52" s="389"/>
      <c r="L52" s="522"/>
      <c r="M52" s="285"/>
      <c r="N52" s="383"/>
      <c r="O52" s="384"/>
      <c r="P52" s="384"/>
      <c r="Q52" s="385"/>
      <c r="R52" s="152"/>
      <c r="S52" s="138"/>
      <c r="T52" s="776"/>
      <c r="X52"/>
      <c r="Y52" s="396"/>
      <c r="Z52" s="396"/>
      <c r="AA52" s="396"/>
      <c r="AB52" s="397"/>
      <c r="AC52" s="391"/>
      <c r="AD52" s="391"/>
      <c r="AE52" s="391"/>
      <c r="AF52" s="391"/>
      <c r="AG52" s="389"/>
      <c r="AH52" s="389"/>
      <c r="AI52" s="522"/>
      <c r="AJ52" s="285"/>
      <c r="AK52" s="383"/>
      <c r="AL52" s="384"/>
      <c r="AM52" s="384"/>
      <c r="AN52" s="385"/>
      <c r="AO52" s="152"/>
      <c r="AP52" s="138"/>
      <c r="AQ52" s="776"/>
      <c r="AU52"/>
      <c r="AV52" s="396"/>
      <c r="AW52" s="396"/>
      <c r="AX52" s="396"/>
      <c r="AY52" s="397"/>
      <c r="AZ52" s="391"/>
      <c r="BA52" s="391"/>
      <c r="BB52" s="391"/>
      <c r="BC52" s="391"/>
      <c r="BD52" s="389"/>
      <c r="BE52" s="389"/>
      <c r="BF52" s="522"/>
      <c r="BG52" s="285"/>
      <c r="BH52" s="383"/>
      <c r="BI52" s="384"/>
      <c r="BJ52" s="384"/>
      <c r="BK52" s="385"/>
      <c r="BL52" s="152"/>
      <c r="BM52" s="138"/>
      <c r="BN52" s="776"/>
      <c r="BR52"/>
      <c r="BS52" s="396"/>
      <c r="BT52" s="396"/>
      <c r="BU52" s="396"/>
      <c r="BV52" s="397"/>
      <c r="BW52" s="391"/>
      <c r="BX52" s="391"/>
      <c r="BY52" s="391"/>
      <c r="BZ52" s="391"/>
      <c r="CA52" s="389"/>
      <c r="CB52" s="389"/>
      <c r="CC52" s="522"/>
      <c r="CD52" s="152"/>
      <c r="CE52" s="138"/>
    </row>
    <row r="53" spans="1:83" x14ac:dyDescent="0.25">
      <c r="A53"/>
      <c r="B53" s="396"/>
      <c r="C53" s="396"/>
      <c r="D53" s="396"/>
      <c r="E53" s="397"/>
      <c r="F53" s="391"/>
      <c r="G53" s="391"/>
      <c r="H53" s="391"/>
      <c r="I53" s="391"/>
      <c r="J53" s="389"/>
      <c r="K53" s="389"/>
      <c r="L53" s="522"/>
      <c r="M53" s="285"/>
      <c r="N53" s="383"/>
      <c r="O53" s="384"/>
      <c r="P53" s="384"/>
      <c r="Q53" s="385"/>
      <c r="R53" s="152"/>
      <c r="S53" s="138"/>
      <c r="T53" s="776"/>
      <c r="X53"/>
      <c r="Y53" s="396"/>
      <c r="Z53" s="396"/>
      <c r="AA53" s="396"/>
      <c r="AB53" s="397"/>
      <c r="AC53" s="391"/>
      <c r="AD53" s="391"/>
      <c r="AE53" s="391"/>
      <c r="AF53" s="391"/>
      <c r="AG53" s="389"/>
      <c r="AH53" s="389"/>
      <c r="AI53" s="522"/>
      <c r="AJ53" s="285"/>
      <c r="AK53" s="383"/>
      <c r="AL53" s="384"/>
      <c r="AM53" s="384"/>
      <c r="AN53" s="385"/>
      <c r="AO53" s="152"/>
      <c r="AP53" s="138"/>
      <c r="AQ53" s="776"/>
      <c r="AU53"/>
      <c r="AV53" s="396"/>
      <c r="AW53" s="396"/>
      <c r="AX53" s="396"/>
      <c r="AY53" s="397"/>
      <c r="AZ53" s="391"/>
      <c r="BA53" s="391"/>
      <c r="BB53" s="391"/>
      <c r="BC53" s="391"/>
      <c r="BD53" s="389"/>
      <c r="BE53" s="389"/>
      <c r="BF53" s="522"/>
      <c r="BG53" s="285"/>
      <c r="BH53" s="383"/>
      <c r="BI53" s="384"/>
      <c r="BJ53" s="384"/>
      <c r="BK53" s="385"/>
      <c r="BL53" s="152"/>
      <c r="BM53" s="138"/>
      <c r="BN53" s="776"/>
      <c r="BR53"/>
      <c r="BS53" s="396"/>
      <c r="BT53" s="396"/>
      <c r="BU53" s="396"/>
      <c r="BV53" s="397"/>
      <c r="BW53" s="391"/>
      <c r="BX53" s="391"/>
      <c r="BY53" s="391"/>
      <c r="BZ53" s="391"/>
      <c r="CA53" s="389"/>
      <c r="CB53" s="389"/>
      <c r="CC53" s="522"/>
      <c r="CD53" s="152"/>
      <c r="CE53" s="138"/>
    </row>
    <row r="54" spans="1:83" x14ac:dyDescent="0.25">
      <c r="A54"/>
      <c r="B54" s="396"/>
      <c r="C54" s="396"/>
      <c r="D54" s="396"/>
      <c r="E54" s="397"/>
      <c r="F54" s="391"/>
      <c r="G54" s="391"/>
      <c r="H54" s="391"/>
      <c r="I54" s="391"/>
      <c r="J54" s="389"/>
      <c r="K54" s="389"/>
      <c r="L54" s="522"/>
      <c r="M54" s="285"/>
      <c r="N54" s="383"/>
      <c r="O54" s="384"/>
      <c r="P54" s="384"/>
      <c r="Q54" s="385"/>
      <c r="R54" s="152"/>
      <c r="S54" s="138"/>
      <c r="T54" s="776"/>
      <c r="X54"/>
      <c r="Y54" s="396"/>
      <c r="Z54" s="396"/>
      <c r="AA54" s="396"/>
      <c r="AB54" s="397"/>
      <c r="AC54" s="391"/>
      <c r="AD54" s="391"/>
      <c r="AE54" s="391"/>
      <c r="AF54" s="391"/>
      <c r="AG54" s="389"/>
      <c r="AH54" s="389"/>
      <c r="AI54" s="522"/>
      <c r="AJ54" s="285"/>
      <c r="AK54" s="383"/>
      <c r="AL54" s="384"/>
      <c r="AM54" s="384"/>
      <c r="AN54" s="385"/>
      <c r="AO54" s="152"/>
      <c r="AP54" s="138"/>
      <c r="AQ54" s="776"/>
      <c r="AU54"/>
      <c r="AV54" s="396"/>
      <c r="AW54" s="396"/>
      <c r="AX54" s="396"/>
      <c r="AY54" s="397"/>
      <c r="AZ54" s="391"/>
      <c r="BA54" s="391"/>
      <c r="BB54" s="391"/>
      <c r="BC54" s="391"/>
      <c r="BD54" s="389"/>
      <c r="BE54" s="389"/>
      <c r="BF54" s="522"/>
      <c r="BG54" s="285"/>
      <c r="BH54" s="383"/>
      <c r="BI54" s="384"/>
      <c r="BJ54" s="384"/>
      <c r="BK54" s="385"/>
      <c r="BL54" s="152"/>
      <c r="BM54" s="138"/>
      <c r="BN54" s="776"/>
      <c r="BR54"/>
      <c r="BS54" s="396"/>
      <c r="BT54" s="396"/>
      <c r="BU54" s="396"/>
      <c r="BV54" s="397"/>
      <c r="BW54" s="391"/>
      <c r="BX54" s="391"/>
      <c r="BY54" s="391"/>
      <c r="BZ54" s="391"/>
      <c r="CA54" s="389"/>
      <c r="CB54" s="389"/>
      <c r="CC54" s="522"/>
      <c r="CD54" s="152"/>
      <c r="CE54" s="138"/>
    </row>
    <row r="55" spans="1:83" x14ac:dyDescent="0.25">
      <c r="A55"/>
      <c r="B55" s="396"/>
      <c r="C55" s="396"/>
      <c r="D55" s="396"/>
      <c r="E55" s="397"/>
      <c r="F55" s="391"/>
      <c r="G55" s="391"/>
      <c r="H55" s="391"/>
      <c r="I55" s="391"/>
      <c r="J55" s="389"/>
      <c r="K55" s="389"/>
      <c r="L55" s="522"/>
      <c r="M55" s="285"/>
      <c r="N55" s="383"/>
      <c r="O55" s="384"/>
      <c r="P55" s="384"/>
      <c r="Q55" s="385"/>
      <c r="R55" s="152"/>
      <c r="S55" s="138"/>
      <c r="T55" s="776"/>
      <c r="X55"/>
      <c r="Y55" s="396"/>
      <c r="Z55" s="396"/>
      <c r="AA55" s="396"/>
      <c r="AB55" s="397"/>
      <c r="AC55" s="391"/>
      <c r="AD55" s="391"/>
      <c r="AE55" s="391"/>
      <c r="AF55" s="391"/>
      <c r="AG55" s="389"/>
      <c r="AH55" s="389"/>
      <c r="AI55" s="522"/>
      <c r="AJ55" s="285"/>
      <c r="AK55" s="383"/>
      <c r="AL55" s="384"/>
      <c r="AM55" s="384"/>
      <c r="AN55" s="385"/>
      <c r="AO55" s="152"/>
      <c r="AP55" s="138"/>
      <c r="AQ55" s="776"/>
      <c r="AU55"/>
      <c r="AV55" s="396"/>
      <c r="AW55" s="396"/>
      <c r="AX55" s="396"/>
      <c r="AY55" s="397"/>
      <c r="AZ55" s="391"/>
      <c r="BA55" s="391"/>
      <c r="BB55" s="391"/>
      <c r="BC55" s="391"/>
      <c r="BD55" s="389"/>
      <c r="BE55" s="389"/>
      <c r="BF55" s="522"/>
      <c r="BG55" s="285"/>
      <c r="BH55" s="383"/>
      <c r="BI55" s="384"/>
      <c r="BJ55" s="384"/>
      <c r="BK55" s="385"/>
      <c r="BL55" s="152"/>
      <c r="BM55" s="138"/>
      <c r="BN55" s="776"/>
      <c r="BR55"/>
      <c r="BS55" s="396"/>
      <c r="BT55" s="396"/>
      <c r="BU55" s="396"/>
      <c r="BV55" s="397"/>
      <c r="BW55" s="391"/>
      <c r="BX55" s="391"/>
      <c r="BY55" s="391"/>
      <c r="BZ55" s="391"/>
      <c r="CA55" s="389"/>
      <c r="CB55" s="389"/>
      <c r="CC55" s="522"/>
      <c r="CD55" s="152"/>
      <c r="CE55" s="138"/>
    </row>
    <row r="56" spans="1:83" x14ac:dyDescent="0.25">
      <c r="A56"/>
      <c r="B56" s="396"/>
      <c r="C56" s="396"/>
      <c r="D56" s="396"/>
      <c r="E56" s="397"/>
      <c r="F56" s="391"/>
      <c r="G56" s="391"/>
      <c r="H56" s="391"/>
      <c r="I56" s="391"/>
      <c r="J56" s="389"/>
      <c r="K56" s="389"/>
      <c r="L56" s="522"/>
      <c r="M56" s="285"/>
      <c r="N56" s="383"/>
      <c r="O56" s="384"/>
      <c r="P56" s="384"/>
      <c r="Q56" s="385"/>
      <c r="R56" s="152"/>
      <c r="S56" s="138"/>
      <c r="T56" s="776"/>
      <c r="X56"/>
      <c r="Y56" s="396"/>
      <c r="Z56" s="396"/>
      <c r="AA56" s="396"/>
      <c r="AB56" s="397"/>
      <c r="AC56" s="391"/>
      <c r="AD56" s="391"/>
      <c r="AE56" s="391"/>
      <c r="AF56" s="391"/>
      <c r="AG56" s="389"/>
      <c r="AH56" s="389"/>
      <c r="AI56" s="522"/>
      <c r="AJ56" s="285"/>
      <c r="AK56" s="383"/>
      <c r="AL56" s="384"/>
      <c r="AM56" s="384"/>
      <c r="AN56" s="385"/>
      <c r="AO56" s="152"/>
      <c r="AP56" s="138"/>
      <c r="AQ56" s="776"/>
      <c r="AU56"/>
      <c r="AV56" s="396"/>
      <c r="AW56" s="396"/>
      <c r="AX56" s="396"/>
      <c r="AY56" s="397"/>
      <c r="AZ56" s="391"/>
      <c r="BA56" s="391"/>
      <c r="BB56" s="391"/>
      <c r="BC56" s="391"/>
      <c r="BD56" s="389"/>
      <c r="BE56" s="389"/>
      <c r="BF56" s="522"/>
      <c r="BG56" s="285"/>
      <c r="BH56" s="383"/>
      <c r="BI56" s="384"/>
      <c r="BJ56" s="384"/>
      <c r="BK56" s="385"/>
      <c r="BL56" s="152"/>
      <c r="BM56" s="138"/>
      <c r="BN56" s="776"/>
      <c r="BR56"/>
      <c r="BS56" s="396"/>
      <c r="BT56" s="396"/>
      <c r="BU56" s="396"/>
      <c r="BV56" s="397"/>
      <c r="BW56" s="391"/>
      <c r="BX56" s="391"/>
      <c r="BY56" s="391"/>
      <c r="BZ56" s="391"/>
      <c r="CA56" s="389"/>
      <c r="CB56" s="389"/>
      <c r="CC56" s="522"/>
      <c r="CD56" s="152"/>
      <c r="CE56" s="138"/>
    </row>
    <row r="57" spans="1:83" x14ac:dyDescent="0.25">
      <c r="A57"/>
      <c r="B57" s="396"/>
      <c r="C57" s="396"/>
      <c r="D57" s="396"/>
      <c r="E57" s="397"/>
      <c r="F57" s="391"/>
      <c r="G57" s="391"/>
      <c r="H57" s="391"/>
      <c r="I57" s="391"/>
      <c r="J57" s="389"/>
      <c r="K57" s="389"/>
      <c r="L57" s="522"/>
      <c r="M57" s="285"/>
      <c r="N57" s="383"/>
      <c r="O57" s="384"/>
      <c r="P57" s="384"/>
      <c r="Q57" s="385"/>
      <c r="R57" s="152"/>
      <c r="S57" s="138"/>
      <c r="T57" s="776"/>
      <c r="X57"/>
      <c r="Y57" s="396"/>
      <c r="Z57" s="396"/>
      <c r="AA57" s="396"/>
      <c r="AB57" s="397"/>
      <c r="AC57" s="391"/>
      <c r="AD57" s="391"/>
      <c r="AE57" s="391"/>
      <c r="AF57" s="391"/>
      <c r="AG57" s="389"/>
      <c r="AH57" s="389"/>
      <c r="AI57" s="522"/>
      <c r="AJ57" s="285"/>
      <c r="AK57" s="383"/>
      <c r="AL57" s="384"/>
      <c r="AM57" s="384"/>
      <c r="AN57" s="385"/>
      <c r="AO57" s="152"/>
      <c r="AP57" s="138"/>
      <c r="AQ57" s="776"/>
      <c r="AU57"/>
      <c r="AV57" s="396"/>
      <c r="AW57" s="396"/>
      <c r="AX57" s="396"/>
      <c r="AY57" s="397"/>
      <c r="AZ57" s="391"/>
      <c r="BA57" s="391"/>
      <c r="BB57" s="391"/>
      <c r="BC57" s="391"/>
      <c r="BD57" s="389"/>
      <c r="BE57" s="389"/>
      <c r="BF57" s="522"/>
      <c r="BG57" s="285"/>
      <c r="BH57" s="383"/>
      <c r="BI57" s="384"/>
      <c r="BJ57" s="384"/>
      <c r="BK57" s="385"/>
      <c r="BL57" s="152"/>
      <c r="BM57" s="138"/>
      <c r="BN57" s="776"/>
      <c r="BR57"/>
      <c r="BS57" s="396"/>
      <c r="BT57" s="396"/>
      <c r="BU57" s="396"/>
      <c r="BV57" s="397"/>
      <c r="BW57" s="391"/>
      <c r="BX57" s="391"/>
      <c r="BY57" s="391"/>
      <c r="BZ57" s="391"/>
      <c r="CA57" s="389"/>
      <c r="CB57" s="389"/>
      <c r="CC57" s="522"/>
      <c r="CD57" s="152"/>
      <c r="CE57" s="138"/>
    </row>
    <row r="58" spans="1:83" x14ac:dyDescent="0.25">
      <c r="A58"/>
      <c r="B58" s="396"/>
      <c r="C58" s="396"/>
      <c r="D58" s="396"/>
      <c r="E58" s="397"/>
      <c r="F58" s="391"/>
      <c r="G58" s="391"/>
      <c r="H58" s="391"/>
      <c r="I58" s="391"/>
      <c r="J58" s="389"/>
      <c r="K58" s="389"/>
      <c r="L58" s="522"/>
      <c r="M58" s="285"/>
      <c r="N58" s="383"/>
      <c r="O58" s="384"/>
      <c r="P58" s="384"/>
      <c r="Q58" s="385"/>
      <c r="R58" s="152"/>
      <c r="S58" s="138"/>
      <c r="T58" s="776"/>
      <c r="X58"/>
      <c r="Y58" s="396"/>
      <c r="Z58" s="396"/>
      <c r="AA58" s="396"/>
      <c r="AB58" s="397"/>
      <c r="AC58" s="391"/>
      <c r="AD58" s="391"/>
      <c r="AE58" s="391"/>
      <c r="AF58" s="391"/>
      <c r="AG58" s="389"/>
      <c r="AH58" s="389"/>
      <c r="AI58" s="522"/>
      <c r="AJ58" s="285"/>
      <c r="AK58" s="383"/>
      <c r="AL58" s="384"/>
      <c r="AM58" s="384"/>
      <c r="AN58" s="385"/>
      <c r="AO58" s="152"/>
      <c r="AP58" s="138"/>
      <c r="AQ58" s="776"/>
      <c r="AU58"/>
      <c r="AV58" s="396"/>
      <c r="AW58" s="396"/>
      <c r="AX58" s="396"/>
      <c r="AY58" s="397"/>
      <c r="AZ58" s="391"/>
      <c r="BA58" s="391"/>
      <c r="BB58" s="391"/>
      <c r="BC58" s="391"/>
      <c r="BD58" s="389"/>
      <c r="BE58" s="389"/>
      <c r="BF58" s="522"/>
      <c r="BG58" s="285"/>
      <c r="BH58" s="383"/>
      <c r="BI58" s="384"/>
      <c r="BJ58" s="384"/>
      <c r="BK58" s="385"/>
      <c r="BL58" s="152"/>
      <c r="BM58" s="138"/>
      <c r="BN58" s="776"/>
      <c r="BR58"/>
      <c r="BS58" s="396"/>
      <c r="BT58" s="396"/>
      <c r="BU58" s="396"/>
      <c r="BV58" s="397"/>
      <c r="BW58" s="391"/>
      <c r="BX58" s="391"/>
      <c r="BY58" s="391"/>
      <c r="BZ58" s="391"/>
      <c r="CA58" s="389"/>
      <c r="CB58" s="389"/>
      <c r="CC58" s="522"/>
      <c r="CD58" s="152"/>
      <c r="CE58" s="138"/>
    </row>
    <row r="59" spans="1:83" x14ac:dyDescent="0.25">
      <c r="A59"/>
      <c r="B59" s="396"/>
      <c r="C59" s="396"/>
      <c r="D59" s="396"/>
      <c r="E59" s="397"/>
      <c r="F59" s="391"/>
      <c r="G59" s="391"/>
      <c r="H59" s="391"/>
      <c r="I59" s="391"/>
      <c r="J59" s="389"/>
      <c r="K59" s="389"/>
      <c r="L59" s="522"/>
      <c r="M59" s="285"/>
      <c r="N59" s="383"/>
      <c r="O59" s="384"/>
      <c r="P59" s="384"/>
      <c r="Q59" s="385"/>
      <c r="R59" s="152"/>
      <c r="S59" s="138"/>
      <c r="T59" s="776"/>
      <c r="X59"/>
      <c r="Y59" s="396"/>
      <c r="Z59" s="396"/>
      <c r="AA59" s="396"/>
      <c r="AB59" s="397"/>
      <c r="AC59" s="391"/>
      <c r="AD59" s="391"/>
      <c r="AE59" s="391"/>
      <c r="AF59" s="391"/>
      <c r="AG59" s="389"/>
      <c r="AH59" s="389"/>
      <c r="AI59" s="522"/>
      <c r="AJ59" s="285"/>
      <c r="AK59" s="383"/>
      <c r="AL59" s="384"/>
      <c r="AM59" s="384"/>
      <c r="AN59" s="385"/>
      <c r="AO59" s="152"/>
      <c r="AP59" s="138"/>
      <c r="AQ59" s="776"/>
      <c r="AU59"/>
      <c r="AV59" s="396"/>
      <c r="AW59" s="396"/>
      <c r="AX59" s="396"/>
      <c r="AY59" s="397"/>
      <c r="AZ59" s="391"/>
      <c r="BA59" s="391"/>
      <c r="BB59" s="391"/>
      <c r="BC59" s="391"/>
      <c r="BD59" s="389"/>
      <c r="BE59" s="389"/>
      <c r="BF59" s="522"/>
      <c r="BG59" s="285"/>
      <c r="BH59" s="383"/>
      <c r="BI59" s="384"/>
      <c r="BJ59" s="384"/>
      <c r="BK59" s="385"/>
      <c r="BL59" s="152"/>
      <c r="BM59" s="138"/>
      <c r="BN59" s="776"/>
      <c r="BR59"/>
      <c r="BS59" s="396"/>
      <c r="BT59" s="396"/>
      <c r="BU59" s="396"/>
      <c r="BV59" s="397"/>
      <c r="BW59" s="391"/>
      <c r="BX59" s="391"/>
      <c r="BY59" s="391"/>
      <c r="BZ59" s="391"/>
      <c r="CA59" s="389"/>
      <c r="CB59" s="389"/>
      <c r="CC59" s="522"/>
      <c r="CD59" s="152"/>
      <c r="CE59" s="138"/>
    </row>
    <row r="60" spans="1:83" x14ac:dyDescent="0.25">
      <c r="A60"/>
      <c r="B60" s="396"/>
      <c r="C60" s="396"/>
      <c r="D60" s="396"/>
      <c r="E60" s="397"/>
      <c r="F60" s="391"/>
      <c r="G60" s="391"/>
      <c r="H60" s="391"/>
      <c r="I60" s="391"/>
      <c r="J60" s="389"/>
      <c r="K60" s="389"/>
      <c r="L60" s="522"/>
      <c r="M60" s="285"/>
      <c r="N60" s="383"/>
      <c r="O60" s="384"/>
      <c r="P60" s="384"/>
      <c r="Q60" s="385"/>
      <c r="R60" s="152"/>
      <c r="S60" s="138"/>
      <c r="T60" s="776"/>
      <c r="X60"/>
      <c r="Y60" s="396"/>
      <c r="Z60" s="396"/>
      <c r="AA60" s="396"/>
      <c r="AB60" s="397"/>
      <c r="AC60" s="391"/>
      <c r="AD60" s="391"/>
      <c r="AE60" s="391"/>
      <c r="AF60" s="391"/>
      <c r="AG60" s="389"/>
      <c r="AH60" s="389"/>
      <c r="AI60" s="522"/>
      <c r="AJ60" s="285"/>
      <c r="AK60" s="383"/>
      <c r="AL60" s="384"/>
      <c r="AM60" s="384"/>
      <c r="AN60" s="385"/>
      <c r="AO60" s="152"/>
      <c r="AP60" s="138"/>
      <c r="AQ60" s="776"/>
      <c r="AU60"/>
      <c r="AV60" s="396"/>
      <c r="AW60" s="396"/>
      <c r="AX60" s="396"/>
      <c r="AY60" s="397"/>
      <c r="AZ60" s="391"/>
      <c r="BA60" s="391"/>
      <c r="BB60" s="391"/>
      <c r="BC60" s="391"/>
      <c r="BD60" s="389"/>
      <c r="BE60" s="389"/>
      <c r="BF60" s="522"/>
      <c r="BG60" s="285"/>
      <c r="BH60" s="383"/>
      <c r="BI60" s="384"/>
      <c r="BJ60" s="384"/>
      <c r="BK60" s="385"/>
      <c r="BL60" s="152"/>
      <c r="BM60" s="138"/>
      <c r="BN60" s="776"/>
      <c r="BR60"/>
      <c r="BS60" s="396"/>
      <c r="BT60" s="396"/>
      <c r="BU60" s="396"/>
      <c r="BV60" s="397"/>
      <c r="BW60" s="391"/>
      <c r="BX60" s="391"/>
      <c r="BY60" s="391"/>
      <c r="BZ60" s="391"/>
      <c r="CA60" s="389"/>
      <c r="CB60" s="389"/>
      <c r="CC60" s="522"/>
      <c r="CD60" s="152"/>
      <c r="CE60" s="138"/>
    </row>
    <row r="61" spans="1:83" x14ac:dyDescent="0.25">
      <c r="A61"/>
      <c r="B61" s="396"/>
      <c r="C61" s="396"/>
      <c r="D61" s="396"/>
      <c r="E61" s="397"/>
      <c r="F61" s="391"/>
      <c r="G61" s="391"/>
      <c r="H61" s="391"/>
      <c r="I61" s="391"/>
      <c r="J61" s="389"/>
      <c r="K61" s="389"/>
      <c r="L61" s="522"/>
      <c r="M61" s="285"/>
      <c r="N61" s="383"/>
      <c r="O61" s="384"/>
      <c r="P61" s="384"/>
      <c r="Q61" s="385"/>
      <c r="R61" s="152"/>
      <c r="S61" s="138"/>
      <c r="T61" s="776"/>
      <c r="X61"/>
      <c r="Y61" s="396"/>
      <c r="Z61" s="396"/>
      <c r="AA61" s="396"/>
      <c r="AB61" s="397"/>
      <c r="AC61" s="391"/>
      <c r="AD61" s="391"/>
      <c r="AE61" s="391"/>
      <c r="AF61" s="391"/>
      <c r="AG61" s="389"/>
      <c r="AH61" s="389"/>
      <c r="AI61" s="522"/>
      <c r="AJ61" s="285"/>
      <c r="AK61" s="383"/>
      <c r="AL61" s="384"/>
      <c r="AM61" s="384"/>
      <c r="AN61" s="385"/>
      <c r="AO61" s="152"/>
      <c r="AP61" s="138"/>
      <c r="AQ61" s="776"/>
      <c r="AU61"/>
      <c r="AV61" s="396"/>
      <c r="AW61" s="396"/>
      <c r="AX61" s="396"/>
      <c r="AY61" s="397"/>
      <c r="AZ61" s="391"/>
      <c r="BA61" s="391"/>
      <c r="BB61" s="391"/>
      <c r="BC61" s="391"/>
      <c r="BD61" s="389"/>
      <c r="BE61" s="389"/>
      <c r="BF61" s="522"/>
      <c r="BG61" s="285"/>
      <c r="BH61" s="383"/>
      <c r="BI61" s="384"/>
      <c r="BJ61" s="384"/>
      <c r="BK61" s="385"/>
      <c r="BL61" s="152"/>
      <c r="BM61" s="138"/>
      <c r="BN61" s="776"/>
      <c r="BR61"/>
      <c r="BS61" s="396"/>
      <c r="BT61" s="396"/>
      <c r="BU61" s="396"/>
      <c r="BV61" s="397"/>
      <c r="BW61" s="391"/>
      <c r="BX61" s="391"/>
      <c r="BY61" s="391"/>
      <c r="BZ61" s="391"/>
      <c r="CA61" s="389"/>
      <c r="CB61" s="389"/>
      <c r="CC61" s="522"/>
      <c r="CD61" s="152"/>
      <c r="CE61" s="138"/>
    </row>
  </sheetData>
  <mergeCells count="8">
    <mergeCell ref="AZ3:BD3"/>
    <mergeCell ref="BS3:BV3"/>
    <mergeCell ref="BW3:CA3"/>
    <mergeCell ref="B3:E3"/>
    <mergeCell ref="F3:J3"/>
    <mergeCell ref="Y3:AB3"/>
    <mergeCell ref="AC3:AG3"/>
    <mergeCell ref="AV3:AY3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RowHeight="13.2" x14ac:dyDescent="0.25"/>
  <cols>
    <col min="1" max="1" width="6.33203125" customWidth="1"/>
    <col min="2" max="2" width="15.6640625" style="71" customWidth="1"/>
    <col min="3" max="3" width="13" style="111" customWidth="1"/>
    <col min="4" max="4" width="12" style="111" customWidth="1"/>
    <col min="5" max="6" width="15.6640625" style="111" customWidth="1"/>
    <col min="8" max="8" width="15.6640625" style="460" customWidth="1"/>
    <col min="9" max="9" width="15.6640625" style="437" customWidth="1"/>
    <col min="10" max="10" width="15.6640625" style="463" customWidth="1"/>
    <col min="11" max="11" width="15.6640625" style="180" customWidth="1"/>
    <col min="12" max="12" width="15.6640625" style="471" customWidth="1"/>
  </cols>
  <sheetData>
    <row r="1" spans="1:12" s="55" customFormat="1" ht="15.6" x14ac:dyDescent="0.3">
      <c r="A1" s="1043" t="s">
        <v>142</v>
      </c>
      <c r="B1" s="1037"/>
      <c r="C1" s="1037"/>
      <c r="D1" s="1037"/>
      <c r="E1" s="1037"/>
      <c r="F1" s="1037"/>
      <c r="H1" s="458"/>
      <c r="I1" s="465"/>
      <c r="J1" s="461"/>
      <c r="K1" s="467"/>
      <c r="L1" s="468"/>
    </row>
    <row r="2" spans="1:12" s="35" customFormat="1" ht="52.8" x14ac:dyDescent="0.25">
      <c r="A2" s="464" t="s">
        <v>45</v>
      </c>
      <c r="B2" s="450" t="s">
        <v>98</v>
      </c>
      <c r="C2" s="451" t="s">
        <v>136</v>
      </c>
      <c r="D2" s="450" t="s">
        <v>97</v>
      </c>
      <c r="E2" s="450" t="s">
        <v>56</v>
      </c>
      <c r="F2" s="450" t="s">
        <v>59</v>
      </c>
      <c r="H2" s="459" t="s">
        <v>294</v>
      </c>
      <c r="I2" s="466" t="s">
        <v>295</v>
      </c>
      <c r="J2" s="462" t="s">
        <v>296</v>
      </c>
      <c r="K2" s="469" t="s">
        <v>297</v>
      </c>
      <c r="L2" s="470" t="s">
        <v>298</v>
      </c>
    </row>
    <row r="3" spans="1:12" x14ac:dyDescent="0.25">
      <c r="A3" s="4"/>
      <c r="B3" s="1041" t="s">
        <v>69</v>
      </c>
      <c r="C3" s="1042"/>
      <c r="D3" s="1042"/>
      <c r="E3" s="1042"/>
      <c r="F3" s="1042"/>
    </row>
    <row r="4" spans="1:12" ht="18" customHeight="1" x14ac:dyDescent="0.25">
      <c r="A4" s="31">
        <v>1975</v>
      </c>
      <c r="B4" s="1028">
        <v>57.5</v>
      </c>
      <c r="C4" s="68">
        <v>56.6</v>
      </c>
      <c r="D4" s="68">
        <v>54.6</v>
      </c>
      <c r="E4" s="68">
        <v>54.59</v>
      </c>
      <c r="F4" s="68">
        <v>53.616999999999997</v>
      </c>
      <c r="H4" s="460">
        <f>C4-E4</f>
        <v>2.009999999999998</v>
      </c>
      <c r="I4" s="437">
        <f>((D4-E4)/E4)</f>
        <v>1.8318373328444788E-4</v>
      </c>
      <c r="J4" s="463">
        <f>D4-E4</f>
        <v>9.9999999999980105E-3</v>
      </c>
      <c r="K4" s="180">
        <f>((D4-E4)/E4)</f>
        <v>1.8318373328444788E-4</v>
      </c>
      <c r="L4" s="471">
        <f>F4/E4</f>
        <v>0.98217622275141958</v>
      </c>
    </row>
    <row r="5" spans="1:12" ht="18" customHeight="1" x14ac:dyDescent="0.25">
      <c r="A5" s="31">
        <v>1976</v>
      </c>
      <c r="B5" s="1028">
        <v>50.9</v>
      </c>
      <c r="C5" s="68">
        <v>49.3</v>
      </c>
      <c r="D5" s="68">
        <v>49</v>
      </c>
      <c r="E5" s="68">
        <v>50.268999999999998</v>
      </c>
      <c r="F5" s="68">
        <v>49.401000000000003</v>
      </c>
      <c r="H5" s="460">
        <f t="shared" ref="H5:H41" si="0">C5-E5</f>
        <v>-0.96900000000000119</v>
      </c>
      <c r="I5" s="437">
        <f t="shared" ref="I5:I41" si="1">((D5-E5)/E5)</f>
        <v>-2.5244186277825268E-2</v>
      </c>
      <c r="J5" s="463">
        <f t="shared" ref="J5:J41" si="2">D5-E5</f>
        <v>-1.2689999999999984</v>
      </c>
      <c r="K5" s="180">
        <f t="shared" ref="K5:K41" si="3">((D5-E5)/E5)</f>
        <v>-2.5244186277825268E-2</v>
      </c>
      <c r="L5" s="471">
        <f t="shared" ref="L5:L41" si="4">F5/E5</f>
        <v>0.98273289701406441</v>
      </c>
    </row>
    <row r="6" spans="1:12" ht="18" customHeight="1" x14ac:dyDescent="0.25">
      <c r="A6" s="31">
        <v>1977</v>
      </c>
      <c r="B6" s="1028">
        <v>53.1</v>
      </c>
      <c r="C6" s="68">
        <v>55.7</v>
      </c>
      <c r="D6" s="68">
        <v>59</v>
      </c>
      <c r="E6" s="68">
        <v>58.978000000000002</v>
      </c>
      <c r="F6" s="68">
        <v>57.83</v>
      </c>
      <c r="H6" s="460">
        <f t="shared" si="0"/>
        <v>-3.2779999999999987</v>
      </c>
      <c r="I6" s="437">
        <f t="shared" si="1"/>
        <v>3.7302044830273093E-4</v>
      </c>
      <c r="J6" s="463">
        <f t="shared" si="2"/>
        <v>2.1999999999998465E-2</v>
      </c>
      <c r="K6" s="180">
        <f t="shared" si="3"/>
        <v>3.7302044830273093E-4</v>
      </c>
      <c r="L6" s="471">
        <f t="shared" si="4"/>
        <v>0.98053511478856514</v>
      </c>
    </row>
    <row r="7" spans="1:12" ht="18" customHeight="1" x14ac:dyDescent="0.25">
      <c r="A7" s="31">
        <v>1978</v>
      </c>
      <c r="B7" s="1028">
        <v>63.9</v>
      </c>
      <c r="C7" s="68">
        <v>63.7</v>
      </c>
      <c r="D7" s="68">
        <v>64</v>
      </c>
      <c r="E7" s="68">
        <v>64.707999999999998</v>
      </c>
      <c r="F7" s="68">
        <v>63.662999999999997</v>
      </c>
      <c r="H7" s="460">
        <f t="shared" si="0"/>
        <v>-1.0079999999999956</v>
      </c>
      <c r="I7" s="437">
        <f t="shared" si="1"/>
        <v>-1.0941460097669506E-2</v>
      </c>
      <c r="J7" s="463">
        <f t="shared" si="2"/>
        <v>-0.70799999999999841</v>
      </c>
      <c r="K7" s="180">
        <f t="shared" si="3"/>
        <v>-1.0941460097669506E-2</v>
      </c>
      <c r="L7" s="471">
        <f t="shared" si="4"/>
        <v>0.98385052852815724</v>
      </c>
    </row>
    <row r="8" spans="1:12" ht="18" customHeight="1" x14ac:dyDescent="0.25">
      <c r="A8" s="31">
        <v>1979</v>
      </c>
      <c r="B8" s="1028">
        <v>66.3</v>
      </c>
      <c r="C8" s="68">
        <v>68.8</v>
      </c>
      <c r="D8" s="68">
        <v>71.599999999999994</v>
      </c>
      <c r="E8" s="68">
        <v>71.411000000000001</v>
      </c>
      <c r="F8" s="68">
        <v>70.343000000000004</v>
      </c>
      <c r="H8" s="460">
        <f t="shared" si="0"/>
        <v>-2.6110000000000042</v>
      </c>
      <c r="I8" s="437">
        <f t="shared" si="1"/>
        <v>2.6466510761646378E-3</v>
      </c>
      <c r="J8" s="463">
        <f t="shared" si="2"/>
        <v>0.18899999999999295</v>
      </c>
      <c r="K8" s="180">
        <f t="shared" si="3"/>
        <v>2.6466510761646378E-3</v>
      </c>
      <c r="L8" s="471">
        <f t="shared" si="4"/>
        <v>0.98504432090294214</v>
      </c>
    </row>
    <row r="9" spans="1:12" ht="18" customHeight="1" x14ac:dyDescent="0.25">
      <c r="A9" s="31">
        <v>1980</v>
      </c>
      <c r="B9" s="1028">
        <v>71.599999999999994</v>
      </c>
      <c r="C9" s="68">
        <v>71.3</v>
      </c>
      <c r="D9" s="68">
        <v>70.3</v>
      </c>
      <c r="E9" s="68">
        <v>69.930000000000007</v>
      </c>
      <c r="F9" s="68">
        <v>67.813000000000002</v>
      </c>
      <c r="H9" s="460">
        <f t="shared" si="0"/>
        <v>1.3699999999999903</v>
      </c>
      <c r="I9" s="437">
        <f t="shared" si="1"/>
        <v>5.2910052910051519E-3</v>
      </c>
      <c r="J9" s="463">
        <f t="shared" si="2"/>
        <v>0.36999999999999034</v>
      </c>
      <c r="K9" s="180">
        <f t="shared" si="3"/>
        <v>5.2910052910051519E-3</v>
      </c>
      <c r="L9" s="471">
        <f t="shared" si="4"/>
        <v>0.96972686972686961</v>
      </c>
    </row>
    <row r="10" spans="1:12" ht="18" customHeight="1" x14ac:dyDescent="0.25">
      <c r="A10" s="31">
        <v>1981</v>
      </c>
      <c r="B10" s="452" t="s">
        <v>57</v>
      </c>
      <c r="C10" s="68">
        <v>69.8</v>
      </c>
      <c r="D10" s="68">
        <v>68.5</v>
      </c>
      <c r="E10" s="68">
        <v>67.543000000000006</v>
      </c>
      <c r="F10" s="68">
        <v>66.162999999999997</v>
      </c>
      <c r="H10" s="460">
        <f t="shared" si="0"/>
        <v>2.2569999999999908</v>
      </c>
      <c r="I10" s="437">
        <f t="shared" si="1"/>
        <v>1.4168751758139165E-2</v>
      </c>
      <c r="J10" s="463">
        <f t="shared" si="2"/>
        <v>0.95699999999999363</v>
      </c>
      <c r="K10" s="180">
        <f t="shared" si="3"/>
        <v>1.4168751758139165E-2</v>
      </c>
      <c r="L10" s="471">
        <f t="shared" si="4"/>
        <v>0.97956857113246365</v>
      </c>
    </row>
    <row r="11" spans="1:12" ht="18" customHeight="1" x14ac:dyDescent="0.25">
      <c r="A11" s="31">
        <v>1982</v>
      </c>
      <c r="B11" s="1028">
        <v>69.5</v>
      </c>
      <c r="C11" s="452" t="s">
        <v>58</v>
      </c>
      <c r="D11" s="452">
        <v>72.2</v>
      </c>
      <c r="E11" s="452">
        <v>70.884</v>
      </c>
      <c r="F11" s="68">
        <v>69.441999999999993</v>
      </c>
      <c r="H11" s="460" t="e">
        <f t="shared" si="0"/>
        <v>#VALUE!</v>
      </c>
      <c r="I11" s="437">
        <f t="shared" si="1"/>
        <v>1.8565543705208545E-2</v>
      </c>
      <c r="J11" s="463">
        <f t="shared" si="2"/>
        <v>1.3160000000000025</v>
      </c>
      <c r="K11" s="180">
        <f t="shared" si="3"/>
        <v>1.8565543705208545E-2</v>
      </c>
      <c r="L11" s="471">
        <f t="shared" si="4"/>
        <v>0.97965690423790974</v>
      </c>
    </row>
    <row r="12" spans="1:12" ht="18" customHeight="1" x14ac:dyDescent="0.25">
      <c r="A12" s="31">
        <v>1983</v>
      </c>
      <c r="B12" s="1028">
        <v>68.8</v>
      </c>
      <c r="C12" s="68" t="s">
        <v>60</v>
      </c>
      <c r="D12" s="68">
        <v>63.3</v>
      </c>
      <c r="E12" s="68">
        <v>63.779000000000003</v>
      </c>
      <c r="F12" s="68">
        <v>62.524999999999999</v>
      </c>
      <c r="H12" s="460" t="e">
        <f t="shared" si="0"/>
        <v>#VALUE!</v>
      </c>
      <c r="I12" s="437">
        <f t="shared" si="1"/>
        <v>-7.5103090358896547E-3</v>
      </c>
      <c r="J12" s="463">
        <f t="shared" si="2"/>
        <v>-0.47900000000000631</v>
      </c>
      <c r="K12" s="180">
        <f t="shared" si="3"/>
        <v>-7.5103090358896547E-3</v>
      </c>
      <c r="L12" s="471">
        <f t="shared" si="4"/>
        <v>0.98033835588516594</v>
      </c>
    </row>
    <row r="13" spans="1:12" ht="18" customHeight="1" x14ac:dyDescent="0.25">
      <c r="A13" s="31">
        <v>1984</v>
      </c>
      <c r="B13" s="1028">
        <v>65.2</v>
      </c>
      <c r="C13" s="452" t="s">
        <v>58</v>
      </c>
      <c r="D13" s="452">
        <v>68</v>
      </c>
      <c r="E13" s="452">
        <v>67.754999999999995</v>
      </c>
      <c r="F13" s="68">
        <v>66.113</v>
      </c>
      <c r="H13" s="460" t="e">
        <f t="shared" si="0"/>
        <v>#VALUE!</v>
      </c>
      <c r="I13" s="437">
        <f t="shared" si="1"/>
        <v>3.6159693011586533E-3</v>
      </c>
      <c r="J13" s="463">
        <f t="shared" si="2"/>
        <v>0.24500000000000455</v>
      </c>
      <c r="K13" s="180">
        <f t="shared" si="3"/>
        <v>3.6159693011586533E-3</v>
      </c>
      <c r="L13" s="471">
        <f t="shared" si="4"/>
        <v>0.97576562615305151</v>
      </c>
    </row>
    <row r="14" spans="1:12" ht="18" customHeight="1" x14ac:dyDescent="0.25">
      <c r="A14" s="31">
        <v>1985</v>
      </c>
      <c r="B14" s="1028">
        <v>64.400000000000006</v>
      </c>
      <c r="C14" s="452" t="s">
        <v>58</v>
      </c>
      <c r="D14" s="452">
        <v>63.3</v>
      </c>
      <c r="E14" s="452">
        <v>63.145000000000003</v>
      </c>
      <c r="F14" s="68">
        <v>61.598999999999997</v>
      </c>
      <c r="H14" s="460" t="e">
        <f t="shared" si="0"/>
        <v>#VALUE!</v>
      </c>
      <c r="I14" s="437">
        <f t="shared" si="1"/>
        <v>2.4546678280147919E-3</v>
      </c>
      <c r="J14" s="463">
        <f t="shared" si="2"/>
        <v>0.15499999999999403</v>
      </c>
      <c r="K14" s="180">
        <f t="shared" si="3"/>
        <v>2.4546678280147919E-3</v>
      </c>
      <c r="L14" s="471">
        <f t="shared" si="4"/>
        <v>0.97551666798638048</v>
      </c>
    </row>
    <row r="15" spans="1:12" ht="18" customHeight="1" x14ac:dyDescent="0.25">
      <c r="A15" s="31">
        <v>1986</v>
      </c>
      <c r="B15" s="452" t="s">
        <v>58</v>
      </c>
      <c r="C15" s="68">
        <v>62</v>
      </c>
      <c r="D15" s="68">
        <v>61.8</v>
      </c>
      <c r="E15" s="68">
        <v>60.405000000000001</v>
      </c>
      <c r="F15" s="68">
        <v>58.311999999999998</v>
      </c>
      <c r="H15" s="460">
        <f t="shared" si="0"/>
        <v>1.5949999999999989</v>
      </c>
      <c r="I15" s="437">
        <f t="shared" si="1"/>
        <v>2.3094114725602119E-2</v>
      </c>
      <c r="J15" s="463">
        <f t="shared" si="2"/>
        <v>1.394999999999996</v>
      </c>
      <c r="K15" s="180">
        <f t="shared" si="3"/>
        <v>2.3094114725602119E-2</v>
      </c>
      <c r="L15" s="471">
        <f t="shared" si="4"/>
        <v>0.9653505504511215</v>
      </c>
    </row>
    <row r="16" spans="1:12" ht="18" customHeight="1" x14ac:dyDescent="0.25">
      <c r="A16" s="31">
        <v>1987</v>
      </c>
      <c r="B16" s="452" t="s">
        <v>58</v>
      </c>
      <c r="C16" s="68">
        <v>56.9</v>
      </c>
      <c r="D16" s="68">
        <v>58.7</v>
      </c>
      <c r="E16" s="68">
        <v>58.18</v>
      </c>
      <c r="F16" s="68">
        <v>57.171999999999997</v>
      </c>
      <c r="H16" s="460">
        <f t="shared" si="0"/>
        <v>-1.2800000000000011</v>
      </c>
      <c r="I16" s="437">
        <f t="shared" si="1"/>
        <v>8.9377793056033532E-3</v>
      </c>
      <c r="J16" s="463">
        <f t="shared" si="2"/>
        <v>0.52000000000000313</v>
      </c>
      <c r="K16" s="180">
        <f t="shared" si="3"/>
        <v>8.9377793056033532E-3</v>
      </c>
      <c r="L16" s="471">
        <f t="shared" si="4"/>
        <v>0.98267445857683045</v>
      </c>
    </row>
    <row r="17" spans="1:12" ht="18" customHeight="1" x14ac:dyDescent="0.25">
      <c r="A17" s="31">
        <v>1988</v>
      </c>
      <c r="B17" s="452" t="s">
        <v>58</v>
      </c>
      <c r="C17" s="68">
        <v>58</v>
      </c>
      <c r="D17" s="68">
        <v>58.5</v>
      </c>
      <c r="E17" s="68">
        <v>58.84</v>
      </c>
      <c r="F17" s="68">
        <v>57.372999999999998</v>
      </c>
      <c r="H17" s="460">
        <f t="shared" si="0"/>
        <v>-0.84000000000000341</v>
      </c>
      <c r="I17" s="437">
        <f t="shared" si="1"/>
        <v>-5.7783820530252104E-3</v>
      </c>
      <c r="J17" s="463">
        <f t="shared" si="2"/>
        <v>-0.34000000000000341</v>
      </c>
      <c r="K17" s="180">
        <f t="shared" si="3"/>
        <v>-5.7783820530252104E-3</v>
      </c>
      <c r="L17" s="471">
        <f t="shared" si="4"/>
        <v>0.97506798096532965</v>
      </c>
    </row>
    <row r="18" spans="1:12" ht="18" customHeight="1" x14ac:dyDescent="0.25">
      <c r="A18" s="31">
        <v>1989</v>
      </c>
      <c r="B18" s="452" t="s">
        <v>58</v>
      </c>
      <c r="C18" s="68">
        <v>61.7</v>
      </c>
      <c r="D18" s="68">
        <v>61.3</v>
      </c>
      <c r="E18" s="68">
        <v>60.82</v>
      </c>
      <c r="F18" s="68">
        <v>59.537999999999997</v>
      </c>
      <c r="H18" s="460">
        <f t="shared" si="0"/>
        <v>0.88000000000000256</v>
      </c>
      <c r="I18" s="437">
        <f t="shared" si="1"/>
        <v>7.8921407431765348E-3</v>
      </c>
      <c r="J18" s="463">
        <f t="shared" si="2"/>
        <v>0.47999999999999687</v>
      </c>
      <c r="K18" s="180">
        <f t="shared" si="3"/>
        <v>7.8921407431765348E-3</v>
      </c>
      <c r="L18" s="471">
        <f t="shared" si="4"/>
        <v>0.97892140743176581</v>
      </c>
    </row>
    <row r="19" spans="1:12" ht="18" customHeight="1" x14ac:dyDescent="0.25">
      <c r="A19" s="31">
        <v>1990</v>
      </c>
      <c r="B19" s="1028"/>
      <c r="C19" s="68">
        <v>59.42</v>
      </c>
      <c r="D19" s="68">
        <v>58.05</v>
      </c>
      <c r="E19" s="68">
        <v>57.795000000000002</v>
      </c>
      <c r="F19" s="68">
        <v>56.512</v>
      </c>
      <c r="H19" s="460">
        <f t="shared" si="0"/>
        <v>1.625</v>
      </c>
      <c r="I19" s="437">
        <f t="shared" si="1"/>
        <v>4.4121463794445101E-3</v>
      </c>
      <c r="J19" s="463">
        <f t="shared" si="2"/>
        <v>0.25499999999999545</v>
      </c>
      <c r="K19" s="180">
        <f t="shared" si="3"/>
        <v>4.4121463794445101E-3</v>
      </c>
      <c r="L19" s="471">
        <f t="shared" si="4"/>
        <v>0.97780084782420618</v>
      </c>
    </row>
    <row r="20" spans="1:12" ht="18" customHeight="1" x14ac:dyDescent="0.25">
      <c r="A20" s="31">
        <v>1991</v>
      </c>
      <c r="B20" s="1028">
        <v>58.5</v>
      </c>
      <c r="C20" s="68">
        <v>57.12</v>
      </c>
      <c r="D20" s="68">
        <v>59.78</v>
      </c>
      <c r="E20" s="68">
        <v>59.18</v>
      </c>
      <c r="F20" s="68">
        <v>58.011000000000003</v>
      </c>
      <c r="H20" s="460">
        <f t="shared" si="0"/>
        <v>-2.0600000000000023</v>
      </c>
      <c r="I20" s="437">
        <f t="shared" si="1"/>
        <v>1.0138560324433955E-2</v>
      </c>
      <c r="J20" s="463">
        <f t="shared" si="2"/>
        <v>0.60000000000000142</v>
      </c>
      <c r="K20" s="180">
        <f t="shared" si="3"/>
        <v>1.0138560324433955E-2</v>
      </c>
      <c r="L20" s="471">
        <f t="shared" si="4"/>
        <v>0.98024670496789457</v>
      </c>
    </row>
    <row r="21" spans="1:12" ht="18" customHeight="1" x14ac:dyDescent="0.25">
      <c r="A21" s="31">
        <v>1992</v>
      </c>
      <c r="B21" s="1028"/>
      <c r="C21" s="68">
        <v>57.42</v>
      </c>
      <c r="D21" s="68">
        <v>59.03</v>
      </c>
      <c r="E21" s="68">
        <v>59.18</v>
      </c>
      <c r="F21" s="68">
        <v>58.232999999999997</v>
      </c>
      <c r="H21" s="460">
        <f t="shared" si="0"/>
        <v>-1.759999999999998</v>
      </c>
      <c r="I21" s="437">
        <f t="shared" si="1"/>
        <v>-2.5346400811084584E-3</v>
      </c>
      <c r="J21" s="463">
        <f t="shared" si="2"/>
        <v>-0.14999999999999858</v>
      </c>
      <c r="K21" s="180">
        <f t="shared" si="3"/>
        <v>-2.5346400811084584E-3</v>
      </c>
      <c r="L21" s="471">
        <f t="shared" si="4"/>
        <v>0.98399797228793506</v>
      </c>
    </row>
    <row r="22" spans="1:12" ht="18" customHeight="1" x14ac:dyDescent="0.25">
      <c r="A22" s="31">
        <v>1993</v>
      </c>
      <c r="B22" s="1028"/>
      <c r="C22" s="68">
        <v>59.3</v>
      </c>
      <c r="D22" s="68">
        <v>61.58</v>
      </c>
      <c r="E22" s="68">
        <v>60.085000000000001</v>
      </c>
      <c r="F22" s="68">
        <v>57.307000000000002</v>
      </c>
      <c r="H22" s="460">
        <f t="shared" si="0"/>
        <v>-0.78500000000000369</v>
      </c>
      <c r="I22" s="437">
        <f t="shared" si="1"/>
        <v>2.4881417991179121E-2</v>
      </c>
      <c r="J22" s="463">
        <f t="shared" si="2"/>
        <v>1.4949999999999974</v>
      </c>
      <c r="K22" s="180">
        <f t="shared" si="3"/>
        <v>2.4881417991179121E-2</v>
      </c>
      <c r="L22" s="471">
        <f t="shared" si="4"/>
        <v>0.95376549887659157</v>
      </c>
    </row>
    <row r="23" spans="1:12" ht="18" customHeight="1" x14ac:dyDescent="0.25">
      <c r="A23" s="31">
        <v>1994</v>
      </c>
      <c r="B23" s="1028"/>
      <c r="C23" s="68">
        <v>61.12</v>
      </c>
      <c r="D23" s="68">
        <v>61.78</v>
      </c>
      <c r="E23" s="68">
        <v>61.62</v>
      </c>
      <c r="F23" s="68">
        <v>60.808999999999997</v>
      </c>
      <c r="H23" s="460">
        <f t="shared" si="0"/>
        <v>-0.5</v>
      </c>
      <c r="I23" s="437">
        <f t="shared" si="1"/>
        <v>2.5965595585849353E-3</v>
      </c>
      <c r="J23" s="463">
        <f t="shared" si="2"/>
        <v>0.16000000000000369</v>
      </c>
      <c r="K23" s="180">
        <f t="shared" si="3"/>
        <v>2.5965595585849353E-3</v>
      </c>
      <c r="L23" s="471">
        <f t="shared" si="4"/>
        <v>0.98683868873742286</v>
      </c>
    </row>
    <row r="24" spans="1:12" ht="18" customHeight="1" x14ac:dyDescent="0.25">
      <c r="A24" s="31">
        <v>1995</v>
      </c>
      <c r="B24" s="1028"/>
      <c r="C24" s="68">
        <v>61.45</v>
      </c>
      <c r="D24" s="68">
        <v>63.104999999999997</v>
      </c>
      <c r="E24" s="68">
        <v>62.494999999999997</v>
      </c>
      <c r="F24" s="68">
        <v>61.543999999999997</v>
      </c>
      <c r="H24" s="460">
        <f t="shared" si="0"/>
        <v>-1.0449999999999946</v>
      </c>
      <c r="I24" s="437">
        <f t="shared" si="1"/>
        <v>9.7607808624689887E-3</v>
      </c>
      <c r="J24" s="463">
        <f t="shared" si="2"/>
        <v>0.60999999999999943</v>
      </c>
      <c r="K24" s="180">
        <f t="shared" si="3"/>
        <v>9.7607808624689887E-3</v>
      </c>
      <c r="L24" s="471">
        <f t="shared" si="4"/>
        <v>0.98478278262260976</v>
      </c>
    </row>
    <row r="25" spans="1:12" ht="18" customHeight="1" x14ac:dyDescent="0.25">
      <c r="A25" s="31">
        <v>1996</v>
      </c>
      <c r="B25" s="1028"/>
      <c r="C25" s="68">
        <v>62.478000000000002</v>
      </c>
      <c r="D25" s="68">
        <v>63.895000000000003</v>
      </c>
      <c r="E25" s="68">
        <v>64.194999999999993</v>
      </c>
      <c r="F25" s="68">
        <v>63.348999999999997</v>
      </c>
      <c r="H25" s="460">
        <f t="shared" si="0"/>
        <v>-1.7169999999999916</v>
      </c>
      <c r="I25" s="437">
        <f t="shared" si="1"/>
        <v>-4.6732611574108593E-3</v>
      </c>
      <c r="J25" s="463">
        <f t="shared" si="2"/>
        <v>-0.29999999999999005</v>
      </c>
      <c r="K25" s="180">
        <f t="shared" si="3"/>
        <v>-4.6732611574108593E-3</v>
      </c>
      <c r="L25" s="471">
        <f t="shared" si="4"/>
        <v>0.98682140353610104</v>
      </c>
    </row>
    <row r="26" spans="1:12" ht="18" customHeight="1" x14ac:dyDescent="0.25">
      <c r="A26" s="31">
        <v>1997</v>
      </c>
      <c r="B26" s="1028"/>
      <c r="C26" s="68">
        <v>68.8</v>
      </c>
      <c r="D26" s="68">
        <v>70.849999999999994</v>
      </c>
      <c r="E26" s="68">
        <v>70.004999999999995</v>
      </c>
      <c r="F26" s="68">
        <v>69.11</v>
      </c>
      <c r="H26" s="460">
        <f t="shared" si="0"/>
        <v>-1.2049999999999983</v>
      </c>
      <c r="I26" s="437">
        <f t="shared" si="1"/>
        <v>1.2070566388115119E-2</v>
      </c>
      <c r="J26" s="463">
        <f t="shared" si="2"/>
        <v>0.84499999999999886</v>
      </c>
      <c r="K26" s="180">
        <f t="shared" si="3"/>
        <v>1.2070566388115119E-2</v>
      </c>
      <c r="L26" s="471">
        <f t="shared" si="4"/>
        <v>0.98721519891436327</v>
      </c>
    </row>
    <row r="27" spans="1:12" ht="18" customHeight="1" x14ac:dyDescent="0.25">
      <c r="A27" s="31">
        <v>1998</v>
      </c>
      <c r="B27" s="1028"/>
      <c r="C27" s="68">
        <v>72</v>
      </c>
      <c r="D27" s="68">
        <v>72.72</v>
      </c>
      <c r="E27" s="68">
        <v>72.025000000000006</v>
      </c>
      <c r="F27" s="68">
        <v>70.441000000000003</v>
      </c>
      <c r="H27" s="460">
        <f t="shared" si="0"/>
        <v>-2.5000000000005684E-2</v>
      </c>
      <c r="I27" s="437">
        <f t="shared" si="1"/>
        <v>9.6494272821935866E-3</v>
      </c>
      <c r="J27" s="463">
        <f t="shared" si="2"/>
        <v>0.69499999999999318</v>
      </c>
      <c r="K27" s="180">
        <f t="shared" si="3"/>
        <v>9.6494272821935866E-3</v>
      </c>
      <c r="L27" s="471">
        <f t="shared" si="4"/>
        <v>0.97800763623741749</v>
      </c>
    </row>
    <row r="28" spans="1:12" ht="18" customHeight="1" x14ac:dyDescent="0.25">
      <c r="A28" s="31">
        <v>1999</v>
      </c>
      <c r="B28" s="1028"/>
      <c r="C28" s="68">
        <v>73.105000000000004</v>
      </c>
      <c r="D28" s="68">
        <v>74.204999999999998</v>
      </c>
      <c r="E28" s="68">
        <v>73.73</v>
      </c>
      <c r="F28" s="68">
        <v>72.445999999999998</v>
      </c>
      <c r="H28" s="460">
        <f t="shared" si="0"/>
        <v>-0.625</v>
      </c>
      <c r="I28" s="437">
        <f t="shared" si="1"/>
        <v>6.4424250644241733E-3</v>
      </c>
      <c r="J28" s="463">
        <f t="shared" si="2"/>
        <v>0.47499999999999432</v>
      </c>
      <c r="K28" s="180">
        <f t="shared" si="3"/>
        <v>6.4424250644241733E-3</v>
      </c>
      <c r="L28" s="471">
        <f t="shared" si="4"/>
        <v>0.98258510782585096</v>
      </c>
    </row>
    <row r="29" spans="1:12" ht="18" customHeight="1" x14ac:dyDescent="0.25">
      <c r="A29" s="31">
        <v>2000</v>
      </c>
      <c r="B29" s="1028"/>
      <c r="C29" s="68">
        <v>74.870999999999995</v>
      </c>
      <c r="D29" s="68">
        <v>74.501000000000005</v>
      </c>
      <c r="E29" s="68">
        <v>74.266000000000005</v>
      </c>
      <c r="F29" s="68">
        <v>72.408000000000001</v>
      </c>
      <c r="H29" s="460">
        <f t="shared" si="0"/>
        <v>0.60499999999998977</v>
      </c>
      <c r="I29" s="437">
        <f t="shared" si="1"/>
        <v>3.1643012953437564E-3</v>
      </c>
      <c r="J29" s="463">
        <f t="shared" si="2"/>
        <v>0.23499999999999943</v>
      </c>
      <c r="K29" s="180">
        <f t="shared" si="3"/>
        <v>3.1643012953437564E-3</v>
      </c>
      <c r="L29" s="471">
        <f t="shared" si="4"/>
        <v>0.97498182209894158</v>
      </c>
    </row>
    <row r="30" spans="1:12" s="31" customFormat="1" ht="18" customHeight="1" x14ac:dyDescent="0.25">
      <c r="A30" s="31">
        <v>2001</v>
      </c>
      <c r="B30" s="1028"/>
      <c r="C30" s="68">
        <v>76.656999999999996</v>
      </c>
      <c r="D30" s="68">
        <v>75.415999999999997</v>
      </c>
      <c r="E30" s="68">
        <v>74.075000000000003</v>
      </c>
      <c r="F30" s="68">
        <v>72.974999999999994</v>
      </c>
      <c r="H30" s="460">
        <f t="shared" si="0"/>
        <v>2.5819999999999936</v>
      </c>
      <c r="I30" s="437">
        <f t="shared" si="1"/>
        <v>1.8103273709078556E-2</v>
      </c>
      <c r="J30" s="463">
        <f t="shared" si="2"/>
        <v>1.340999999999994</v>
      </c>
      <c r="K30" s="180">
        <f t="shared" si="3"/>
        <v>1.8103273709078556E-2</v>
      </c>
      <c r="L30" s="471">
        <f t="shared" si="4"/>
        <v>0.98515018562267964</v>
      </c>
    </row>
    <row r="31" spans="1:12" s="31" customFormat="1" ht="18" customHeight="1" x14ac:dyDescent="0.25">
      <c r="A31" s="31">
        <v>2002</v>
      </c>
      <c r="B31" s="1028"/>
      <c r="C31" s="68">
        <v>72.965999999999994</v>
      </c>
      <c r="D31" s="68">
        <v>72.992999999999995</v>
      </c>
      <c r="E31" s="68">
        <v>73.962999999999994</v>
      </c>
      <c r="F31" s="68">
        <v>72.497</v>
      </c>
      <c r="H31" s="460">
        <f t="shared" si="0"/>
        <v>-0.99699999999999989</v>
      </c>
      <c r="I31" s="437">
        <f t="shared" si="1"/>
        <v>-1.3114665440828508E-2</v>
      </c>
      <c r="J31" s="463">
        <f t="shared" si="2"/>
        <v>-0.96999999999999886</v>
      </c>
      <c r="K31" s="180">
        <f t="shared" si="3"/>
        <v>-1.3114665440828508E-2</v>
      </c>
      <c r="L31" s="471">
        <f t="shared" si="4"/>
        <v>0.98017927882860356</v>
      </c>
    </row>
    <row r="32" spans="1:12" s="31" customFormat="1" ht="18" customHeight="1" x14ac:dyDescent="0.25">
      <c r="A32" s="31">
        <v>2003</v>
      </c>
      <c r="B32" s="1028"/>
      <c r="C32" s="68">
        <v>73.182000000000002</v>
      </c>
      <c r="D32" s="68">
        <v>73.653000000000006</v>
      </c>
      <c r="E32" s="68">
        <v>73.403999999999996</v>
      </c>
      <c r="F32" s="68">
        <v>72.475999999999999</v>
      </c>
      <c r="H32" s="460">
        <f t="shared" si="0"/>
        <v>-0.2219999999999942</v>
      </c>
      <c r="I32" s="437">
        <f t="shared" si="1"/>
        <v>3.3921857119504312E-3</v>
      </c>
      <c r="J32" s="463">
        <f t="shared" si="2"/>
        <v>0.24900000000000944</v>
      </c>
      <c r="K32" s="180">
        <f t="shared" si="3"/>
        <v>3.3921857119504312E-3</v>
      </c>
      <c r="L32" s="471">
        <f t="shared" si="4"/>
        <v>0.98735763718598446</v>
      </c>
    </row>
    <row r="33" spans="1:12" s="31" customFormat="1" ht="18" customHeight="1" x14ac:dyDescent="0.25">
      <c r="A33" s="31">
        <v>2004</v>
      </c>
      <c r="B33" s="1028"/>
      <c r="C33" s="68">
        <v>75.411000000000001</v>
      </c>
      <c r="D33" s="68">
        <v>74.808999999999997</v>
      </c>
      <c r="E33" s="68">
        <v>75.207999999999998</v>
      </c>
      <c r="F33" s="68">
        <v>73.957999999999998</v>
      </c>
      <c r="H33" s="460">
        <f t="shared" si="0"/>
        <v>0.20300000000000296</v>
      </c>
      <c r="I33" s="437">
        <f t="shared" si="1"/>
        <v>-5.3052866716306896E-3</v>
      </c>
      <c r="J33" s="463">
        <f t="shared" si="2"/>
        <v>-0.39900000000000091</v>
      </c>
      <c r="K33" s="180">
        <f t="shared" si="3"/>
        <v>-5.3052866716306896E-3</v>
      </c>
      <c r="L33" s="471">
        <f t="shared" si="4"/>
        <v>0.98337942772045528</v>
      </c>
    </row>
    <row r="34" spans="1:12" s="31" customFormat="1" ht="18" customHeight="1" x14ac:dyDescent="0.25">
      <c r="A34" s="31">
        <v>2005</v>
      </c>
      <c r="B34" s="1028"/>
      <c r="C34" s="68">
        <v>73.91</v>
      </c>
      <c r="D34" s="68">
        <v>73.102999999999994</v>
      </c>
      <c r="E34" s="68">
        <v>72.031999999999996</v>
      </c>
      <c r="F34" s="68">
        <v>71.251000000000005</v>
      </c>
      <c r="H34" s="460">
        <f t="shared" si="0"/>
        <v>1.8780000000000001</v>
      </c>
      <c r="I34" s="437">
        <f t="shared" si="1"/>
        <v>1.4868391825855148E-2</v>
      </c>
      <c r="J34" s="463">
        <f t="shared" si="2"/>
        <v>1.070999999999998</v>
      </c>
      <c r="K34" s="180">
        <f t="shared" si="3"/>
        <v>1.4868391825855148E-2</v>
      </c>
      <c r="L34" s="471">
        <f t="shared" si="4"/>
        <v>0.98915759662372293</v>
      </c>
    </row>
    <row r="35" spans="1:12" s="31" customFormat="1" ht="18" customHeight="1" x14ac:dyDescent="0.25">
      <c r="A35" s="31">
        <v>2006</v>
      </c>
      <c r="B35" s="1028"/>
      <c r="C35" s="68">
        <v>76.894999999999996</v>
      </c>
      <c r="D35" s="68">
        <v>74.930000000000007</v>
      </c>
      <c r="E35" s="68">
        <v>75.522000000000006</v>
      </c>
      <c r="F35" s="68">
        <v>74.602000000000004</v>
      </c>
      <c r="H35" s="460">
        <f t="shared" si="0"/>
        <v>1.3729999999999905</v>
      </c>
      <c r="I35" s="437">
        <f t="shared" si="1"/>
        <v>-7.838775456158454E-3</v>
      </c>
      <c r="J35" s="463">
        <f t="shared" si="2"/>
        <v>-0.59199999999999875</v>
      </c>
      <c r="K35" s="180">
        <f t="shared" si="3"/>
        <v>-7.838775456158454E-3</v>
      </c>
      <c r="L35" s="471">
        <f t="shared" si="4"/>
        <v>0.98781811922353746</v>
      </c>
    </row>
    <row r="36" spans="1:12" s="31" customFormat="1" ht="18" customHeight="1" x14ac:dyDescent="0.25">
      <c r="A36" s="31">
        <v>2007</v>
      </c>
      <c r="B36" s="1028"/>
      <c r="C36" s="68">
        <v>67.14</v>
      </c>
      <c r="D36" s="68">
        <v>64.081000000000003</v>
      </c>
      <c r="E36" s="68">
        <v>64.741</v>
      </c>
      <c r="F36" s="68">
        <v>64.146000000000001</v>
      </c>
      <c r="H36" s="460">
        <f t="shared" si="0"/>
        <v>2.3990000000000009</v>
      </c>
      <c r="I36" s="437">
        <f t="shared" si="1"/>
        <v>-1.0194467184627926E-2</v>
      </c>
      <c r="J36" s="463">
        <f t="shared" si="2"/>
        <v>-0.65999999999999659</v>
      </c>
      <c r="K36" s="180">
        <f t="shared" si="3"/>
        <v>-1.0194467184627926E-2</v>
      </c>
      <c r="L36" s="471">
        <f t="shared" si="4"/>
        <v>0.99080953337143385</v>
      </c>
    </row>
    <row r="37" spans="1:12" s="31" customFormat="1" ht="18" customHeight="1" x14ac:dyDescent="0.25">
      <c r="A37" s="31">
        <v>2008</v>
      </c>
      <c r="B37" s="1028"/>
      <c r="C37" s="68">
        <v>74.793000000000006</v>
      </c>
      <c r="D37" s="68">
        <v>74.533000000000001</v>
      </c>
      <c r="E37" s="68">
        <v>75.718000000000004</v>
      </c>
      <c r="F37" s="453">
        <v>74.680999999999997</v>
      </c>
      <c r="H37" s="460">
        <f t="shared" si="0"/>
        <v>-0.92499999999999716</v>
      </c>
      <c r="I37" s="437">
        <f t="shared" si="1"/>
        <v>-1.5650175651760509E-2</v>
      </c>
      <c r="J37" s="463">
        <f t="shared" si="2"/>
        <v>-1.1850000000000023</v>
      </c>
      <c r="K37" s="180">
        <f t="shared" si="3"/>
        <v>-1.5650175651760509E-2</v>
      </c>
      <c r="L37" s="471">
        <f t="shared" si="4"/>
        <v>0.986304445442299</v>
      </c>
    </row>
    <row r="38" spans="1:12" ht="18" customHeight="1" x14ac:dyDescent="0.25">
      <c r="A38" s="33">
        <v>2009</v>
      </c>
      <c r="B38" s="1028"/>
      <c r="C38" s="68">
        <v>76.024000000000001</v>
      </c>
      <c r="D38" s="68">
        <v>77.483000000000004</v>
      </c>
      <c r="E38" s="68">
        <v>77.450999999999993</v>
      </c>
      <c r="F38" s="68">
        <v>76.372</v>
      </c>
      <c r="H38" s="460">
        <f t="shared" si="0"/>
        <v>-1.4269999999999925</v>
      </c>
      <c r="I38" s="437">
        <f t="shared" si="1"/>
        <v>4.1316445236356782E-4</v>
      </c>
      <c r="J38" s="463">
        <f t="shared" si="2"/>
        <v>3.2000000000010687E-2</v>
      </c>
      <c r="K38" s="180">
        <f t="shared" si="3"/>
        <v>4.1316445236356782E-4</v>
      </c>
      <c r="L38" s="471">
        <f t="shared" si="4"/>
        <v>0.98606861112187072</v>
      </c>
    </row>
    <row r="39" spans="1:12" ht="18" customHeight="1" x14ac:dyDescent="0.25">
      <c r="A39">
        <v>2010</v>
      </c>
      <c r="C39" s="454">
        <v>78.097999999999999</v>
      </c>
      <c r="D39" s="71">
        <v>78.867999999999995</v>
      </c>
      <c r="E39" s="455">
        <v>77.403999999999996</v>
      </c>
      <c r="F39" s="454">
        <v>76.61</v>
      </c>
      <c r="H39" s="460">
        <f t="shared" si="0"/>
        <v>0.69400000000000261</v>
      </c>
      <c r="I39" s="437">
        <f t="shared" si="1"/>
        <v>1.8913751227326737E-2</v>
      </c>
      <c r="J39" s="463">
        <f t="shared" si="2"/>
        <v>1.4639999999999986</v>
      </c>
      <c r="K39" s="180">
        <f t="shared" si="3"/>
        <v>1.8913751227326737E-2</v>
      </c>
      <c r="L39" s="471">
        <f t="shared" si="4"/>
        <v>0.98974213218955098</v>
      </c>
    </row>
    <row r="40" spans="1:12" s="55" customFormat="1" ht="18" customHeight="1" x14ac:dyDescent="0.25">
      <c r="A40">
        <v>2011</v>
      </c>
      <c r="B40" s="71"/>
      <c r="C40" s="454">
        <v>76.608999999999995</v>
      </c>
      <c r="D40" s="456">
        <v>75.207999999999998</v>
      </c>
      <c r="E40" s="659">
        <v>75.046000000000006</v>
      </c>
      <c r="F40" s="660">
        <v>73.775999999999996</v>
      </c>
      <c r="H40" s="460">
        <f t="shared" si="0"/>
        <v>1.5629999999999882</v>
      </c>
      <c r="I40" s="437">
        <f t="shared" si="1"/>
        <v>2.1586760120458374E-3</v>
      </c>
      <c r="J40" s="463">
        <f t="shared" si="2"/>
        <v>0.16199999999999193</v>
      </c>
      <c r="K40" s="180">
        <f t="shared" si="3"/>
        <v>2.1586760120458374E-3</v>
      </c>
      <c r="L40" s="471">
        <f t="shared" si="4"/>
        <v>0.98307704607840507</v>
      </c>
    </row>
    <row r="41" spans="1:12" ht="18" customHeight="1" x14ac:dyDescent="0.25">
      <c r="A41">
        <v>2012</v>
      </c>
      <c r="C41" s="71">
        <v>73.902000000000001</v>
      </c>
      <c r="D41" s="71">
        <v>76.08</v>
      </c>
      <c r="E41" s="660">
        <v>77.197999999999993</v>
      </c>
      <c r="F41" s="660">
        <v>76.144000000000005</v>
      </c>
      <c r="H41" s="460">
        <f t="shared" si="0"/>
        <v>-3.2959999999999923</v>
      </c>
      <c r="I41" s="437">
        <f t="shared" si="1"/>
        <v>-1.4482240472551039E-2</v>
      </c>
      <c r="J41" s="463">
        <f t="shared" si="2"/>
        <v>-1.117999999999995</v>
      </c>
      <c r="K41" s="180">
        <f t="shared" si="3"/>
        <v>-1.4482240472551039E-2</v>
      </c>
      <c r="L41" s="471">
        <f t="shared" si="4"/>
        <v>0.9863467965491336</v>
      </c>
    </row>
    <row r="42" spans="1:12" ht="18" customHeight="1" x14ac:dyDescent="0.25">
      <c r="A42">
        <v>2013</v>
      </c>
      <c r="C42" s="71">
        <v>77.126000000000005</v>
      </c>
      <c r="D42" s="71">
        <v>77.727999999999994</v>
      </c>
      <c r="E42" s="660">
        <v>76.84</v>
      </c>
      <c r="F42" s="660">
        <v>76.253</v>
      </c>
      <c r="H42" s="460">
        <f>C42-E42</f>
        <v>0.28600000000000136</v>
      </c>
      <c r="I42" s="437">
        <f>((D42-E42)/E42)</f>
        <v>1.155648099947932E-2</v>
      </c>
      <c r="J42" s="463">
        <f>D42-E42</f>
        <v>0.88799999999999102</v>
      </c>
      <c r="K42" s="180">
        <f>((D42-E42)/E42)</f>
        <v>1.155648099947932E-2</v>
      </c>
      <c r="L42" s="471">
        <f>F42/E42</f>
        <v>0.99236074960957832</v>
      </c>
    </row>
    <row r="43" spans="1:12" ht="18" customHeight="1" x14ac:dyDescent="0.25">
      <c r="A43">
        <v>2014</v>
      </c>
      <c r="C43" s="71">
        <v>81.492999999999995</v>
      </c>
      <c r="D43" s="456">
        <v>84.058000000000007</v>
      </c>
      <c r="E43" s="660">
        <v>83.700999999999993</v>
      </c>
      <c r="F43" s="660">
        <v>83.061000000000007</v>
      </c>
      <c r="H43" s="460">
        <f>C43-E43</f>
        <v>-2.2079999999999984</v>
      </c>
      <c r="I43" s="437">
        <f>((D43-E43)/E43)</f>
        <v>4.2651820169414172E-3</v>
      </c>
      <c r="J43" s="463">
        <f>D43-E43</f>
        <v>0.35700000000001353</v>
      </c>
      <c r="K43" s="180">
        <f>((D43-E43)/E43)</f>
        <v>4.2651820169414172E-3</v>
      </c>
      <c r="L43" s="471">
        <f>F43/E43</f>
        <v>0.99235373531976934</v>
      </c>
    </row>
    <row r="44" spans="1:12" ht="18" customHeight="1" x14ac:dyDescent="0.25">
      <c r="A44">
        <v>2015</v>
      </c>
      <c r="C44" s="71">
        <v>84.635000000000005</v>
      </c>
      <c r="D44" s="456">
        <v>88.897000000000006</v>
      </c>
      <c r="E44" s="660">
        <v>82.65</v>
      </c>
      <c r="F44" s="660">
        <v>81.849000000000004</v>
      </c>
      <c r="H44" s="460">
        <f>C44-E44</f>
        <v>1.9849999999999994</v>
      </c>
      <c r="I44" s="437">
        <f>((D44-E44)/E44)</f>
        <v>7.55837870538415E-2</v>
      </c>
      <c r="J44" s="463">
        <f>D44-E44</f>
        <v>6.2469999999999999</v>
      </c>
      <c r="K44" s="180">
        <f>((D44-E44)/E44)</f>
        <v>7.55837870538415E-2</v>
      </c>
      <c r="L44" s="471">
        <f>F44/E44</f>
        <v>0.99030852994555352</v>
      </c>
    </row>
    <row r="45" spans="1:12" ht="18" customHeight="1" x14ac:dyDescent="0.25">
      <c r="A45">
        <v>2016</v>
      </c>
      <c r="B45" s="71">
        <v>82.5</v>
      </c>
      <c r="C45" s="71">
        <v>82.236000000000004</v>
      </c>
      <c r="D45" s="456"/>
      <c r="E45" s="660"/>
      <c r="F45" s="660"/>
      <c r="H45" s="460">
        <f>C45-E45</f>
        <v>82.236000000000004</v>
      </c>
      <c r="I45" s="437" t="e">
        <f>((D45-E45)/E45)</f>
        <v>#DIV/0!</v>
      </c>
      <c r="J45" s="463">
        <f>D45-E45</f>
        <v>0</v>
      </c>
      <c r="K45" s="180" t="e">
        <f>((D45-E45)/E45)</f>
        <v>#DIV/0!</v>
      </c>
      <c r="L45" s="471" t="e">
        <f>F45/E45</f>
        <v>#DIV/0!</v>
      </c>
    </row>
  </sheetData>
  <mergeCells count="2">
    <mergeCell ref="B3:F3"/>
    <mergeCell ref="A1:F1"/>
  </mergeCells>
  <phoneticPr fontId="0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zoomScaleNormal="100" workbookViewId="0">
      <pane xSplit="1" ySplit="3" topLeftCell="B47" activePane="bottomRight" state="frozen"/>
      <selection pane="topRight" activeCell="B1" sqref="B1"/>
      <selection pane="bottomLeft" activeCell="A4" sqref="A4"/>
      <selection pane="bottomRight" activeCell="Q62" sqref="Q62"/>
    </sheetView>
  </sheetViews>
  <sheetFormatPr defaultRowHeight="13.2" x14ac:dyDescent="0.25"/>
  <cols>
    <col min="1" max="1" width="12.77734375" customWidth="1"/>
    <col min="2" max="11" width="10.77734375" customWidth="1"/>
    <col min="12" max="12" width="10.77734375" style="60" customWidth="1"/>
    <col min="13" max="15" width="10.77734375" customWidth="1"/>
  </cols>
  <sheetData>
    <row r="1" spans="1:17" ht="15.6" x14ac:dyDescent="0.3">
      <c r="A1" s="126" t="s">
        <v>143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625"/>
      <c r="M1" s="31"/>
      <c r="N1" s="31"/>
      <c r="O1" s="31"/>
    </row>
    <row r="2" spans="1:17" ht="15.6" x14ac:dyDescent="0.25">
      <c r="A2" s="31"/>
      <c r="B2" s="1050" t="s">
        <v>63</v>
      </c>
      <c r="C2" s="1051"/>
      <c r="D2" s="1052" t="s">
        <v>64</v>
      </c>
      <c r="E2" s="1053"/>
      <c r="F2" s="1054" t="s">
        <v>65</v>
      </c>
      <c r="G2" s="1055"/>
      <c r="H2" s="1048" t="s">
        <v>66</v>
      </c>
      <c r="I2" s="1049"/>
      <c r="J2" s="1044" t="s">
        <v>67</v>
      </c>
      <c r="K2" s="1045"/>
      <c r="L2" s="1115" t="s">
        <v>340</v>
      </c>
      <c r="M2" s="1116"/>
      <c r="N2" s="1046" t="s">
        <v>46</v>
      </c>
      <c r="O2" s="1047"/>
    </row>
    <row r="3" spans="1:17" x14ac:dyDescent="0.25">
      <c r="A3" s="31" t="s">
        <v>69</v>
      </c>
      <c r="B3" s="933" t="s">
        <v>61</v>
      </c>
      <c r="C3" s="933" t="s">
        <v>62</v>
      </c>
      <c r="D3" s="936" t="s">
        <v>61</v>
      </c>
      <c r="E3" s="936" t="s">
        <v>62</v>
      </c>
      <c r="F3" s="941" t="s">
        <v>61</v>
      </c>
      <c r="G3" s="941" t="s">
        <v>62</v>
      </c>
      <c r="H3" s="945" t="s">
        <v>61</v>
      </c>
      <c r="I3" s="945" t="s">
        <v>62</v>
      </c>
      <c r="J3" s="949" t="s">
        <v>61</v>
      </c>
      <c r="K3" s="949" t="s">
        <v>62</v>
      </c>
      <c r="L3" s="953" t="s">
        <v>61</v>
      </c>
      <c r="M3" s="952" t="s">
        <v>62</v>
      </c>
      <c r="N3" s="956" t="s">
        <v>61</v>
      </c>
      <c r="O3" s="956" t="s">
        <v>62</v>
      </c>
      <c r="Q3" s="132" t="s">
        <v>425</v>
      </c>
    </row>
    <row r="4" spans="1:17" x14ac:dyDescent="0.25">
      <c r="A4" s="31">
        <v>1976</v>
      </c>
      <c r="B4" s="89">
        <v>16145</v>
      </c>
      <c r="C4" s="934">
        <f t="shared" ref="C4:C44" si="0">B4/$N4</f>
        <v>0.32117209413356146</v>
      </c>
      <c r="D4" s="937">
        <v>14530</v>
      </c>
      <c r="E4" s="938">
        <f t="shared" ref="E4:E44" si="1">D4/$N4</f>
        <v>0.28904493823231014</v>
      </c>
      <c r="F4" s="942">
        <v>13650</v>
      </c>
      <c r="G4" s="943">
        <f t="shared" ref="G4:G44" si="2">F4/$N4</f>
        <v>0.27153911953689153</v>
      </c>
      <c r="H4" s="946">
        <v>4799</v>
      </c>
      <c r="I4" s="947">
        <f t="shared" ref="I4:I44" si="3">H4/$N4</f>
        <v>9.546639081740238E-2</v>
      </c>
      <c r="J4" s="950">
        <v>1145</v>
      </c>
      <c r="K4" s="951">
        <f t="shared" ref="K4:K44" si="4">J4/$N4</f>
        <v>2.277745727983449E-2</v>
      </c>
      <c r="L4" s="954">
        <f>N4-B4-D4-F4-H4-J4</f>
        <v>0</v>
      </c>
      <c r="M4" s="955">
        <f>L4/N4</f>
        <v>0</v>
      </c>
      <c r="N4" s="957">
        <v>50269</v>
      </c>
      <c r="O4" s="958">
        <f>C4+E4+G4+I4+K4+M4</f>
        <v>0.99999999999999989</v>
      </c>
      <c r="P4" s="14"/>
      <c r="Q4">
        <v>1</v>
      </c>
    </row>
    <row r="5" spans="1:17" x14ac:dyDescent="0.25">
      <c r="A5" s="31">
        <v>1977</v>
      </c>
      <c r="B5" s="89">
        <v>18300</v>
      </c>
      <c r="C5" s="934">
        <f t="shared" si="0"/>
        <v>0.31028519108820241</v>
      </c>
      <c r="D5" s="937">
        <v>17310</v>
      </c>
      <c r="E5" s="938">
        <f t="shared" si="1"/>
        <v>0.29349927091457834</v>
      </c>
      <c r="F5" s="942">
        <v>16090</v>
      </c>
      <c r="G5" s="943">
        <f t="shared" si="2"/>
        <v>0.27281359150869816</v>
      </c>
      <c r="H5" s="946">
        <v>5934</v>
      </c>
      <c r="I5" s="947">
        <f t="shared" si="3"/>
        <v>0.10061378819220726</v>
      </c>
      <c r="J5" s="950">
        <v>1344</v>
      </c>
      <c r="K5" s="951">
        <f t="shared" si="4"/>
        <v>2.2788158296313879E-2</v>
      </c>
      <c r="L5" s="954">
        <f t="shared" ref="L5:L44" si="5">N5-B5-D5-F5-H5-J5</f>
        <v>0</v>
      </c>
      <c r="M5" s="955">
        <f t="shared" ref="M5:M44" si="6">L5/N5</f>
        <v>0</v>
      </c>
      <c r="N5" s="957">
        <v>58978</v>
      </c>
      <c r="O5" s="958">
        <f t="shared" ref="O5:O44" si="7">C5+E5+G5+I5+K5+M5</f>
        <v>1.0000000000000002</v>
      </c>
      <c r="P5" s="14"/>
      <c r="Q5">
        <f>Q4+1</f>
        <v>2</v>
      </c>
    </row>
    <row r="6" spans="1:17" x14ac:dyDescent="0.25">
      <c r="A6" s="31">
        <v>1978</v>
      </c>
      <c r="B6" s="89">
        <v>20565</v>
      </c>
      <c r="C6" s="934">
        <f t="shared" si="0"/>
        <v>0.31781232614205351</v>
      </c>
      <c r="D6" s="937">
        <v>18530</v>
      </c>
      <c r="E6" s="938">
        <f t="shared" si="1"/>
        <v>0.28636335538109664</v>
      </c>
      <c r="F6" s="942">
        <v>16850</v>
      </c>
      <c r="G6" s="943">
        <f t="shared" si="2"/>
        <v>0.26040056870866046</v>
      </c>
      <c r="H6" s="946">
        <v>7330</v>
      </c>
      <c r="I6" s="947">
        <f t="shared" si="3"/>
        <v>0.11327811089818879</v>
      </c>
      <c r="J6" s="950">
        <v>1433</v>
      </c>
      <c r="K6" s="951">
        <f t="shared" si="4"/>
        <v>2.2145638870000619E-2</v>
      </c>
      <c r="L6" s="954">
        <f t="shared" si="5"/>
        <v>0</v>
      </c>
      <c r="M6" s="955">
        <f t="shared" si="6"/>
        <v>0</v>
      </c>
      <c r="N6" s="957">
        <v>64708</v>
      </c>
      <c r="O6" s="958">
        <f t="shared" si="7"/>
        <v>1</v>
      </c>
      <c r="P6" s="14"/>
      <c r="Q6">
        <f t="shared" ref="Q6:Q44" si="8">Q5+1</f>
        <v>3</v>
      </c>
    </row>
    <row r="7" spans="1:17" x14ac:dyDescent="0.25">
      <c r="A7" s="31">
        <v>1979</v>
      </c>
      <c r="B7" s="89">
        <v>23370</v>
      </c>
      <c r="C7" s="934">
        <f t="shared" si="0"/>
        <v>0.32726050608449681</v>
      </c>
      <c r="D7" s="937">
        <v>19620</v>
      </c>
      <c r="E7" s="938">
        <f t="shared" si="1"/>
        <v>0.27474758790662501</v>
      </c>
      <c r="F7" s="942">
        <v>18470</v>
      </c>
      <c r="G7" s="943">
        <f t="shared" si="2"/>
        <v>0.25864362633207771</v>
      </c>
      <c r="H7" s="946">
        <v>8360</v>
      </c>
      <c r="I7" s="947">
        <f t="shared" si="3"/>
        <v>0.11706879892453544</v>
      </c>
      <c r="J7" s="950">
        <v>1591</v>
      </c>
      <c r="K7" s="951">
        <f t="shared" si="4"/>
        <v>2.2279480752265057E-2</v>
      </c>
      <c r="L7" s="954">
        <f t="shared" si="5"/>
        <v>0</v>
      </c>
      <c r="M7" s="955">
        <f t="shared" si="6"/>
        <v>0</v>
      </c>
      <c r="N7" s="957">
        <v>71411</v>
      </c>
      <c r="O7" s="958">
        <f t="shared" si="7"/>
        <v>1.0000000000000002</v>
      </c>
      <c r="P7" s="14"/>
      <c r="Q7">
        <f t="shared" si="8"/>
        <v>4</v>
      </c>
    </row>
    <row r="8" spans="1:17" x14ac:dyDescent="0.25">
      <c r="A8" s="31">
        <v>1980</v>
      </c>
      <c r="B8" s="89">
        <v>23170</v>
      </c>
      <c r="C8" s="934">
        <f t="shared" si="0"/>
        <v>0.33133133133133136</v>
      </c>
      <c r="D8" s="937">
        <v>18915</v>
      </c>
      <c r="E8" s="938">
        <f t="shared" si="1"/>
        <v>0.27048477048477049</v>
      </c>
      <c r="F8" s="942">
        <v>17600</v>
      </c>
      <c r="G8" s="943">
        <f t="shared" si="2"/>
        <v>0.25168025168025165</v>
      </c>
      <c r="H8" s="946">
        <v>8605</v>
      </c>
      <c r="I8" s="947">
        <f t="shared" si="3"/>
        <v>0.12305162305162305</v>
      </c>
      <c r="J8" s="950">
        <v>1640</v>
      </c>
      <c r="K8" s="951">
        <f t="shared" si="4"/>
        <v>2.3452023452023452E-2</v>
      </c>
      <c r="L8" s="954">
        <f t="shared" si="5"/>
        <v>0</v>
      </c>
      <c r="M8" s="955">
        <f t="shared" si="6"/>
        <v>0</v>
      </c>
      <c r="N8" s="957">
        <v>69930</v>
      </c>
      <c r="O8" s="958">
        <f t="shared" si="7"/>
        <v>1</v>
      </c>
      <c r="P8" s="14"/>
      <c r="Q8">
        <f t="shared" si="8"/>
        <v>5</v>
      </c>
    </row>
    <row r="9" spans="1:17" x14ac:dyDescent="0.25">
      <c r="A9" s="31">
        <v>1981</v>
      </c>
      <c r="B9" s="89">
        <v>22400</v>
      </c>
      <c r="C9" s="934">
        <f t="shared" si="0"/>
        <v>0.33164058451653022</v>
      </c>
      <c r="D9" s="937">
        <v>18830</v>
      </c>
      <c r="E9" s="938">
        <f t="shared" si="1"/>
        <v>0.2787853663592082</v>
      </c>
      <c r="F9" s="942">
        <v>16450</v>
      </c>
      <c r="G9" s="943">
        <f t="shared" si="2"/>
        <v>0.24354855425432687</v>
      </c>
      <c r="H9" s="946">
        <v>8293</v>
      </c>
      <c r="I9" s="947">
        <f t="shared" si="3"/>
        <v>0.1227810431873029</v>
      </c>
      <c r="J9" s="950">
        <v>1570</v>
      </c>
      <c r="K9" s="951">
        <f t="shared" si="4"/>
        <v>2.3244451682631805E-2</v>
      </c>
      <c r="L9" s="954">
        <f t="shared" si="5"/>
        <v>0</v>
      </c>
      <c r="M9" s="955">
        <f t="shared" si="6"/>
        <v>0</v>
      </c>
      <c r="N9" s="957">
        <v>67543</v>
      </c>
      <c r="O9" s="958">
        <f t="shared" si="7"/>
        <v>0.99999999999999989</v>
      </c>
      <c r="P9" s="14"/>
      <c r="Q9">
        <f t="shared" si="8"/>
        <v>6</v>
      </c>
    </row>
    <row r="10" spans="1:17" x14ac:dyDescent="0.25">
      <c r="A10" s="31">
        <v>1982</v>
      </c>
      <c r="B10" s="89">
        <v>24585</v>
      </c>
      <c r="C10" s="934">
        <f t="shared" si="0"/>
        <v>0.3468342644320298</v>
      </c>
      <c r="D10" s="937">
        <v>19150</v>
      </c>
      <c r="E10" s="938">
        <f t="shared" si="1"/>
        <v>0.27015969753399921</v>
      </c>
      <c r="F10" s="942">
        <v>16580</v>
      </c>
      <c r="G10" s="943">
        <f t="shared" si="2"/>
        <v>0.23390327859601603</v>
      </c>
      <c r="H10" s="946">
        <v>8879</v>
      </c>
      <c r="I10" s="947">
        <f t="shared" si="3"/>
        <v>0.12526098978612946</v>
      </c>
      <c r="J10" s="950">
        <v>1690</v>
      </c>
      <c r="K10" s="951">
        <f t="shared" si="4"/>
        <v>2.3841769651825519E-2</v>
      </c>
      <c r="L10" s="954">
        <f t="shared" si="5"/>
        <v>0</v>
      </c>
      <c r="M10" s="955">
        <f t="shared" si="6"/>
        <v>0</v>
      </c>
      <c r="N10" s="957">
        <v>70884</v>
      </c>
      <c r="O10" s="958">
        <f t="shared" si="7"/>
        <v>0.99999999999999989</v>
      </c>
      <c r="P10" s="14"/>
      <c r="Q10">
        <f t="shared" si="8"/>
        <v>7</v>
      </c>
    </row>
    <row r="11" spans="1:17" x14ac:dyDescent="0.25">
      <c r="A11" s="31">
        <v>1983</v>
      </c>
      <c r="B11" s="89">
        <v>23190</v>
      </c>
      <c r="C11" s="934">
        <f t="shared" si="0"/>
        <v>0.36359930384609357</v>
      </c>
      <c r="D11" s="937">
        <v>17850</v>
      </c>
      <c r="E11" s="938">
        <f t="shared" si="1"/>
        <v>0.27987268536665671</v>
      </c>
      <c r="F11" s="942">
        <v>14000</v>
      </c>
      <c r="G11" s="943">
        <f t="shared" si="2"/>
        <v>0.21950798852286804</v>
      </c>
      <c r="H11" s="946">
        <v>7157</v>
      </c>
      <c r="I11" s="947">
        <f t="shared" si="3"/>
        <v>0.11221561956129761</v>
      </c>
      <c r="J11" s="950">
        <v>1582</v>
      </c>
      <c r="K11" s="951">
        <f t="shared" si="4"/>
        <v>2.4804402703084087E-2</v>
      </c>
      <c r="L11" s="954">
        <f t="shared" si="5"/>
        <v>0</v>
      </c>
      <c r="M11" s="955">
        <f t="shared" si="6"/>
        <v>0</v>
      </c>
      <c r="N11" s="957">
        <v>63779</v>
      </c>
      <c r="O11" s="958">
        <f t="shared" si="7"/>
        <v>1</v>
      </c>
      <c r="P11" s="14"/>
      <c r="Q11">
        <f t="shared" si="8"/>
        <v>8</v>
      </c>
    </row>
    <row r="12" spans="1:17" x14ac:dyDescent="0.25">
      <c r="A12" s="31">
        <v>1984</v>
      </c>
      <c r="B12" s="89">
        <v>25750</v>
      </c>
      <c r="C12" s="934">
        <f t="shared" si="0"/>
        <v>0.38004575308095345</v>
      </c>
      <c r="D12" s="937">
        <v>19080</v>
      </c>
      <c r="E12" s="938">
        <f t="shared" si="1"/>
        <v>0.28160283373920741</v>
      </c>
      <c r="F12" s="942">
        <v>13960</v>
      </c>
      <c r="G12" s="943">
        <f t="shared" si="2"/>
        <v>0.20603645487417901</v>
      </c>
      <c r="H12" s="946">
        <v>7210</v>
      </c>
      <c r="I12" s="947">
        <f t="shared" si="3"/>
        <v>0.10641281086266696</v>
      </c>
      <c r="J12" s="950">
        <v>1755</v>
      </c>
      <c r="K12" s="951">
        <f t="shared" si="4"/>
        <v>2.5902147442993136E-2</v>
      </c>
      <c r="L12" s="954">
        <f t="shared" si="5"/>
        <v>0</v>
      </c>
      <c r="M12" s="955">
        <f t="shared" si="6"/>
        <v>0</v>
      </c>
      <c r="N12" s="957">
        <v>67755</v>
      </c>
      <c r="O12" s="958">
        <f t="shared" si="7"/>
        <v>1</v>
      </c>
      <c r="P12" s="14"/>
      <c r="Q12">
        <f t="shared" si="8"/>
        <v>9</v>
      </c>
    </row>
    <row r="13" spans="1:17" x14ac:dyDescent="0.25">
      <c r="A13" s="31">
        <v>1985</v>
      </c>
      <c r="B13" s="89">
        <v>24280</v>
      </c>
      <c r="C13" s="934">
        <f t="shared" si="0"/>
        <v>0.38451183783355769</v>
      </c>
      <c r="D13" s="937">
        <v>18950</v>
      </c>
      <c r="E13" s="938">
        <f t="shared" si="1"/>
        <v>0.3001029376831103</v>
      </c>
      <c r="F13" s="942">
        <v>11990</v>
      </c>
      <c r="G13" s="943">
        <f t="shared" si="2"/>
        <v>0.18988043392192572</v>
      </c>
      <c r="H13" s="946">
        <v>6230</v>
      </c>
      <c r="I13" s="947">
        <f t="shared" si="3"/>
        <v>9.8661810119566082E-2</v>
      </c>
      <c r="J13" s="950">
        <v>1695</v>
      </c>
      <c r="K13" s="951">
        <f t="shared" si="4"/>
        <v>2.6842980441840209E-2</v>
      </c>
      <c r="L13" s="954">
        <f t="shared" si="5"/>
        <v>0</v>
      </c>
      <c r="M13" s="955">
        <f t="shared" si="6"/>
        <v>0</v>
      </c>
      <c r="N13" s="957">
        <v>63145</v>
      </c>
      <c r="O13" s="958">
        <f t="shared" si="7"/>
        <v>1.0000000000000002</v>
      </c>
      <c r="P13" s="14"/>
      <c r="Q13">
        <f t="shared" si="8"/>
        <v>10</v>
      </c>
    </row>
    <row r="14" spans="1:17" x14ac:dyDescent="0.25">
      <c r="A14" s="31">
        <v>1986</v>
      </c>
      <c r="B14" s="89">
        <v>24875</v>
      </c>
      <c r="C14" s="934">
        <f t="shared" si="0"/>
        <v>0.41180365863752999</v>
      </c>
      <c r="D14" s="937">
        <v>18300</v>
      </c>
      <c r="E14" s="938">
        <f t="shared" si="1"/>
        <v>0.30295505338962009</v>
      </c>
      <c r="F14" s="942">
        <v>10995</v>
      </c>
      <c r="G14" s="943">
        <f t="shared" si="2"/>
        <v>0.18202135584802581</v>
      </c>
      <c r="H14" s="946">
        <v>4680</v>
      </c>
      <c r="I14" s="947">
        <f t="shared" si="3"/>
        <v>7.7477030047181525E-2</v>
      </c>
      <c r="J14" s="950">
        <v>1555</v>
      </c>
      <c r="K14" s="951">
        <f t="shared" si="4"/>
        <v>2.5742902077642578E-2</v>
      </c>
      <c r="L14" s="954">
        <f t="shared" si="5"/>
        <v>0</v>
      </c>
      <c r="M14" s="955">
        <f t="shared" si="6"/>
        <v>0</v>
      </c>
      <c r="N14" s="957">
        <v>60405</v>
      </c>
      <c r="O14" s="958">
        <f t="shared" si="7"/>
        <v>1</v>
      </c>
      <c r="P14" s="14"/>
      <c r="Q14">
        <f t="shared" si="8"/>
        <v>11</v>
      </c>
    </row>
    <row r="15" spans="1:17" x14ac:dyDescent="0.25">
      <c r="A15" s="31">
        <v>1987</v>
      </c>
      <c r="B15" s="89">
        <v>24120</v>
      </c>
      <c r="C15" s="934">
        <f t="shared" si="0"/>
        <v>0.41457545548298386</v>
      </c>
      <c r="D15" s="937">
        <v>18580</v>
      </c>
      <c r="E15" s="938">
        <f t="shared" si="1"/>
        <v>0.31935372980405635</v>
      </c>
      <c r="F15" s="942">
        <v>10330</v>
      </c>
      <c r="G15" s="943">
        <f t="shared" si="2"/>
        <v>0.17755242351323478</v>
      </c>
      <c r="H15" s="946">
        <v>3675</v>
      </c>
      <c r="I15" s="947">
        <f t="shared" si="3"/>
        <v>6.3166036438638704E-2</v>
      </c>
      <c r="J15" s="950">
        <v>1475</v>
      </c>
      <c r="K15" s="951">
        <f t="shared" si="4"/>
        <v>2.5352354761086285E-2</v>
      </c>
      <c r="L15" s="954">
        <f t="shared" si="5"/>
        <v>0</v>
      </c>
      <c r="M15" s="955">
        <f t="shared" si="6"/>
        <v>0</v>
      </c>
      <c r="N15" s="957">
        <v>58180</v>
      </c>
      <c r="O15" s="958">
        <f t="shared" si="7"/>
        <v>1</v>
      </c>
      <c r="P15" s="14"/>
      <c r="Q15">
        <f t="shared" si="8"/>
        <v>12</v>
      </c>
    </row>
    <row r="16" spans="1:17" x14ac:dyDescent="0.25">
      <c r="A16" s="31">
        <v>1988</v>
      </c>
      <c r="B16" s="89">
        <v>24310</v>
      </c>
      <c r="C16" s="934">
        <f t="shared" si="0"/>
        <v>0.41315431679129844</v>
      </c>
      <c r="D16" s="937">
        <v>18680</v>
      </c>
      <c r="E16" s="938">
        <f t="shared" si="1"/>
        <v>0.31747110808973489</v>
      </c>
      <c r="F16" s="942">
        <v>10460</v>
      </c>
      <c r="G16" s="943">
        <f t="shared" si="2"/>
        <v>0.17777022433718559</v>
      </c>
      <c r="H16" s="946">
        <v>3810</v>
      </c>
      <c r="I16" s="947">
        <f t="shared" si="3"/>
        <v>6.475186947654657E-2</v>
      </c>
      <c r="J16" s="950">
        <v>1580</v>
      </c>
      <c r="K16" s="951">
        <f t="shared" si="4"/>
        <v>2.6852481305234533E-2</v>
      </c>
      <c r="L16" s="954">
        <f t="shared" si="5"/>
        <v>0</v>
      </c>
      <c r="M16" s="955">
        <f t="shared" si="6"/>
        <v>0</v>
      </c>
      <c r="N16" s="957">
        <v>58840</v>
      </c>
      <c r="O16" s="958">
        <f t="shared" si="7"/>
        <v>1</v>
      </c>
      <c r="P16" s="14"/>
      <c r="Q16">
        <f t="shared" si="8"/>
        <v>13</v>
      </c>
    </row>
    <row r="17" spans="1:21" x14ac:dyDescent="0.25">
      <c r="A17" s="31">
        <v>1989</v>
      </c>
      <c r="B17" s="89">
        <v>24790</v>
      </c>
      <c r="C17" s="934">
        <f t="shared" si="0"/>
        <v>0.40759618546530746</v>
      </c>
      <c r="D17" s="937">
        <v>19020</v>
      </c>
      <c r="E17" s="938">
        <f t="shared" si="1"/>
        <v>0.31272607694837223</v>
      </c>
      <c r="F17" s="942">
        <v>10750</v>
      </c>
      <c r="G17" s="943">
        <f t="shared" si="2"/>
        <v>0.1767510687273923</v>
      </c>
      <c r="H17" s="946">
        <v>4460</v>
      </c>
      <c r="I17" s="947">
        <f t="shared" si="3"/>
        <v>7.3331141072015785E-2</v>
      </c>
      <c r="J17" s="950">
        <v>1800</v>
      </c>
      <c r="K17" s="951">
        <f t="shared" si="4"/>
        <v>2.9595527786912199E-2</v>
      </c>
      <c r="L17" s="954">
        <f t="shared" si="5"/>
        <v>0</v>
      </c>
      <c r="M17" s="955">
        <f t="shared" si="6"/>
        <v>0</v>
      </c>
      <c r="N17" s="957">
        <v>60820</v>
      </c>
      <c r="O17" s="958">
        <f t="shared" si="7"/>
        <v>1</v>
      </c>
      <c r="P17" s="14"/>
      <c r="Q17">
        <f t="shared" si="8"/>
        <v>14</v>
      </c>
    </row>
    <row r="18" spans="1:21" x14ac:dyDescent="0.25">
      <c r="A18" s="31">
        <v>1990</v>
      </c>
      <c r="B18" s="89">
        <v>23750</v>
      </c>
      <c r="C18" s="934">
        <f t="shared" si="0"/>
        <v>0.41093520200709405</v>
      </c>
      <c r="D18" s="937">
        <v>18490</v>
      </c>
      <c r="E18" s="938">
        <f t="shared" si="1"/>
        <v>0.31992386884678603</v>
      </c>
      <c r="F18" s="942">
        <v>10270</v>
      </c>
      <c r="G18" s="943">
        <f t="shared" si="2"/>
        <v>0.17769703261527814</v>
      </c>
      <c r="H18" s="946">
        <v>3650</v>
      </c>
      <c r="I18" s="947">
        <f t="shared" si="3"/>
        <v>6.3154252097932351E-2</v>
      </c>
      <c r="J18" s="950">
        <v>1635</v>
      </c>
      <c r="K18" s="951">
        <f t="shared" si="4"/>
        <v>2.8289644432909423E-2</v>
      </c>
      <c r="L18" s="954">
        <f t="shared" si="5"/>
        <v>0</v>
      </c>
      <c r="M18" s="955">
        <f t="shared" si="6"/>
        <v>0</v>
      </c>
      <c r="N18" s="957">
        <v>57795</v>
      </c>
      <c r="O18" s="958">
        <f t="shared" si="7"/>
        <v>0.99999999999999989</v>
      </c>
      <c r="P18" s="14"/>
      <c r="Q18">
        <f t="shared" si="8"/>
        <v>15</v>
      </c>
    </row>
    <row r="19" spans="1:21" x14ac:dyDescent="0.25">
      <c r="A19" s="31">
        <v>1991</v>
      </c>
      <c r="B19" s="89">
        <v>26035</v>
      </c>
      <c r="C19" s="934">
        <f t="shared" si="0"/>
        <v>0.43992903007772899</v>
      </c>
      <c r="D19" s="937">
        <v>19420</v>
      </c>
      <c r="E19" s="938">
        <f t="shared" si="1"/>
        <v>0.3281514025008449</v>
      </c>
      <c r="F19" s="942">
        <v>8990</v>
      </c>
      <c r="G19" s="943">
        <f t="shared" si="2"/>
        <v>0.15190942886110173</v>
      </c>
      <c r="H19" s="946">
        <v>3005</v>
      </c>
      <c r="I19" s="947">
        <f t="shared" si="3"/>
        <v>5.0777289624873267E-2</v>
      </c>
      <c r="J19" s="950">
        <v>1730</v>
      </c>
      <c r="K19" s="951">
        <f t="shared" si="4"/>
        <v>2.9232848935451167E-2</v>
      </c>
      <c r="L19" s="954">
        <f t="shared" si="5"/>
        <v>0</v>
      </c>
      <c r="M19" s="955">
        <f t="shared" si="6"/>
        <v>0</v>
      </c>
      <c r="N19" s="957">
        <v>59180</v>
      </c>
      <c r="O19" s="958">
        <f t="shared" si="7"/>
        <v>1</v>
      </c>
      <c r="P19" s="14"/>
      <c r="Q19">
        <f t="shared" si="8"/>
        <v>16</v>
      </c>
    </row>
    <row r="20" spans="1:21" x14ac:dyDescent="0.25">
      <c r="A20" s="31">
        <v>1992</v>
      </c>
      <c r="B20" s="89">
        <v>25400</v>
      </c>
      <c r="C20" s="934">
        <f t="shared" si="0"/>
        <v>0.42919905373436973</v>
      </c>
      <c r="D20" s="937">
        <v>20000</v>
      </c>
      <c r="E20" s="938">
        <f t="shared" si="1"/>
        <v>0.33795201081446435</v>
      </c>
      <c r="F20" s="942">
        <v>8980</v>
      </c>
      <c r="G20" s="943">
        <f t="shared" si="2"/>
        <v>0.15174045285569449</v>
      </c>
      <c r="H20" s="946">
        <v>3085</v>
      </c>
      <c r="I20" s="947">
        <f t="shared" si="3"/>
        <v>5.2129097668131126E-2</v>
      </c>
      <c r="J20" s="950">
        <v>1715</v>
      </c>
      <c r="K20" s="951">
        <f t="shared" si="4"/>
        <v>2.8979384927340316E-2</v>
      </c>
      <c r="L20" s="954">
        <f t="shared" si="5"/>
        <v>0</v>
      </c>
      <c r="M20" s="955">
        <f t="shared" si="6"/>
        <v>0</v>
      </c>
      <c r="N20" s="957">
        <v>59180</v>
      </c>
      <c r="O20" s="958">
        <f t="shared" si="7"/>
        <v>1</v>
      </c>
      <c r="P20" s="14"/>
      <c r="Q20">
        <f t="shared" si="8"/>
        <v>17</v>
      </c>
    </row>
    <row r="21" spans="1:21" x14ac:dyDescent="0.25">
      <c r="A21" s="31">
        <v>1993</v>
      </c>
      <c r="B21" s="89">
        <v>25300</v>
      </c>
      <c r="C21" s="934">
        <f t="shared" si="0"/>
        <v>0.42107015061995506</v>
      </c>
      <c r="D21" s="937">
        <v>20410</v>
      </c>
      <c r="E21" s="938">
        <f t="shared" si="1"/>
        <v>0.33968544561870684</v>
      </c>
      <c r="F21" s="942">
        <v>9690</v>
      </c>
      <c r="G21" s="943">
        <f t="shared" si="2"/>
        <v>0.16127153199633851</v>
      </c>
      <c r="H21" s="946">
        <v>2915</v>
      </c>
      <c r="I21" s="947">
        <f t="shared" si="3"/>
        <v>4.8514604310560039E-2</v>
      </c>
      <c r="J21" s="950">
        <v>1770</v>
      </c>
      <c r="K21" s="951">
        <f t="shared" si="4"/>
        <v>2.9458267454439545E-2</v>
      </c>
      <c r="L21" s="954">
        <f t="shared" si="5"/>
        <v>0</v>
      </c>
      <c r="M21" s="955">
        <f t="shared" si="6"/>
        <v>0</v>
      </c>
      <c r="N21" s="957">
        <v>60085</v>
      </c>
      <c r="O21" s="958">
        <f t="shared" si="7"/>
        <v>0.99999999999999989</v>
      </c>
      <c r="P21" s="14"/>
      <c r="Q21">
        <f t="shared" si="8"/>
        <v>18</v>
      </c>
    </row>
    <row r="22" spans="1:21" s="31" customFormat="1" x14ac:dyDescent="0.25">
      <c r="A22" s="31">
        <v>1994</v>
      </c>
      <c r="B22" s="89">
        <v>27220</v>
      </c>
      <c r="C22" s="934">
        <f t="shared" si="0"/>
        <v>0.44173969490425186</v>
      </c>
      <c r="D22" s="937">
        <v>20510</v>
      </c>
      <c r="E22" s="938">
        <f t="shared" si="1"/>
        <v>0.33284647841609866</v>
      </c>
      <c r="F22" s="942">
        <v>9220</v>
      </c>
      <c r="G22" s="943">
        <f t="shared" si="2"/>
        <v>0.14962674456345343</v>
      </c>
      <c r="H22" s="946">
        <v>2875</v>
      </c>
      <c r="I22" s="947">
        <f t="shared" si="3"/>
        <v>4.6656929568321973E-2</v>
      </c>
      <c r="J22" s="950">
        <v>1795</v>
      </c>
      <c r="K22" s="951">
        <f t="shared" si="4"/>
        <v>2.9130152547874068E-2</v>
      </c>
      <c r="L22" s="954">
        <f t="shared" si="5"/>
        <v>0</v>
      </c>
      <c r="M22" s="955">
        <f t="shared" si="6"/>
        <v>0</v>
      </c>
      <c r="N22" s="957">
        <v>61620</v>
      </c>
      <c r="O22" s="958">
        <f t="shared" si="7"/>
        <v>1</v>
      </c>
      <c r="P22" s="14"/>
      <c r="Q22">
        <f t="shared" si="8"/>
        <v>19</v>
      </c>
    </row>
    <row r="23" spans="1:21" s="31" customFormat="1" x14ac:dyDescent="0.25">
      <c r="A23" s="31">
        <v>1995</v>
      </c>
      <c r="B23" s="89">
        <v>28210</v>
      </c>
      <c r="C23" s="934">
        <f t="shared" si="0"/>
        <v>0.45139611168893512</v>
      </c>
      <c r="D23" s="937">
        <v>21130</v>
      </c>
      <c r="E23" s="938">
        <f t="shared" si="1"/>
        <v>0.33810704856388513</v>
      </c>
      <c r="F23" s="942">
        <v>9130</v>
      </c>
      <c r="G23" s="943">
        <f t="shared" si="2"/>
        <v>0.14609168733498679</v>
      </c>
      <c r="H23" s="946">
        <v>2290</v>
      </c>
      <c r="I23" s="947">
        <f t="shared" si="3"/>
        <v>3.6642931434514761E-2</v>
      </c>
      <c r="J23" s="950">
        <v>1735</v>
      </c>
      <c r="K23" s="951">
        <f t="shared" si="4"/>
        <v>2.7762220977678213E-2</v>
      </c>
      <c r="L23" s="954">
        <f t="shared" si="5"/>
        <v>0</v>
      </c>
      <c r="M23" s="955">
        <f t="shared" si="6"/>
        <v>0</v>
      </c>
      <c r="N23" s="957">
        <v>62495</v>
      </c>
      <c r="O23" s="958">
        <f t="shared" si="7"/>
        <v>1</v>
      </c>
      <c r="P23" s="14"/>
      <c r="Q23">
        <f t="shared" si="8"/>
        <v>20</v>
      </c>
    </row>
    <row r="24" spans="1:21" s="31" customFormat="1" x14ac:dyDescent="0.25">
      <c r="A24" s="31">
        <v>1996</v>
      </c>
      <c r="B24" s="89">
        <v>28250</v>
      </c>
      <c r="C24" s="934">
        <f t="shared" si="0"/>
        <v>0.44006542565620377</v>
      </c>
      <c r="D24" s="937">
        <v>22370</v>
      </c>
      <c r="E24" s="938">
        <f t="shared" si="1"/>
        <v>0.34846950697094792</v>
      </c>
      <c r="F24" s="942">
        <v>9390</v>
      </c>
      <c r="G24" s="943">
        <f t="shared" si="2"/>
        <v>0.14627307422696473</v>
      </c>
      <c r="H24" s="946">
        <v>2565</v>
      </c>
      <c r="I24" s="947">
        <f t="shared" si="3"/>
        <v>3.9956382895864166E-2</v>
      </c>
      <c r="J24" s="950">
        <v>1620</v>
      </c>
      <c r="K24" s="951">
        <f t="shared" si="4"/>
        <v>2.5235610250019472E-2</v>
      </c>
      <c r="L24" s="954">
        <f t="shared" si="5"/>
        <v>0</v>
      </c>
      <c r="M24" s="955">
        <f t="shared" si="6"/>
        <v>0</v>
      </c>
      <c r="N24" s="957">
        <v>64195</v>
      </c>
      <c r="O24" s="958">
        <f t="shared" si="7"/>
        <v>1</v>
      </c>
      <c r="P24" s="14"/>
      <c r="Q24">
        <f t="shared" si="8"/>
        <v>21</v>
      </c>
    </row>
    <row r="25" spans="1:21" s="31" customFormat="1" x14ac:dyDescent="0.25">
      <c r="A25" s="31">
        <v>1997</v>
      </c>
      <c r="B25" s="89">
        <v>32450</v>
      </c>
      <c r="C25" s="934">
        <f t="shared" si="0"/>
        <v>0.46353831869152201</v>
      </c>
      <c r="D25" s="937">
        <v>22610</v>
      </c>
      <c r="E25" s="938">
        <f t="shared" si="1"/>
        <v>0.32297693021927004</v>
      </c>
      <c r="F25" s="942">
        <v>10390</v>
      </c>
      <c r="G25" s="943">
        <f t="shared" si="2"/>
        <v>0.14841797014498964</v>
      </c>
      <c r="H25" s="946">
        <v>2777</v>
      </c>
      <c r="I25" s="947">
        <f t="shared" si="3"/>
        <v>3.9668595100349972E-2</v>
      </c>
      <c r="J25" s="950">
        <v>1778</v>
      </c>
      <c r="K25" s="951">
        <f t="shared" si="4"/>
        <v>2.5398185843868295E-2</v>
      </c>
      <c r="L25" s="954">
        <f t="shared" si="5"/>
        <v>0</v>
      </c>
      <c r="M25" s="955">
        <f t="shared" si="6"/>
        <v>0</v>
      </c>
      <c r="N25" s="957">
        <v>70005</v>
      </c>
      <c r="O25" s="958">
        <f t="shared" si="7"/>
        <v>1</v>
      </c>
      <c r="P25" s="14"/>
      <c r="Q25">
        <f t="shared" si="8"/>
        <v>22</v>
      </c>
    </row>
    <row r="26" spans="1:21" s="31" customFormat="1" x14ac:dyDescent="0.25">
      <c r="A26" s="31">
        <v>1998</v>
      </c>
      <c r="B26" s="89">
        <v>33700</v>
      </c>
      <c r="C26" s="934">
        <f t="shared" si="0"/>
        <v>0.46789309267615409</v>
      </c>
      <c r="D26" s="937">
        <v>23650</v>
      </c>
      <c r="E26" s="938">
        <f t="shared" si="1"/>
        <v>0.32835820895522388</v>
      </c>
      <c r="F26" s="942">
        <v>10180</v>
      </c>
      <c r="G26" s="943">
        <f t="shared" si="2"/>
        <v>0.14133981256508157</v>
      </c>
      <c r="H26" s="946">
        <v>2690</v>
      </c>
      <c r="I26" s="947">
        <f t="shared" si="3"/>
        <v>3.7348143005900732E-2</v>
      </c>
      <c r="J26" s="950">
        <v>1805</v>
      </c>
      <c r="K26" s="951">
        <f t="shared" si="4"/>
        <v>2.5060742797639708E-2</v>
      </c>
      <c r="L26" s="954">
        <f t="shared" si="5"/>
        <v>0</v>
      </c>
      <c r="M26" s="955">
        <f t="shared" si="6"/>
        <v>0</v>
      </c>
      <c r="N26" s="957">
        <v>72025</v>
      </c>
      <c r="O26" s="958">
        <f t="shared" si="7"/>
        <v>0.99999999999999989</v>
      </c>
      <c r="P26" s="14"/>
      <c r="Q26">
        <f t="shared" si="8"/>
        <v>23</v>
      </c>
    </row>
    <row r="27" spans="1:21" s="31" customFormat="1" x14ac:dyDescent="0.25">
      <c r="A27" s="31">
        <v>1999</v>
      </c>
      <c r="B27" s="89">
        <v>35800</v>
      </c>
      <c r="C27" s="934">
        <f t="shared" si="0"/>
        <v>0.48555540485555404</v>
      </c>
      <c r="D27" s="937">
        <v>24100</v>
      </c>
      <c r="E27" s="938">
        <f t="shared" si="1"/>
        <v>0.32686830326868305</v>
      </c>
      <c r="F27" s="942">
        <v>9700</v>
      </c>
      <c r="G27" s="943">
        <f t="shared" si="2"/>
        <v>0.13156110131561102</v>
      </c>
      <c r="H27" s="946">
        <v>2360</v>
      </c>
      <c r="I27" s="947">
        <f t="shared" si="3"/>
        <v>3.2008680320086802E-2</v>
      </c>
      <c r="J27" s="950">
        <v>1770</v>
      </c>
      <c r="K27" s="951">
        <f t="shared" si="4"/>
        <v>2.4006510240065101E-2</v>
      </c>
      <c r="L27" s="954">
        <f t="shared" si="5"/>
        <v>0</v>
      </c>
      <c r="M27" s="955">
        <f t="shared" si="6"/>
        <v>0</v>
      </c>
      <c r="N27" s="957">
        <v>73730</v>
      </c>
      <c r="O27" s="958">
        <f t="shared" si="7"/>
        <v>1</v>
      </c>
      <c r="P27" s="14"/>
      <c r="Q27">
        <f t="shared" si="8"/>
        <v>24</v>
      </c>
    </row>
    <row r="28" spans="1:21" s="31" customFormat="1" x14ac:dyDescent="0.25">
      <c r="A28" s="31">
        <v>2000</v>
      </c>
      <c r="B28" s="89">
        <v>37050</v>
      </c>
      <c r="C28" s="934">
        <f t="shared" si="0"/>
        <v>0.49888239571270837</v>
      </c>
      <c r="D28" s="937">
        <v>24050</v>
      </c>
      <c r="E28" s="938">
        <f t="shared" si="1"/>
        <v>0.32383594107667035</v>
      </c>
      <c r="F28" s="942">
        <v>9070</v>
      </c>
      <c r="G28" s="943">
        <f t="shared" si="2"/>
        <v>0.12212856488837422</v>
      </c>
      <c r="H28" s="946">
        <v>2230</v>
      </c>
      <c r="I28" s="947">
        <f t="shared" si="3"/>
        <v>3.0027199526028062E-2</v>
      </c>
      <c r="J28" s="950">
        <v>1866</v>
      </c>
      <c r="K28" s="951">
        <f t="shared" si="4"/>
        <v>2.5125898796218998E-2</v>
      </c>
      <c r="L28" s="954">
        <f t="shared" si="5"/>
        <v>0</v>
      </c>
      <c r="M28" s="955">
        <f t="shared" si="6"/>
        <v>0</v>
      </c>
      <c r="N28" s="957">
        <v>74266</v>
      </c>
      <c r="O28" s="958">
        <f t="shared" si="7"/>
        <v>0.99999999999999989</v>
      </c>
      <c r="P28" s="14"/>
      <c r="Q28">
        <f t="shared" si="8"/>
        <v>25</v>
      </c>
    </row>
    <row r="29" spans="1:21" s="31" customFormat="1" x14ac:dyDescent="0.25">
      <c r="A29" s="31">
        <v>2001</v>
      </c>
      <c r="B29" s="89">
        <v>37700</v>
      </c>
      <c r="C29" s="934">
        <f t="shared" si="0"/>
        <v>0.50894363820452249</v>
      </c>
      <c r="D29" s="937">
        <v>24650</v>
      </c>
      <c r="E29" s="938">
        <f t="shared" si="1"/>
        <v>0.33277084036449545</v>
      </c>
      <c r="F29" s="942">
        <v>7685</v>
      </c>
      <c r="G29" s="943">
        <f t="shared" si="2"/>
        <v>0.10374620317246035</v>
      </c>
      <c r="H29" s="946">
        <v>2135</v>
      </c>
      <c r="I29" s="947">
        <f t="shared" si="3"/>
        <v>2.8822139723253461E-2</v>
      </c>
      <c r="J29" s="950">
        <v>1905</v>
      </c>
      <c r="K29" s="951">
        <f t="shared" si="4"/>
        <v>2.5717178535268309E-2</v>
      </c>
      <c r="L29" s="954">
        <f t="shared" si="5"/>
        <v>0</v>
      </c>
      <c r="M29" s="955">
        <f t="shared" si="6"/>
        <v>0</v>
      </c>
      <c r="N29" s="957">
        <v>74075</v>
      </c>
      <c r="O29" s="958">
        <f t="shared" si="7"/>
        <v>1</v>
      </c>
      <c r="P29" s="14"/>
      <c r="Q29">
        <f t="shared" si="8"/>
        <v>26</v>
      </c>
    </row>
    <row r="30" spans="1:21" s="9" customFormat="1" x14ac:dyDescent="0.25">
      <c r="A30" s="31">
        <v>2002</v>
      </c>
      <c r="B30" s="89">
        <v>37070</v>
      </c>
      <c r="C30" s="934">
        <f t="shared" si="0"/>
        <v>0.50119654421805493</v>
      </c>
      <c r="D30" s="937">
        <v>24740</v>
      </c>
      <c r="E30" s="938">
        <f t="shared" si="1"/>
        <v>0.33449157010937902</v>
      </c>
      <c r="F30" s="942">
        <v>8170</v>
      </c>
      <c r="G30" s="943">
        <f t="shared" si="2"/>
        <v>0.11046063572326704</v>
      </c>
      <c r="H30" s="946">
        <v>2145</v>
      </c>
      <c r="I30" s="947">
        <f t="shared" si="3"/>
        <v>2.9000986979976474E-2</v>
      </c>
      <c r="J30" s="950">
        <v>1838</v>
      </c>
      <c r="K30" s="951">
        <f t="shared" si="4"/>
        <v>2.4850262969322499E-2</v>
      </c>
      <c r="L30" s="954">
        <f t="shared" si="5"/>
        <v>0</v>
      </c>
      <c r="M30" s="955">
        <f t="shared" si="6"/>
        <v>0</v>
      </c>
      <c r="N30" s="957">
        <v>73963</v>
      </c>
      <c r="O30" s="958">
        <f t="shared" si="7"/>
        <v>0.99999999999999989</v>
      </c>
      <c r="P30" s="14"/>
      <c r="Q30">
        <f t="shared" si="8"/>
        <v>27</v>
      </c>
      <c r="R30" s="31"/>
      <c r="S30" s="31"/>
      <c r="T30" s="31"/>
      <c r="U30" s="31"/>
    </row>
    <row r="31" spans="1:21" x14ac:dyDescent="0.25">
      <c r="A31" s="31">
        <v>2003</v>
      </c>
      <c r="B31" s="89">
        <v>37650</v>
      </c>
      <c r="C31" s="934">
        <f t="shared" si="0"/>
        <v>0.51291482752983486</v>
      </c>
      <c r="D31" s="937">
        <v>23770</v>
      </c>
      <c r="E31" s="938">
        <f t="shared" si="1"/>
        <v>0.32382431475123974</v>
      </c>
      <c r="F31" s="942">
        <v>7990</v>
      </c>
      <c r="G31" s="943">
        <f t="shared" si="2"/>
        <v>0.1088496539698109</v>
      </c>
      <c r="H31" s="946">
        <v>2253</v>
      </c>
      <c r="I31" s="947">
        <f t="shared" si="3"/>
        <v>3.0693150237044303E-2</v>
      </c>
      <c r="J31" s="950">
        <v>1741</v>
      </c>
      <c r="K31" s="951">
        <f t="shared" si="4"/>
        <v>2.3718053512070188E-2</v>
      </c>
      <c r="L31" s="954">
        <f t="shared" si="5"/>
        <v>0</v>
      </c>
      <c r="M31" s="955">
        <f t="shared" si="6"/>
        <v>0</v>
      </c>
      <c r="N31" s="957">
        <v>73404</v>
      </c>
      <c r="O31" s="958">
        <f t="shared" si="7"/>
        <v>1</v>
      </c>
      <c r="P31" s="14"/>
      <c r="Q31">
        <f t="shared" si="8"/>
        <v>28</v>
      </c>
    </row>
    <row r="32" spans="1:21" ht="13.5" customHeight="1" x14ac:dyDescent="0.25">
      <c r="A32" s="31">
        <v>2004</v>
      </c>
      <c r="B32" s="89">
        <v>38000</v>
      </c>
      <c r="C32" s="934">
        <f t="shared" si="0"/>
        <v>0.50526539729815978</v>
      </c>
      <c r="D32" s="939">
        <v>23550</v>
      </c>
      <c r="E32" s="938">
        <f t="shared" si="1"/>
        <v>0.3131315817466227</v>
      </c>
      <c r="F32" s="944">
        <v>9100</v>
      </c>
      <c r="G32" s="943">
        <f t="shared" si="2"/>
        <v>0.12099776619508563</v>
      </c>
      <c r="H32" s="948">
        <v>2579</v>
      </c>
      <c r="I32" s="947">
        <f t="shared" si="3"/>
        <v>3.4291564727156686E-2</v>
      </c>
      <c r="J32" s="950">
        <v>1979</v>
      </c>
      <c r="K32" s="951">
        <f t="shared" si="4"/>
        <v>2.6313690032975217E-2</v>
      </c>
      <c r="L32" s="954">
        <f t="shared" si="5"/>
        <v>0</v>
      </c>
      <c r="M32" s="955">
        <f t="shared" si="6"/>
        <v>0</v>
      </c>
      <c r="N32" s="957">
        <v>75208</v>
      </c>
      <c r="O32" s="958">
        <f t="shared" si="7"/>
        <v>1</v>
      </c>
      <c r="P32" s="14"/>
      <c r="Q32">
        <f t="shared" si="8"/>
        <v>29</v>
      </c>
    </row>
    <row r="33" spans="1:17" x14ac:dyDescent="0.25">
      <c r="A33" s="31">
        <v>2005</v>
      </c>
      <c r="B33" s="89">
        <v>36350</v>
      </c>
      <c r="C33" s="934">
        <f t="shared" si="0"/>
        <v>0.50463682807641053</v>
      </c>
      <c r="D33" s="939">
        <v>23010</v>
      </c>
      <c r="E33" s="938">
        <f t="shared" si="1"/>
        <v>0.31944135939582408</v>
      </c>
      <c r="F33" s="944">
        <v>8485</v>
      </c>
      <c r="G33" s="943">
        <f t="shared" si="2"/>
        <v>0.1177948689471346</v>
      </c>
      <c r="H33" s="948">
        <v>2259</v>
      </c>
      <c r="I33" s="947">
        <f t="shared" si="3"/>
        <v>3.1361061750333187E-2</v>
      </c>
      <c r="J33" s="950">
        <v>1928</v>
      </c>
      <c r="K33" s="951">
        <f t="shared" si="4"/>
        <v>2.6765881830297645E-2</v>
      </c>
      <c r="L33" s="954">
        <f t="shared" si="5"/>
        <v>0</v>
      </c>
      <c r="M33" s="955">
        <f t="shared" si="6"/>
        <v>0</v>
      </c>
      <c r="N33" s="957">
        <v>72032</v>
      </c>
      <c r="O33" s="958">
        <f t="shared" si="7"/>
        <v>1</v>
      </c>
      <c r="P33" s="14"/>
      <c r="Q33">
        <f t="shared" si="8"/>
        <v>30</v>
      </c>
    </row>
    <row r="34" spans="1:17" x14ac:dyDescent="0.25">
      <c r="A34" s="31">
        <v>2006</v>
      </c>
      <c r="B34" s="89">
        <v>38700</v>
      </c>
      <c r="C34" s="934">
        <f t="shared" si="0"/>
        <v>0.5124334630968459</v>
      </c>
      <c r="D34" s="939">
        <v>24100</v>
      </c>
      <c r="E34" s="938">
        <f t="shared" si="1"/>
        <v>0.3191123116442891</v>
      </c>
      <c r="F34" s="944">
        <v>8725</v>
      </c>
      <c r="G34" s="943">
        <f t="shared" si="2"/>
        <v>0.11552924975503827</v>
      </c>
      <c r="H34" s="948">
        <v>2092</v>
      </c>
      <c r="I34" s="947">
        <f t="shared" si="3"/>
        <v>2.7700537591695135E-2</v>
      </c>
      <c r="J34" s="950">
        <v>1905</v>
      </c>
      <c r="K34" s="951">
        <f t="shared" si="4"/>
        <v>2.5224437912131564E-2</v>
      </c>
      <c r="L34" s="954">
        <f t="shared" si="5"/>
        <v>0</v>
      </c>
      <c r="M34" s="955">
        <f t="shared" si="6"/>
        <v>0</v>
      </c>
      <c r="N34" s="957">
        <v>75522</v>
      </c>
      <c r="O34" s="958">
        <f t="shared" si="7"/>
        <v>1</v>
      </c>
      <c r="P34" s="14"/>
      <c r="Q34">
        <f t="shared" si="8"/>
        <v>31</v>
      </c>
    </row>
    <row r="35" spans="1:17" x14ac:dyDescent="0.25">
      <c r="A35" s="31">
        <v>2007</v>
      </c>
      <c r="B35" s="89">
        <v>32570</v>
      </c>
      <c r="C35" s="934">
        <f t="shared" si="0"/>
        <v>0.50308150939898977</v>
      </c>
      <c r="D35" s="939">
        <v>20550</v>
      </c>
      <c r="E35" s="938">
        <f t="shared" si="1"/>
        <v>0.317418637339553</v>
      </c>
      <c r="F35" s="944">
        <v>7410</v>
      </c>
      <c r="G35" s="943">
        <f t="shared" si="2"/>
        <v>0.11445606339105049</v>
      </c>
      <c r="H35" s="948">
        <v>2399</v>
      </c>
      <c r="I35" s="947">
        <f t="shared" si="3"/>
        <v>3.7055343599882606E-2</v>
      </c>
      <c r="J35" s="950">
        <v>1812</v>
      </c>
      <c r="K35" s="951">
        <f t="shared" si="4"/>
        <v>2.7988446270524089E-2</v>
      </c>
      <c r="L35" s="954">
        <f t="shared" si="5"/>
        <v>0</v>
      </c>
      <c r="M35" s="955">
        <f t="shared" si="6"/>
        <v>0</v>
      </c>
      <c r="N35" s="957">
        <v>64741</v>
      </c>
      <c r="O35" s="958">
        <f t="shared" si="7"/>
        <v>1</v>
      </c>
      <c r="P35" s="14"/>
      <c r="Q35">
        <f t="shared" si="8"/>
        <v>32</v>
      </c>
    </row>
    <row r="36" spans="1:17" x14ac:dyDescent="0.25">
      <c r="A36" s="31">
        <v>2008</v>
      </c>
      <c r="B36" s="89">
        <v>38100</v>
      </c>
      <c r="C36" s="934">
        <f t="shared" si="0"/>
        <v>0.5031828627274888</v>
      </c>
      <c r="D36" s="939">
        <v>22660</v>
      </c>
      <c r="E36" s="938">
        <f t="shared" si="1"/>
        <v>0.29926833777965611</v>
      </c>
      <c r="F36" s="944">
        <v>9860</v>
      </c>
      <c r="G36" s="943">
        <f t="shared" si="2"/>
        <v>0.13022002694207455</v>
      </c>
      <c r="H36" s="948">
        <v>3052</v>
      </c>
      <c r="I36" s="947">
        <f t="shared" si="3"/>
        <v>4.030745661533585E-2</v>
      </c>
      <c r="J36" s="950">
        <v>2046</v>
      </c>
      <c r="K36" s="951">
        <f t="shared" si="4"/>
        <v>2.7021315935444677E-2</v>
      </c>
      <c r="L36" s="954">
        <f t="shared" si="5"/>
        <v>0</v>
      </c>
      <c r="M36" s="955">
        <f t="shared" si="6"/>
        <v>0</v>
      </c>
      <c r="N36" s="957">
        <v>75718</v>
      </c>
      <c r="O36" s="958">
        <f t="shared" si="7"/>
        <v>1</v>
      </c>
      <c r="P36" s="14"/>
      <c r="Q36">
        <f t="shared" si="8"/>
        <v>33</v>
      </c>
    </row>
    <row r="37" spans="1:17" x14ac:dyDescent="0.25">
      <c r="A37" s="31">
        <v>2009</v>
      </c>
      <c r="B37" s="89">
        <v>38800</v>
      </c>
      <c r="C37" s="934">
        <f t="shared" si="0"/>
        <v>0.50096189849065864</v>
      </c>
      <c r="D37" s="939">
        <v>23030</v>
      </c>
      <c r="E37" s="938">
        <f t="shared" si="1"/>
        <v>0.29734929181030589</v>
      </c>
      <c r="F37" s="944">
        <v>10220</v>
      </c>
      <c r="G37" s="943">
        <f t="shared" si="2"/>
        <v>0.13195439697357039</v>
      </c>
      <c r="H37" s="948">
        <v>3337</v>
      </c>
      <c r="I37" s="947">
        <f t="shared" si="3"/>
        <v>4.3085305548023915E-2</v>
      </c>
      <c r="J37" s="950">
        <v>2064</v>
      </c>
      <c r="K37" s="951">
        <f t="shared" si="4"/>
        <v>2.664910717744122E-2</v>
      </c>
      <c r="L37" s="954">
        <f t="shared" si="5"/>
        <v>0</v>
      </c>
      <c r="M37" s="955">
        <f t="shared" si="6"/>
        <v>0</v>
      </c>
      <c r="N37" s="957">
        <v>77451</v>
      </c>
      <c r="O37" s="958">
        <f t="shared" si="7"/>
        <v>1</v>
      </c>
      <c r="P37" s="14"/>
      <c r="Q37">
        <f t="shared" si="8"/>
        <v>34</v>
      </c>
    </row>
    <row r="38" spans="1:17" x14ac:dyDescent="0.25">
      <c r="A38" s="31">
        <v>2010</v>
      </c>
      <c r="B38" s="89">
        <v>40100</v>
      </c>
      <c r="C38" s="934">
        <f t="shared" si="0"/>
        <v>0.51806108211461943</v>
      </c>
      <c r="D38" s="940">
        <v>22740</v>
      </c>
      <c r="E38" s="938">
        <f t="shared" si="1"/>
        <v>0.29378326701462459</v>
      </c>
      <c r="F38" s="944">
        <v>9775</v>
      </c>
      <c r="G38" s="943">
        <f t="shared" si="2"/>
        <v>0.12628546328355122</v>
      </c>
      <c r="H38" s="948">
        <v>2690</v>
      </c>
      <c r="I38" s="947">
        <f t="shared" si="3"/>
        <v>3.4752725957314864E-2</v>
      </c>
      <c r="J38" s="950">
        <v>2099</v>
      </c>
      <c r="K38" s="951">
        <f t="shared" si="4"/>
        <v>2.7117461629889927E-2</v>
      </c>
      <c r="L38" s="954">
        <f t="shared" si="5"/>
        <v>0</v>
      </c>
      <c r="M38" s="955">
        <f t="shared" si="6"/>
        <v>0</v>
      </c>
      <c r="N38" s="957">
        <v>77404</v>
      </c>
      <c r="O38" s="958">
        <f t="shared" si="7"/>
        <v>1</v>
      </c>
      <c r="P38" s="14"/>
      <c r="Q38">
        <f t="shared" si="8"/>
        <v>35</v>
      </c>
    </row>
    <row r="39" spans="1:17" x14ac:dyDescent="0.25">
      <c r="A39" s="31">
        <v>2011</v>
      </c>
      <c r="B39" s="89">
        <v>38800</v>
      </c>
      <c r="C39" s="934">
        <f t="shared" si="0"/>
        <v>0.51701623004557207</v>
      </c>
      <c r="D39" s="940">
        <v>22370</v>
      </c>
      <c r="E39" s="938">
        <f t="shared" si="1"/>
        <v>0.29808384191029502</v>
      </c>
      <c r="F39" s="944">
        <v>9565</v>
      </c>
      <c r="G39" s="943">
        <f t="shared" si="2"/>
        <v>0.12745516083468805</v>
      </c>
      <c r="H39" s="948">
        <v>2223</v>
      </c>
      <c r="I39" s="947">
        <f t="shared" si="3"/>
        <v>2.9621831943074915E-2</v>
      </c>
      <c r="J39" s="950">
        <v>2088</v>
      </c>
      <c r="K39" s="951">
        <f t="shared" si="4"/>
        <v>2.7822935266369961E-2</v>
      </c>
      <c r="L39" s="954">
        <f t="shared" si="5"/>
        <v>0</v>
      </c>
      <c r="M39" s="955">
        <f t="shared" si="6"/>
        <v>0</v>
      </c>
      <c r="N39" s="957">
        <v>75046</v>
      </c>
      <c r="O39" s="958">
        <f t="shared" si="7"/>
        <v>0.99999999999999989</v>
      </c>
      <c r="P39" s="14"/>
      <c r="Q39">
        <f t="shared" si="8"/>
        <v>36</v>
      </c>
    </row>
    <row r="40" spans="1:17" x14ac:dyDescent="0.25">
      <c r="A40" s="31">
        <v>2012</v>
      </c>
      <c r="B40" s="89">
        <v>40350</v>
      </c>
      <c r="C40" s="934">
        <f t="shared" si="0"/>
        <v>0.52268193476514935</v>
      </c>
      <c r="D40" s="940">
        <v>22510</v>
      </c>
      <c r="E40" s="938">
        <f t="shared" si="1"/>
        <v>0.29158786497059508</v>
      </c>
      <c r="F40" s="944">
        <v>9585</v>
      </c>
      <c r="G40" s="943">
        <f t="shared" si="2"/>
        <v>0.12416124770071764</v>
      </c>
      <c r="H40" s="94">
        <v>2551</v>
      </c>
      <c r="I40" s="947">
        <f t="shared" si="3"/>
        <v>3.3044897536205604E-2</v>
      </c>
      <c r="J40" s="950">
        <v>2202</v>
      </c>
      <c r="K40" s="951">
        <f t="shared" si="4"/>
        <v>2.8524055027332313E-2</v>
      </c>
      <c r="L40" s="954">
        <f t="shared" si="5"/>
        <v>0</v>
      </c>
      <c r="M40" s="955">
        <f t="shared" si="6"/>
        <v>0</v>
      </c>
      <c r="N40" s="957">
        <v>77198</v>
      </c>
      <c r="O40" s="958">
        <f t="shared" si="7"/>
        <v>1</v>
      </c>
      <c r="P40" s="14"/>
      <c r="Q40">
        <f t="shared" si="8"/>
        <v>37</v>
      </c>
    </row>
    <row r="41" spans="1:17" x14ac:dyDescent="0.25">
      <c r="A41" s="31">
        <v>2013</v>
      </c>
      <c r="B41" s="89">
        <v>39300</v>
      </c>
      <c r="C41" s="934">
        <f t="shared" si="0"/>
        <v>0.51145236855804266</v>
      </c>
      <c r="D41" s="940">
        <v>22710</v>
      </c>
      <c r="E41" s="938">
        <f t="shared" si="1"/>
        <v>0.29554919312857886</v>
      </c>
      <c r="F41" s="944">
        <v>10110</v>
      </c>
      <c r="G41" s="943">
        <f t="shared" si="2"/>
        <v>0.13157209786569496</v>
      </c>
      <c r="H41" s="948">
        <v>2507</v>
      </c>
      <c r="I41" s="947">
        <f t="shared" si="3"/>
        <v>3.2626236335242059E-2</v>
      </c>
      <c r="J41" s="950">
        <v>2213</v>
      </c>
      <c r="K41" s="951">
        <f t="shared" si="4"/>
        <v>2.8800104112441438E-2</v>
      </c>
      <c r="L41" s="954">
        <f t="shared" si="5"/>
        <v>0</v>
      </c>
      <c r="M41" s="955">
        <f t="shared" si="6"/>
        <v>0</v>
      </c>
      <c r="N41" s="959">
        <v>76840</v>
      </c>
      <c r="O41" s="958">
        <f t="shared" si="7"/>
        <v>1</v>
      </c>
      <c r="Q41">
        <f t="shared" si="8"/>
        <v>38</v>
      </c>
    </row>
    <row r="42" spans="1:17" x14ac:dyDescent="0.25">
      <c r="A42" s="31">
        <v>2014</v>
      </c>
      <c r="B42" s="89">
        <v>43300</v>
      </c>
      <c r="C42" s="934">
        <f t="shared" si="0"/>
        <v>0.51995773091887221</v>
      </c>
      <c r="D42" s="940">
        <v>23800</v>
      </c>
      <c r="E42" s="938">
        <f t="shared" si="1"/>
        <v>0.28579662808011913</v>
      </c>
      <c r="F42" s="944">
        <v>10780</v>
      </c>
      <c r="G42" s="943">
        <f t="shared" si="2"/>
        <v>0.1294490609539363</v>
      </c>
      <c r="H42" s="948">
        <v>3019</v>
      </c>
      <c r="I42" s="947">
        <f t="shared" si="3"/>
        <v>3.625294202411259E-2</v>
      </c>
      <c r="J42" s="950">
        <v>2337</v>
      </c>
      <c r="K42" s="951">
        <f t="shared" si="4"/>
        <v>2.8063307555598251E-2</v>
      </c>
      <c r="L42" s="954">
        <f t="shared" si="5"/>
        <v>40</v>
      </c>
      <c r="M42" s="955">
        <f t="shared" si="6"/>
        <v>4.8033046736154476E-4</v>
      </c>
      <c r="N42" s="959">
        <v>83276</v>
      </c>
      <c r="O42" s="958">
        <f t="shared" si="7"/>
        <v>0.99999999999999989</v>
      </c>
      <c r="Q42">
        <f t="shared" si="8"/>
        <v>39</v>
      </c>
    </row>
    <row r="43" spans="1:17" x14ac:dyDescent="0.25">
      <c r="A43" s="31">
        <v>2015</v>
      </c>
      <c r="B43" s="89">
        <v>42100</v>
      </c>
      <c r="C43" s="934">
        <f t="shared" si="0"/>
        <v>0.50937689050211732</v>
      </c>
      <c r="D43" s="939">
        <v>24010</v>
      </c>
      <c r="E43" s="938">
        <f t="shared" si="1"/>
        <v>0.29050211736237147</v>
      </c>
      <c r="F43" s="944">
        <v>11045</v>
      </c>
      <c r="G43" s="943">
        <f t="shared" si="2"/>
        <v>0.1336358136721113</v>
      </c>
      <c r="H43" s="948">
        <v>3153</v>
      </c>
      <c r="I43" s="947">
        <f t="shared" si="3"/>
        <v>3.8148820326678767E-2</v>
      </c>
      <c r="J43" s="950">
        <v>2342</v>
      </c>
      <c r="K43" s="951">
        <f t="shared" si="4"/>
        <v>2.8336358136721113E-2</v>
      </c>
      <c r="L43" s="954">
        <f t="shared" si="5"/>
        <v>0</v>
      </c>
      <c r="M43" s="955">
        <f t="shared" si="6"/>
        <v>0</v>
      </c>
      <c r="N43" s="959">
        <v>82650</v>
      </c>
      <c r="O43" s="958">
        <f t="shared" si="7"/>
        <v>1</v>
      </c>
      <c r="Q43">
        <f t="shared" si="8"/>
        <v>40</v>
      </c>
    </row>
    <row r="44" spans="1:17" x14ac:dyDescent="0.25">
      <c r="A44" s="31">
        <v>2016</v>
      </c>
      <c r="B44" s="935">
        <v>42650</v>
      </c>
      <c r="C44" s="934">
        <f t="shared" si="0"/>
        <v>0.5186293107641422</v>
      </c>
      <c r="D44" s="939">
        <v>24250</v>
      </c>
      <c r="E44" s="938">
        <f t="shared" si="1"/>
        <v>0.29488301960212071</v>
      </c>
      <c r="F44" s="944">
        <v>10040</v>
      </c>
      <c r="G44" s="943">
        <f t="shared" si="2"/>
        <v>0.12208765017753782</v>
      </c>
      <c r="H44" s="948">
        <v>2960</v>
      </c>
      <c r="I44" s="947">
        <f t="shared" si="3"/>
        <v>3.5993968578238243E-2</v>
      </c>
      <c r="J44" s="950">
        <v>2336</v>
      </c>
      <c r="K44" s="951">
        <f t="shared" si="4"/>
        <v>2.8406050877960991E-2</v>
      </c>
      <c r="L44" s="954">
        <f t="shared" si="5"/>
        <v>0</v>
      </c>
      <c r="M44" s="955">
        <f t="shared" si="6"/>
        <v>0</v>
      </c>
      <c r="N44" s="959">
        <v>82236</v>
      </c>
      <c r="O44" s="958">
        <f t="shared" si="7"/>
        <v>1</v>
      </c>
      <c r="Q44">
        <f t="shared" si="8"/>
        <v>41</v>
      </c>
    </row>
    <row r="46" spans="1:17" ht="15.6" x14ac:dyDescent="0.25">
      <c r="A46" s="13" t="s">
        <v>353</v>
      </c>
    </row>
    <row r="47" spans="1:17" ht="15.6" x14ac:dyDescent="0.25">
      <c r="A47" s="13" t="s">
        <v>354</v>
      </c>
    </row>
    <row r="48" spans="1:17" ht="15.6" x14ac:dyDescent="0.25">
      <c r="A48" s="13" t="s">
        <v>355</v>
      </c>
    </row>
    <row r="49" spans="1:15" ht="15.6" x14ac:dyDescent="0.25">
      <c r="A49" s="13" t="s">
        <v>356</v>
      </c>
    </row>
    <row r="50" spans="1:15" x14ac:dyDescent="0.25">
      <c r="A50" s="132" t="s">
        <v>357</v>
      </c>
    </row>
    <row r="52" spans="1:15" x14ac:dyDescent="0.25">
      <c r="A52" s="247" t="s">
        <v>426</v>
      </c>
    </row>
    <row r="53" spans="1:15" s="100" customFormat="1" x14ac:dyDescent="0.25">
      <c r="A53" s="100" t="s">
        <v>420</v>
      </c>
      <c r="B53" s="1117">
        <f>AVERAGE(B4:B43)</f>
        <v>30547.625</v>
      </c>
      <c r="C53" s="1118">
        <f>AVERAGE(C4:C43)</f>
        <v>0.44157474738589375</v>
      </c>
      <c r="D53" s="78">
        <f>AVERAGE(D4:D43)</f>
        <v>21057.125</v>
      </c>
      <c r="E53" s="1119">
        <f>AVERAGE(E4:E43)</f>
        <v>0.30841139286232194</v>
      </c>
      <c r="F53" s="1120">
        <f>AVERAGE(F4:F43)</f>
        <v>11042.25</v>
      </c>
      <c r="G53" s="1121">
        <f>AVERAGE(G4:G43)</f>
        <v>0.164416851277745</v>
      </c>
      <c r="H53" s="1122">
        <f>AVERAGE(H4:H43)</f>
        <v>3956.45</v>
      </c>
      <c r="I53" s="1123">
        <f>AVERAGE(I4:I43)</f>
        <v>5.9429654222079888E-2</v>
      </c>
      <c r="J53" s="1124">
        <f>AVERAGE(J4:J43)</f>
        <v>1789.325</v>
      </c>
      <c r="K53" s="1125">
        <f>AVERAGE(K4:K43)</f>
        <v>2.6155345990275514E-2</v>
      </c>
      <c r="L53" s="1126">
        <f>AVERAGE(L4:L43)</f>
        <v>1</v>
      </c>
      <c r="M53" s="1127">
        <f>AVERAGE(M4:M43)</f>
        <v>1.2008261684038619E-5</v>
      </c>
      <c r="N53" s="1128">
        <f>AVERAGE(N4:N43)</f>
        <v>68393.774999999994</v>
      </c>
      <c r="O53" s="1129">
        <f>AVERAGE(O4:O43)</f>
        <v>1</v>
      </c>
    </row>
    <row r="54" spans="1:15" x14ac:dyDescent="0.25">
      <c r="A54" s="132" t="s">
        <v>421</v>
      </c>
      <c r="B54" s="90">
        <f>MEDIAN(B4:B43)</f>
        <v>28230</v>
      </c>
      <c r="C54" s="437">
        <f>MEDIAN(C4:C43)</f>
        <v>0.44656790329659346</v>
      </c>
      <c r="D54" s="440">
        <f>MEDIAN(D4:D43)</f>
        <v>20840</v>
      </c>
      <c r="E54" s="180">
        <f>MEDIAN(E4:E43)</f>
        <v>0.31292882934749744</v>
      </c>
      <c r="F54" s="1103">
        <f>MEDIAN(F4:F43)</f>
        <v>10145</v>
      </c>
      <c r="G54" s="471">
        <f>MEDIAN(G4:G43)</f>
        <v>0.14734552218597718</v>
      </c>
      <c r="H54" s="103">
        <f>MEDIAN(H4:H43)</f>
        <v>3012</v>
      </c>
      <c r="I54" s="179">
        <f>MEDIAN(I4:I43)</f>
        <v>4.1696381081679883E-2</v>
      </c>
      <c r="J54" s="1106">
        <f>MEDIAN(J4:J43)</f>
        <v>1770</v>
      </c>
      <c r="K54" s="1107">
        <f>MEDIAN(K4:K43)</f>
        <v>2.6107918737984175E-2</v>
      </c>
      <c r="L54" s="1109">
        <f>MEDIAN(L4:L43)</f>
        <v>0</v>
      </c>
      <c r="M54" s="1110">
        <f>MEDIAN(M4:M43)</f>
        <v>0</v>
      </c>
      <c r="N54" s="1112">
        <f>MEDIAN(N4:N43)</f>
        <v>69967.5</v>
      </c>
      <c r="O54" s="1113">
        <f>MEDIAN(O4:O43)</f>
        <v>1</v>
      </c>
    </row>
    <row r="55" spans="1:15" x14ac:dyDescent="0.25">
      <c r="A55" s="132" t="s">
        <v>422</v>
      </c>
      <c r="B55" s="90">
        <f>MIN(B4:B43)</f>
        <v>16145</v>
      </c>
      <c r="C55" s="437">
        <f>MIN(C4:C43)</f>
        <v>0.31028519108820241</v>
      </c>
      <c r="D55" s="440">
        <f>MIN(D4:D43)</f>
        <v>14530</v>
      </c>
      <c r="E55" s="180">
        <f>MIN(E4:E43)</f>
        <v>0.27015969753399921</v>
      </c>
      <c r="F55" s="1103">
        <f>MIN(F4:F43)</f>
        <v>7410</v>
      </c>
      <c r="G55" s="471">
        <f>MIN(G4:G43)</f>
        <v>0.10374620317246035</v>
      </c>
      <c r="H55" s="103">
        <f>MIN(H4:H43)</f>
        <v>2092</v>
      </c>
      <c r="I55" s="179">
        <f>MIN(I4:I43)</f>
        <v>2.7700537591695135E-2</v>
      </c>
      <c r="J55" s="1106">
        <f>MIN(J4:J43)</f>
        <v>1145</v>
      </c>
      <c r="K55" s="1107">
        <f>MIN(K4:K43)</f>
        <v>2.2145638870000619E-2</v>
      </c>
      <c r="L55" s="1109">
        <f>MIN(L4:L43)</f>
        <v>0</v>
      </c>
      <c r="M55" s="1110">
        <f>MIN(M4:M43)</f>
        <v>0</v>
      </c>
      <c r="N55" s="1112">
        <f>MIN(N4:N43)</f>
        <v>50269</v>
      </c>
      <c r="O55" s="1113">
        <f>MIN(O4:O43)</f>
        <v>0.99999999999999989</v>
      </c>
    </row>
    <row r="56" spans="1:15" x14ac:dyDescent="0.25">
      <c r="A56" s="132" t="s">
        <v>423</v>
      </c>
      <c r="B56" s="90">
        <f>MAX(B4:B43)</f>
        <v>43300</v>
      </c>
      <c r="C56" s="437">
        <f>MAX(C4:C43)</f>
        <v>0.52268193476514935</v>
      </c>
      <c r="D56" s="440">
        <f>MAX(D4:D43)</f>
        <v>24740</v>
      </c>
      <c r="E56" s="180">
        <f>MAX(E4:E43)</f>
        <v>0.34846950697094792</v>
      </c>
      <c r="F56" s="1103">
        <f>MAX(F4:F43)</f>
        <v>18470</v>
      </c>
      <c r="G56" s="471">
        <f>MAX(G4:G43)</f>
        <v>0.27281359150869816</v>
      </c>
      <c r="H56" s="103">
        <f>MAX(H4:H43)</f>
        <v>8879</v>
      </c>
      <c r="I56" s="179">
        <f>MAX(I4:I43)</f>
        <v>0.12526098978612946</v>
      </c>
      <c r="J56" s="1106">
        <f>MAX(J4:J43)</f>
        <v>2342</v>
      </c>
      <c r="K56" s="1107">
        <f>MAX(K4:K43)</f>
        <v>2.9595527786912199E-2</v>
      </c>
      <c r="L56" s="1109">
        <f>MAX(L4:L43)</f>
        <v>40</v>
      </c>
      <c r="M56" s="1110">
        <f>MAX(M4:M43)</f>
        <v>4.8033046736154476E-4</v>
      </c>
      <c r="N56" s="1112">
        <f>MAX(N4:N43)</f>
        <v>83276</v>
      </c>
      <c r="O56" s="1113">
        <f>MAX(O4:O43)</f>
        <v>1.0000000000000002</v>
      </c>
    </row>
    <row r="57" spans="1:15" x14ac:dyDescent="0.25">
      <c r="A57" s="132" t="s">
        <v>424</v>
      </c>
      <c r="B57" s="90">
        <f>STDEV(B4:B43)</f>
        <v>7527.6767951800575</v>
      </c>
      <c r="C57" s="437">
        <f>STDEV(C4:C43)</f>
        <v>6.9637696557037235E-2</v>
      </c>
      <c r="D57" s="440">
        <f>STDEV(D4:D43)</f>
        <v>2512.1244170101254</v>
      </c>
      <c r="E57" s="180">
        <f>STDEV(E4:E43)</f>
        <v>2.1573684885460968E-2</v>
      </c>
      <c r="F57" s="1103">
        <f>STDEV(F4:F43)</f>
        <v>2940.7930968467567</v>
      </c>
      <c r="G57" s="471">
        <f>STDEV(G4:G43)</f>
        <v>5.0594261675321099E-2</v>
      </c>
      <c r="H57" s="103">
        <f>STDEV(H4:H43)</f>
        <v>2122.874828127517</v>
      </c>
      <c r="I57" s="179">
        <f>STDEV(I4:I43)</f>
        <v>3.3078602755971159E-2</v>
      </c>
      <c r="J57" s="1106">
        <f>STDEV(J4:J43)</f>
        <v>255.75773668023226</v>
      </c>
      <c r="K57" s="1107">
        <f>STDEV(K4:K43)</f>
        <v>2.1559689191597482E-3</v>
      </c>
      <c r="L57" s="1109">
        <f>STDEV(L4:L43)</f>
        <v>6.324555320336759</v>
      </c>
      <c r="M57" s="1110">
        <f>STDEV(M4:M43)</f>
        <v>7.5946915321782501E-5</v>
      </c>
      <c r="N57" s="1112">
        <f>STDEV(N4:N43)</f>
        <v>7828.7501163323968</v>
      </c>
      <c r="O57" s="1113">
        <f>STDEV(O4:O43)</f>
        <v>8.3385256055424994E-17</v>
      </c>
    </row>
    <row r="58" spans="1:15" s="100" customFormat="1" x14ac:dyDescent="0.25">
      <c r="A58" s="100" t="s">
        <v>425</v>
      </c>
      <c r="B58" s="1117">
        <f>SLOPE(B4:B43,$Q4:$Q43)</f>
        <v>615.78001876172607</v>
      </c>
      <c r="C58" s="1118">
        <f>SLOPE(C4:C43,$Q4:$Q43)</f>
        <v>5.7189433929158342E-3</v>
      </c>
      <c r="D58" s="78">
        <f>SLOPE(D4:D43,$Q4:$Q43)</f>
        <v>180.63273921200749</v>
      </c>
      <c r="E58" s="1119">
        <f>SLOPE(E4:E43,$Q4:$Q43)</f>
        <v>4.6118843434893834E-4</v>
      </c>
      <c r="F58" s="1120">
        <f>SLOPE(F4:F43,$Q4:$Q43)</f>
        <v>-180.10412757973734</v>
      </c>
      <c r="G58" s="1121">
        <f>SLOPE(G4:G43,$Q4:$Q43)</f>
        <v>-3.8402386685660651E-3</v>
      </c>
      <c r="H58" s="1122">
        <f>SLOPE(H4:H43,$Q4:$Q43)</f>
        <v>-139.8339587242026</v>
      </c>
      <c r="I58" s="1123">
        <f>SLOPE(I4:I43,$Q4:$Q43)</f>
        <v>-2.43867867641231E-3</v>
      </c>
      <c r="J58" s="1124">
        <f>SLOPE(J4:J43,$Q4:$Q43)</f>
        <v>19.764258911819887</v>
      </c>
      <c r="K58" s="1125">
        <f>SLOPE(K4:K43,$Q4:$Q43)</f>
        <v>9.7118329412253986E-5</v>
      </c>
      <c r="L58" s="1126">
        <f>SLOPE(L4:L43,$Q4:$Q43)</f>
        <v>0.13883677298311445</v>
      </c>
      <c r="M58" s="1127">
        <f>SLOPE(M4:M43,$Q4:$Q43)</f>
        <v>1.6671883013487011E-6</v>
      </c>
      <c r="N58" s="1128">
        <f>SLOPE(N4:N43,$Q4:$Q43)</f>
        <v>496.37776735459664</v>
      </c>
      <c r="O58" s="1129">
        <f>SLOPE(O4:O43,$Q4:$Q43)</f>
        <v>-1.728865122774634E-18</v>
      </c>
    </row>
    <row r="59" spans="1:15" x14ac:dyDescent="0.25">
      <c r="A59" s="132" t="s">
        <v>276</v>
      </c>
      <c r="B59" s="1101">
        <f>SKEW(B4:B43)</f>
        <v>3.4438768851971807E-2</v>
      </c>
      <c r="C59" s="1101">
        <f>SKEW(C4:C43)</f>
        <v>-0.53450474965126671</v>
      </c>
      <c r="D59" s="1102">
        <f>SKEW(D4:D43)</f>
        <v>-0.3237375076996486</v>
      </c>
      <c r="E59" s="1102">
        <f>SKEW(E4:E43)</f>
        <v>-9.8797261727065419E-2</v>
      </c>
      <c r="F59" s="1104">
        <f>SKEW(F4:F43)</f>
        <v>1.2504932496825782</v>
      </c>
      <c r="G59" s="1104">
        <f>SKEW(G4:G43)</f>
        <v>0.94055729933358212</v>
      </c>
      <c r="H59" s="1105">
        <f>SKEW(H4:H43)</f>
        <v>1.2374711566962768</v>
      </c>
      <c r="I59" s="1105">
        <f>SKEW(I4:I43)</f>
        <v>0.90894853276311993</v>
      </c>
      <c r="J59" s="1108">
        <f>SKEW(J4:J43)</f>
        <v>0.14604979597539119</v>
      </c>
      <c r="K59" s="1108">
        <f>SKEW(K4:K43)</f>
        <v>-0.1598157791203077</v>
      </c>
      <c r="L59" s="1111">
        <f>SKEW(L4:L43)</f>
        <v>6.324555320336759</v>
      </c>
      <c r="M59" s="1111">
        <f>SKEW(M4:M43)</f>
        <v>6.3245553203367555</v>
      </c>
      <c r="N59" s="1114">
        <f>SKEW(N4:N43)</f>
        <v>-0.14793942068331156</v>
      </c>
      <c r="O59" s="1114">
        <f>SKEW(O4:O43)</f>
        <v>0.89187237591246382</v>
      </c>
    </row>
    <row r="60" spans="1:15" x14ac:dyDescent="0.25">
      <c r="A60" s="132" t="s">
        <v>277</v>
      </c>
      <c r="B60" s="1101">
        <f>KURT(B4:B43)</f>
        <v>-1.3844256567150921</v>
      </c>
      <c r="C60" s="1101">
        <f>KURT(C4:C43)</f>
        <v>-1.0592797318006566</v>
      </c>
      <c r="D60" s="1102">
        <f>KURT(D4:D43)</f>
        <v>-0.69608617667903161</v>
      </c>
      <c r="E60" s="1102">
        <f>KURT(E4:E43)</f>
        <v>-1.1290896188656747</v>
      </c>
      <c r="F60" s="1104">
        <f>KURT(F4:F43)</f>
        <v>0.4813757451889078</v>
      </c>
      <c r="G60" s="1104">
        <f>KURT(G4:G43)</f>
        <v>-0.34122317182448425</v>
      </c>
      <c r="H60" s="1105">
        <f>KURT(H4:H43)</f>
        <v>0.12761821832434661</v>
      </c>
      <c r="I60" s="1105">
        <f>KURT(I4:I43)</f>
        <v>-0.74334248515804058</v>
      </c>
      <c r="J60" s="1108">
        <f>KURT(J4:J43)</f>
        <v>0.41788650421267937</v>
      </c>
      <c r="K60" s="1108">
        <f>KURT(K4:K43)</f>
        <v>-1.0029275802874396</v>
      </c>
      <c r="L60" s="1111">
        <f>KURT(L4:L43)</f>
        <v>39.999999999999993</v>
      </c>
      <c r="M60" s="1111">
        <f>KURT(M4:M43)</f>
        <v>39.999999999999957</v>
      </c>
      <c r="N60" s="1114">
        <f>KURT(N4:N43)</f>
        <v>-0.78650422876456449</v>
      </c>
      <c r="O60" s="1114">
        <f>KURT(O4:O43)</f>
        <v>2.2059943806355267</v>
      </c>
    </row>
    <row r="61" spans="1:15" x14ac:dyDescent="0.25">
      <c r="L61"/>
    </row>
    <row r="62" spans="1:15" x14ac:dyDescent="0.25">
      <c r="A62" s="247" t="s">
        <v>427</v>
      </c>
      <c r="L62"/>
    </row>
    <row r="63" spans="1:15" s="100" customFormat="1" x14ac:dyDescent="0.25">
      <c r="A63" s="100" t="s">
        <v>420</v>
      </c>
      <c r="B63" s="1117">
        <f>AVERAGE(B34:B43)</f>
        <v>39212</v>
      </c>
      <c r="C63" s="1118">
        <f>AVERAGE(C34:C43)</f>
        <v>0.51182059706183558</v>
      </c>
      <c r="D63" s="78">
        <f>AVERAGE(D34:D43)</f>
        <v>22848</v>
      </c>
      <c r="E63" s="1119">
        <f>AVERAGE(E34:E43)</f>
        <v>0.29884514910403881</v>
      </c>
      <c r="F63" s="1120">
        <f>AVERAGE(F34:F43)</f>
        <v>9707.5</v>
      </c>
      <c r="G63" s="1121">
        <f>AVERAGE(G34:G43)</f>
        <v>0.12647185813724332</v>
      </c>
      <c r="H63" s="1122">
        <f>AVERAGE(H34:H43)</f>
        <v>2702.3</v>
      </c>
      <c r="I63" s="1123">
        <f>AVERAGE(I34:I43)</f>
        <v>3.5259609747756632E-2</v>
      </c>
      <c r="J63" s="1124">
        <f>AVERAGE(J34:J43)</f>
        <v>2110.8000000000002</v>
      </c>
      <c r="K63" s="1125">
        <f>AVERAGE(K34:K43)</f>
        <v>2.7554752902389457E-2</v>
      </c>
      <c r="L63" s="1126">
        <f>AVERAGE(L34:L43)</f>
        <v>4</v>
      </c>
      <c r="M63" s="1127">
        <f>AVERAGE(M34:M43)</f>
        <v>4.8033046736154476E-5</v>
      </c>
      <c r="N63" s="1128">
        <f>AVERAGE(N34:N43)</f>
        <v>76584.600000000006</v>
      </c>
      <c r="O63" s="1129">
        <f>AVERAGE(O34:O43)</f>
        <v>1</v>
      </c>
    </row>
    <row r="64" spans="1:15" x14ac:dyDescent="0.25">
      <c r="A64" s="132" t="s">
        <v>421</v>
      </c>
      <c r="B64" s="90">
        <f>MEDIAN(B34:B43)</f>
        <v>39050</v>
      </c>
      <c r="C64" s="437">
        <f>MEDIAN(C34:C43)</f>
        <v>0.51194291582744422</v>
      </c>
      <c r="D64" s="440">
        <f>MEDIAN(D34:D43)</f>
        <v>22725</v>
      </c>
      <c r="E64" s="180">
        <f>MEDIAN(E34:E43)</f>
        <v>0.29644924246944238</v>
      </c>
      <c r="F64" s="1103">
        <f>MEDIAN(F34:F43)</f>
        <v>9817.5</v>
      </c>
      <c r="G64" s="471">
        <f>MEDIAN(G34:G43)</f>
        <v>0.12845211089431219</v>
      </c>
      <c r="H64" s="103">
        <f>MEDIAN(H34:H43)</f>
        <v>2620.5</v>
      </c>
      <c r="I64" s="179">
        <f>MEDIAN(I34:I43)</f>
        <v>3.5502833990713731E-2</v>
      </c>
      <c r="J64" s="1106">
        <f>MEDIAN(J34:J43)</f>
        <v>2093.5</v>
      </c>
      <c r="K64" s="1107">
        <f>MEDIAN(K34:K43)</f>
        <v>2.7905690768447025E-2</v>
      </c>
      <c r="L64" s="1109">
        <f>MEDIAN(L34:L43)</f>
        <v>0</v>
      </c>
      <c r="M64" s="1110">
        <f>MEDIAN(M34:M43)</f>
        <v>0</v>
      </c>
      <c r="N64" s="1112">
        <f>MEDIAN(N34:N43)</f>
        <v>77019</v>
      </c>
      <c r="O64" s="1113">
        <f>MEDIAN(O34:O43)</f>
        <v>1</v>
      </c>
    </row>
    <row r="65" spans="1:15" x14ac:dyDescent="0.25">
      <c r="A65" s="132" t="s">
        <v>422</v>
      </c>
      <c r="B65" s="90">
        <f>MIN(B34:B43)</f>
        <v>32570</v>
      </c>
      <c r="C65" s="437">
        <f>MIN(C34:C43)</f>
        <v>0.50096189849065864</v>
      </c>
      <c r="D65" s="440">
        <f>MIN(D34:D43)</f>
        <v>20550</v>
      </c>
      <c r="E65" s="180">
        <f>MIN(E34:E43)</f>
        <v>0.28579662808011913</v>
      </c>
      <c r="F65" s="1103">
        <f>MIN(F34:F43)</f>
        <v>7410</v>
      </c>
      <c r="G65" s="471">
        <f>MIN(G34:G43)</f>
        <v>0.11445606339105049</v>
      </c>
      <c r="H65" s="103">
        <f>MIN(H34:H43)</f>
        <v>2092</v>
      </c>
      <c r="I65" s="179">
        <f>MIN(I34:I43)</f>
        <v>2.7700537591695135E-2</v>
      </c>
      <c r="J65" s="1106">
        <f>MIN(J34:J43)</f>
        <v>1812</v>
      </c>
      <c r="K65" s="1107">
        <f>MIN(K34:K43)</f>
        <v>2.5224437912131564E-2</v>
      </c>
      <c r="L65" s="1109">
        <f>MIN(L34:L43)</f>
        <v>0</v>
      </c>
      <c r="M65" s="1110">
        <f>MIN(M34:M43)</f>
        <v>0</v>
      </c>
      <c r="N65" s="1112">
        <f>MIN(N34:N43)</f>
        <v>64741</v>
      </c>
      <c r="O65" s="1113">
        <f>MIN(O34:O43)</f>
        <v>0.99999999999999989</v>
      </c>
    </row>
    <row r="66" spans="1:15" x14ac:dyDescent="0.25">
      <c r="A66" s="132" t="s">
        <v>423</v>
      </c>
      <c r="B66" s="90">
        <f>MAX(B34:B43)</f>
        <v>43300</v>
      </c>
      <c r="C66" s="437">
        <f>MAX(C34:C43)</f>
        <v>0.52268193476514935</v>
      </c>
      <c r="D66" s="440">
        <f>MAX(D34:D43)</f>
        <v>24100</v>
      </c>
      <c r="E66" s="180">
        <f>MAX(E34:E43)</f>
        <v>0.3191123116442891</v>
      </c>
      <c r="F66" s="1103">
        <f>MAX(F34:F43)</f>
        <v>11045</v>
      </c>
      <c r="G66" s="471">
        <f>MAX(G34:G43)</f>
        <v>0.1336358136721113</v>
      </c>
      <c r="H66" s="103">
        <f>MAX(H34:H43)</f>
        <v>3337</v>
      </c>
      <c r="I66" s="179">
        <f>MAX(I34:I43)</f>
        <v>4.3085305548023915E-2</v>
      </c>
      <c r="J66" s="1106">
        <f>MAX(J34:J43)</f>
        <v>2342</v>
      </c>
      <c r="K66" s="1107">
        <f>MAX(K34:K43)</f>
        <v>2.8800104112441438E-2</v>
      </c>
      <c r="L66" s="1109">
        <f>MAX(L34:L43)</f>
        <v>40</v>
      </c>
      <c r="M66" s="1110">
        <f>MAX(M34:M43)</f>
        <v>4.8033046736154476E-4</v>
      </c>
      <c r="N66" s="1112">
        <f>MAX(N34:N43)</f>
        <v>83276</v>
      </c>
      <c r="O66" s="1113">
        <f>MAX(O34:O43)</f>
        <v>1</v>
      </c>
    </row>
    <row r="67" spans="1:15" x14ac:dyDescent="0.25">
      <c r="A67" s="132" t="s">
        <v>424</v>
      </c>
      <c r="B67" s="90">
        <f>STDEV(B34:B43)</f>
        <v>2849.9114996005674</v>
      </c>
      <c r="C67" s="437">
        <f>STDEV(C34:C43)</f>
        <v>7.6412346365382624E-3</v>
      </c>
      <c r="D67" s="440">
        <f>STDEV(D34:D43)</f>
        <v>1029.927721304321</v>
      </c>
      <c r="E67" s="180">
        <f>STDEV(E34:E43)</f>
        <v>1.099369939574643E-2</v>
      </c>
      <c r="F67" s="1103">
        <f>STDEV(F34:F43)</f>
        <v>1036.5949868037501</v>
      </c>
      <c r="G67" s="471">
        <f>STDEV(G34:G43)</f>
        <v>6.6730468778089082E-3</v>
      </c>
      <c r="H67" s="103">
        <f>STDEV(H34:H43)</f>
        <v>419.51481234609236</v>
      </c>
      <c r="I67" s="179">
        <f>STDEV(I34:I43)</f>
        <v>4.7176009313512788E-3</v>
      </c>
      <c r="J67" s="1106">
        <f>STDEV(J34:J43)</f>
        <v>170.64114392490458</v>
      </c>
      <c r="K67" s="1107">
        <f>STDEV(K34:K43)</f>
        <v>1.0721905577415348E-3</v>
      </c>
      <c r="L67" s="1109">
        <f>STDEV(L34:L43)</f>
        <v>12.649110640673518</v>
      </c>
      <c r="M67" s="1110">
        <f>STDEV(M34:M43)</f>
        <v>1.51893830643565E-4</v>
      </c>
      <c r="N67" s="1112">
        <f>STDEV(N34:N43)</f>
        <v>5032.623905854457</v>
      </c>
      <c r="O67" s="1113">
        <f>STDEV(O34:O43)</f>
        <v>5.2336415289459168E-17</v>
      </c>
    </row>
    <row r="68" spans="1:15" s="100" customFormat="1" x14ac:dyDescent="0.25">
      <c r="A68" s="100" t="s">
        <v>425</v>
      </c>
      <c r="B68" s="1117">
        <f>SLOPE(B34:B43,$Q34:$Q43)</f>
        <v>697.33333333333337</v>
      </c>
      <c r="C68" s="1118">
        <f>SLOPE(C34:C43,$Q34:$Q43)</f>
        <v>1.1884071708715995E-3</v>
      </c>
      <c r="D68" s="78">
        <f>SLOPE(D34:D43,$Q34:$Q43)</f>
        <v>122.78787878787878</v>
      </c>
      <c r="E68" s="1119">
        <f>SLOPE(E34:E43,$Q34:$Q43)</f>
        <v>-3.0934863165584486E-3</v>
      </c>
      <c r="F68" s="1120">
        <f>SLOPE(F34:F43,$Q34:$Q43)</f>
        <v>264.27272727272725</v>
      </c>
      <c r="G68" s="1121">
        <f>SLOPE(G34:G43,$Q34:$Q43)</f>
        <v>1.5300646214820521E-3</v>
      </c>
      <c r="H68" s="1122">
        <f>SLOPE(H34:H43,$Q34:$Q43)</f>
        <v>50.539393939393939</v>
      </c>
      <c r="I68" s="1123">
        <f>SLOPE(I34:I43,$Q34:$Q43)</f>
        <v>8.9451600813931776E-5</v>
      </c>
      <c r="J68" s="1124">
        <f>SLOPE(J34:J43,$Q34:$Q43)</f>
        <v>53.61212121212121</v>
      </c>
      <c r="K68" s="1125">
        <f>SLOPE(K34:K43,$Q34:$Q43)</f>
        <v>2.6518526719977086E-4</v>
      </c>
      <c r="L68" s="1126">
        <f>SLOPE(L34:L43,$Q34:$Q43)</f>
        <v>1.696969696969697</v>
      </c>
      <c r="M68" s="1127">
        <f>SLOPE(M34:M43,$Q34:$Q43)</f>
        <v>2.037765619109584E-5</v>
      </c>
      <c r="N68" s="1128">
        <f>SLOPE(N34:N43,$Q34:$Q43)</f>
        <v>1190.2424242424242</v>
      </c>
      <c r="O68" s="1129">
        <f>SLOPE(O34:O43,$Q34:$Q43)</f>
        <v>-5.3828995133340923E-18</v>
      </c>
    </row>
    <row r="69" spans="1:15" x14ac:dyDescent="0.25">
      <c r="A69" s="132" t="s">
        <v>276</v>
      </c>
      <c r="B69" s="1101">
        <f>SKEW(B34:B43)</f>
        <v>-1.2005946765686022</v>
      </c>
      <c r="C69" s="1101">
        <f>SKEW(C34:C43)</f>
        <v>-0.12554600851001738</v>
      </c>
      <c r="D69" s="1102">
        <f>SKEW(D34:D43)</f>
        <v>-1.0034761273334889</v>
      </c>
      <c r="E69" s="1102">
        <f>SKEW(E34:E43)</f>
        <v>1.1893717465478821</v>
      </c>
      <c r="F69" s="1104">
        <f>SKEW(F34:F43)</f>
        <v>-1.1534711497838195</v>
      </c>
      <c r="G69" s="1104">
        <f>SKEW(G34:G43)</f>
        <v>-1.0807929168436554</v>
      </c>
      <c r="H69" s="1105">
        <f>SKEW(H34:H43)</f>
        <v>8.5640306230535534E-2</v>
      </c>
      <c r="I69" s="1105">
        <f>SKEW(I34:I43)</f>
        <v>-2.1193750040887408E-3</v>
      </c>
      <c r="J69" s="1108">
        <f>SKEW(J34:J43)</f>
        <v>-0.28017826906147797</v>
      </c>
      <c r="K69" s="1108">
        <f>SKEW(K34:K43)</f>
        <v>-1.1359046022991313</v>
      </c>
      <c r="L69" s="1111">
        <f>SKEW(L34:L43)</f>
        <v>3.1622776601683782</v>
      </c>
      <c r="M69" s="1111">
        <f>SKEW(M34:M43)</f>
        <v>3.1622776601683782</v>
      </c>
      <c r="N69" s="1114">
        <f>SKEW(N34:N43)</f>
        <v>-1.2450366702792421</v>
      </c>
      <c r="O69" s="1114">
        <f>SKEW(O34:O43)</f>
        <v>-2.6516504294495524</v>
      </c>
    </row>
    <row r="70" spans="1:15" x14ac:dyDescent="0.25">
      <c r="A70" s="132" t="s">
        <v>277</v>
      </c>
      <c r="B70" s="1101">
        <f>KURT(B34:B43)</f>
        <v>3.2671760280208479</v>
      </c>
      <c r="C70" s="1101">
        <f>KURT(C34:C43)</f>
        <v>-1.4018228753959288</v>
      </c>
      <c r="D70" s="1102">
        <f>KURT(D34:D43)</f>
        <v>2.07271313300319</v>
      </c>
      <c r="E70" s="1102">
        <f>KURT(E34:E43)</f>
        <v>0.51838232021988695</v>
      </c>
      <c r="F70" s="1104">
        <f>KURT(F34:F43)</f>
        <v>1.976918851790181</v>
      </c>
      <c r="G70" s="1104">
        <f>KURT(G34:G43)</f>
        <v>3.0756347598686062E-2</v>
      </c>
      <c r="H70" s="1105">
        <f>KURT(H34:H43)</f>
        <v>-1.3057184828722219</v>
      </c>
      <c r="I70" s="1105">
        <f>KURT(I34:I43)</f>
        <v>-0.44926576269628571</v>
      </c>
      <c r="J70" s="1108">
        <f>KURT(J34:J43)</f>
        <v>-0.36453154518301067</v>
      </c>
      <c r="K70" s="1108">
        <f>KURT(K34:K43)</f>
        <v>1.2836581982191602</v>
      </c>
      <c r="L70" s="1111">
        <f>KURT(L34:L43)</f>
        <v>9.9999999999999929</v>
      </c>
      <c r="M70" s="1111">
        <f>KURT(M34:M43)</f>
        <v>9.9999999999999929</v>
      </c>
      <c r="N70" s="1114">
        <f>KURT(N34:N43)</f>
        <v>3.5007556305843996</v>
      </c>
      <c r="O70" s="1114">
        <f>KURT(O34:O43)</f>
        <v>4.4999999999999973</v>
      </c>
    </row>
  </sheetData>
  <mergeCells count="7">
    <mergeCell ref="J2:K2"/>
    <mergeCell ref="N2:O2"/>
    <mergeCell ref="H2:I2"/>
    <mergeCell ref="B2:C2"/>
    <mergeCell ref="D2:E2"/>
    <mergeCell ref="F2:G2"/>
    <mergeCell ref="L2:M2"/>
  </mergeCells>
  <phoneticPr fontId="0" type="noConversion"/>
  <printOptions horizontalCentered="1" verticalCentered="1"/>
  <pageMargins left="0.5" right="0.5" top="0.5" bottom="0.5" header="0.5" footer="0.5"/>
  <pageSetup scale="8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N7" sqref="AN7"/>
    </sheetView>
  </sheetViews>
  <sheetFormatPr defaultColWidth="9.109375" defaultRowHeight="12" x14ac:dyDescent="0.2"/>
  <cols>
    <col min="1" max="1" width="26.88671875" style="43" customWidth="1"/>
    <col min="2" max="2" width="7.33203125" style="43" customWidth="1"/>
    <col min="3" max="33" width="6.6640625" style="43" customWidth="1"/>
    <col min="34" max="16384" width="9.109375" style="43"/>
  </cols>
  <sheetData>
    <row r="1" spans="1:39" s="45" customFormat="1" ht="20.100000000000001" customHeight="1" x14ac:dyDescent="0.3">
      <c r="A1" s="401" t="s">
        <v>92</v>
      </c>
      <c r="B1" s="401"/>
      <c r="C1" s="401"/>
      <c r="D1" s="401"/>
      <c r="E1" s="401"/>
      <c r="F1" s="401"/>
      <c r="G1" s="401"/>
      <c r="H1" s="278"/>
      <c r="I1" s="278"/>
      <c r="J1" s="6"/>
      <c r="K1" s="6"/>
      <c r="L1" s="6"/>
      <c r="M1" s="6"/>
      <c r="N1" s="6"/>
      <c r="O1" s="7"/>
      <c r="P1" s="7"/>
      <c r="Q1" s="7"/>
      <c r="R1" s="44"/>
      <c r="S1" s="44"/>
      <c r="T1" s="44"/>
      <c r="U1" s="44"/>
    </row>
    <row r="2" spans="1:39" s="792" customFormat="1" ht="20.100000000000001" customHeight="1" x14ac:dyDescent="0.25">
      <c r="A2" s="798"/>
      <c r="B2" s="799">
        <v>1979</v>
      </c>
      <c r="C2" s="799">
        <v>1980</v>
      </c>
      <c r="D2" s="799">
        <v>1981</v>
      </c>
      <c r="E2" s="799">
        <v>1982</v>
      </c>
      <c r="F2" s="799">
        <v>1983</v>
      </c>
      <c r="G2" s="799">
        <v>1984</v>
      </c>
      <c r="H2" s="799">
        <v>1985</v>
      </c>
      <c r="I2" s="799">
        <v>1986</v>
      </c>
      <c r="J2" s="799">
        <v>1987</v>
      </c>
      <c r="K2" s="799">
        <v>1988</v>
      </c>
      <c r="L2" s="799">
        <v>1989</v>
      </c>
      <c r="M2" s="799">
        <v>1990</v>
      </c>
      <c r="N2" s="799">
        <v>1991</v>
      </c>
      <c r="O2" s="800">
        <v>1992</v>
      </c>
      <c r="P2" s="800">
        <v>1993</v>
      </c>
      <c r="Q2" s="800">
        <v>1994</v>
      </c>
      <c r="R2" s="796">
        <v>1995</v>
      </c>
      <c r="S2" s="796">
        <v>1996</v>
      </c>
      <c r="T2" s="796">
        <v>1997</v>
      </c>
      <c r="U2" s="796">
        <v>1998</v>
      </c>
      <c r="V2" s="799">
        <v>1999</v>
      </c>
      <c r="W2" s="800">
        <v>2000</v>
      </c>
      <c r="X2" s="800">
        <v>2001</v>
      </c>
      <c r="Y2" s="800">
        <v>2002</v>
      </c>
      <c r="Z2" s="800">
        <v>2003</v>
      </c>
      <c r="AA2" s="800">
        <v>2004</v>
      </c>
      <c r="AB2" s="800">
        <v>2005</v>
      </c>
      <c r="AC2" s="800">
        <v>2006</v>
      </c>
      <c r="AD2" s="800">
        <v>2007</v>
      </c>
      <c r="AE2" s="799">
        <v>2008</v>
      </c>
      <c r="AF2" s="799">
        <v>2009</v>
      </c>
      <c r="AG2" s="799">
        <v>2010</v>
      </c>
      <c r="AH2" s="799">
        <v>2011</v>
      </c>
      <c r="AI2" s="799">
        <v>2012</v>
      </c>
      <c r="AJ2" s="799">
        <v>2013</v>
      </c>
      <c r="AK2" s="799">
        <v>2014</v>
      </c>
      <c r="AL2" s="799">
        <v>2015</v>
      </c>
      <c r="AM2" s="799">
        <v>2016</v>
      </c>
    </row>
    <row r="3" spans="1:39" s="45" customFormat="1" ht="20.100000000000001" customHeight="1" x14ac:dyDescent="0.25">
      <c r="A3" s="46"/>
      <c r="B3" s="1056" t="s">
        <v>137</v>
      </c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7"/>
      <c r="P3" s="1057"/>
      <c r="Q3" s="1057"/>
      <c r="R3" s="1057"/>
      <c r="S3" s="1057"/>
      <c r="T3" s="1057"/>
      <c r="U3" s="1057"/>
      <c r="V3" s="1040"/>
      <c r="W3" s="1040"/>
      <c r="X3" s="1040"/>
      <c r="Y3" s="1040"/>
      <c r="Z3" s="1040"/>
      <c r="AA3" s="1040"/>
      <c r="AB3" s="1040"/>
    </row>
    <row r="4" spans="1:39" s="792" customFormat="1" ht="24.9" customHeight="1" x14ac:dyDescent="0.25">
      <c r="A4" s="788" t="s">
        <v>39</v>
      </c>
      <c r="B4" s="789">
        <v>30.3</v>
      </c>
      <c r="C4" s="789">
        <v>27.4</v>
      </c>
      <c r="D4" s="789">
        <v>30.2</v>
      </c>
      <c r="E4" s="789">
        <v>32.299999999999997</v>
      </c>
      <c r="F4" s="789">
        <v>29.7</v>
      </c>
      <c r="G4" s="789">
        <v>30.5</v>
      </c>
      <c r="H4" s="789">
        <v>31.5</v>
      </c>
      <c r="I4" s="789">
        <v>32.9</v>
      </c>
      <c r="J4" s="789">
        <v>34.700000000000003</v>
      </c>
      <c r="K4" s="789">
        <v>26</v>
      </c>
      <c r="L4" s="789">
        <v>32.299999999999997</v>
      </c>
      <c r="M4" s="789">
        <v>32.5</v>
      </c>
      <c r="N4" s="789">
        <v>31.8</v>
      </c>
      <c r="O4" s="789">
        <v>35.799999999999997</v>
      </c>
      <c r="P4" s="789">
        <v>33.799999999999997</v>
      </c>
      <c r="Q4" s="789">
        <v>37.6</v>
      </c>
      <c r="R4" s="789">
        <v>36.4</v>
      </c>
      <c r="S4" s="789">
        <v>36.299999999999997</v>
      </c>
      <c r="T4" s="789">
        <v>39.5</v>
      </c>
      <c r="U4" s="789">
        <v>39.5</v>
      </c>
      <c r="V4" s="790">
        <v>39.200000000000003</v>
      </c>
      <c r="W4" s="791">
        <v>40.700000000000003</v>
      </c>
      <c r="X4" s="791">
        <v>38.700000000000003</v>
      </c>
      <c r="Y4" s="791">
        <v>36.5</v>
      </c>
      <c r="Z4" s="791">
        <v>39.4</v>
      </c>
      <c r="AA4" s="791">
        <v>39.1</v>
      </c>
      <c r="AB4" s="791">
        <v>38.700000000000003</v>
      </c>
      <c r="AC4" s="791">
        <v>39.6</v>
      </c>
      <c r="AD4" s="791">
        <v>41.5</v>
      </c>
      <c r="AE4" s="791">
        <v>40.5</v>
      </c>
      <c r="AF4" s="791">
        <v>41.7</v>
      </c>
      <c r="AG4" s="791">
        <v>44</v>
      </c>
      <c r="AH4" s="791">
        <v>41.4</v>
      </c>
      <c r="AI4" s="791">
        <v>36.1</v>
      </c>
      <c r="AJ4" s="791">
        <v>42.6</v>
      </c>
      <c r="AK4" s="791">
        <v>45.4</v>
      </c>
      <c r="AL4" s="791">
        <v>46.9</v>
      </c>
      <c r="AM4" s="791"/>
    </row>
    <row r="5" spans="1:39" s="792" customFormat="1" ht="24.9" customHeight="1" x14ac:dyDescent="0.25">
      <c r="A5" s="793" t="s">
        <v>41</v>
      </c>
      <c r="B5" s="789">
        <v>30.9</v>
      </c>
      <c r="C5" s="789">
        <v>27</v>
      </c>
      <c r="D5" s="789">
        <v>31.2</v>
      </c>
      <c r="E5" s="789">
        <v>32.6</v>
      </c>
      <c r="F5" s="789">
        <v>24.9</v>
      </c>
      <c r="G5" s="789">
        <v>30.3</v>
      </c>
      <c r="H5" s="789">
        <v>33.200000000000003</v>
      </c>
      <c r="I5" s="789">
        <v>33.1</v>
      </c>
      <c r="J5" s="789">
        <v>34</v>
      </c>
      <c r="K5" s="789">
        <v>25.9</v>
      </c>
      <c r="L5" s="789">
        <v>32</v>
      </c>
      <c r="M5" s="789">
        <v>32.4</v>
      </c>
      <c r="N5" s="789">
        <v>31</v>
      </c>
      <c r="O5" s="789">
        <v>35.9</v>
      </c>
      <c r="P5" s="789">
        <v>34</v>
      </c>
      <c r="Q5" s="789">
        <v>38.200000000000003</v>
      </c>
      <c r="R5" s="789">
        <v>37</v>
      </c>
      <c r="S5" s="789">
        <v>35.799999999999997</v>
      </c>
      <c r="T5" s="789">
        <v>39.299999999999997</v>
      </c>
      <c r="U5" s="789">
        <v>40.6</v>
      </c>
      <c r="V5" s="790">
        <v>37.9</v>
      </c>
      <c r="W5" s="791">
        <v>39.5</v>
      </c>
      <c r="X5" s="791">
        <v>38.200000000000003</v>
      </c>
      <c r="Y5" s="791">
        <v>37</v>
      </c>
      <c r="Z5" s="791">
        <v>36.4</v>
      </c>
      <c r="AA5" s="791">
        <v>38.5</v>
      </c>
      <c r="AB5" s="791">
        <v>39.6</v>
      </c>
      <c r="AC5" s="791">
        <v>41.8</v>
      </c>
      <c r="AD5" s="791">
        <v>41.4</v>
      </c>
      <c r="AE5" s="791">
        <v>40</v>
      </c>
      <c r="AF5" s="791">
        <v>42.3</v>
      </c>
      <c r="AG5" s="791">
        <v>44.7</v>
      </c>
      <c r="AH5" s="791">
        <v>41.8</v>
      </c>
      <c r="AI5" s="791">
        <v>35.299999999999997</v>
      </c>
      <c r="AJ5" s="791">
        <v>41.2</v>
      </c>
      <c r="AK5" s="791">
        <v>46.6</v>
      </c>
      <c r="AL5" s="791">
        <v>47.1</v>
      </c>
      <c r="AM5" s="791"/>
    </row>
    <row r="6" spans="1:39" s="792" customFormat="1" ht="24.9" customHeight="1" x14ac:dyDescent="0.25">
      <c r="A6" s="793" t="s">
        <v>42</v>
      </c>
      <c r="B6" s="789">
        <v>31.5</v>
      </c>
      <c r="C6" s="789">
        <v>26</v>
      </c>
      <c r="D6" s="789">
        <v>31.5</v>
      </c>
      <c r="E6" s="789">
        <v>32.4</v>
      </c>
      <c r="F6" s="789">
        <v>24.7</v>
      </c>
      <c r="G6" s="789">
        <v>29.5</v>
      </c>
      <c r="H6" s="789">
        <v>33.9</v>
      </c>
      <c r="I6" s="789">
        <v>33.299999999999997</v>
      </c>
      <c r="J6" s="789">
        <v>34.200000000000003</v>
      </c>
      <c r="K6" s="789">
        <v>26.4</v>
      </c>
      <c r="L6" s="789">
        <v>32.6</v>
      </c>
      <c r="M6" s="789">
        <v>32.299999999999997</v>
      </c>
      <c r="N6" s="789">
        <v>33</v>
      </c>
      <c r="O6" s="789">
        <v>36.299999999999997</v>
      </c>
      <c r="P6" s="789">
        <v>33.700000000000003</v>
      </c>
      <c r="Q6" s="789">
        <v>40.5</v>
      </c>
      <c r="R6" s="789">
        <v>35.5</v>
      </c>
      <c r="S6" s="789">
        <v>37</v>
      </c>
      <c r="T6" s="789">
        <v>39</v>
      </c>
      <c r="U6" s="789">
        <v>38.700000000000003</v>
      </c>
      <c r="V6" s="790">
        <v>37</v>
      </c>
      <c r="W6" s="791">
        <v>38.700000000000003</v>
      </c>
      <c r="X6" s="791">
        <v>39.200000000000003</v>
      </c>
      <c r="Y6" s="791">
        <v>37</v>
      </c>
      <c r="Z6" s="791">
        <v>34</v>
      </c>
      <c r="AA6" s="791">
        <v>42</v>
      </c>
      <c r="AB6" s="791">
        <v>41.6</v>
      </c>
      <c r="AC6" s="791">
        <v>42.8</v>
      </c>
      <c r="AD6" s="791">
        <v>41.4</v>
      </c>
      <c r="AE6" s="791">
        <v>39.5</v>
      </c>
      <c r="AF6" s="791">
        <v>42.4</v>
      </c>
      <c r="AG6" s="791">
        <v>44.4</v>
      </c>
      <c r="AH6" s="791">
        <v>41.5</v>
      </c>
      <c r="AI6" s="791">
        <v>37.799999999999997</v>
      </c>
      <c r="AJ6" s="791" t="s">
        <v>370</v>
      </c>
      <c r="AK6" s="791">
        <v>47.1</v>
      </c>
      <c r="AL6" s="791">
        <v>47.2</v>
      </c>
      <c r="AM6" s="791"/>
    </row>
    <row r="7" spans="1:39" s="792" customFormat="1" ht="24.9" customHeight="1" x14ac:dyDescent="0.25">
      <c r="A7" s="793" t="s">
        <v>43</v>
      </c>
      <c r="B7" s="789">
        <v>31.8</v>
      </c>
      <c r="C7" s="789">
        <v>26.5</v>
      </c>
      <c r="D7" s="789">
        <v>31</v>
      </c>
      <c r="E7" s="789">
        <v>32.4</v>
      </c>
      <c r="F7" s="789">
        <v>25</v>
      </c>
      <c r="G7" s="789">
        <v>28.5</v>
      </c>
      <c r="H7" s="789">
        <v>34.200000000000003</v>
      </c>
      <c r="I7" s="789">
        <v>33.799999999999997</v>
      </c>
      <c r="J7" s="789">
        <v>34.1</v>
      </c>
      <c r="K7" s="789">
        <v>26.6</v>
      </c>
      <c r="L7" s="789">
        <v>32.799999999999997</v>
      </c>
      <c r="M7" s="789">
        <v>33.700000000000003</v>
      </c>
      <c r="N7" s="789">
        <v>33.5</v>
      </c>
      <c r="O7" s="789">
        <v>37.299999999999997</v>
      </c>
      <c r="P7" s="789">
        <v>32.700000000000003</v>
      </c>
      <c r="Q7" s="789">
        <v>41.5</v>
      </c>
      <c r="R7" s="789">
        <v>35.4</v>
      </c>
      <c r="S7" s="789">
        <v>37.9</v>
      </c>
      <c r="T7" s="789">
        <v>39.200000000000003</v>
      </c>
      <c r="U7" s="789">
        <v>38.6</v>
      </c>
      <c r="V7" s="790">
        <v>36.700000000000003</v>
      </c>
      <c r="W7" s="791">
        <v>38</v>
      </c>
      <c r="X7" s="791">
        <v>39.4</v>
      </c>
      <c r="Y7" s="791">
        <v>37.5</v>
      </c>
      <c r="Z7" s="791">
        <v>33.799999999999997</v>
      </c>
      <c r="AA7" s="791">
        <v>42.6</v>
      </c>
      <c r="AB7" s="791">
        <v>42.7</v>
      </c>
      <c r="AC7" s="791">
        <v>43</v>
      </c>
      <c r="AD7" s="791">
        <v>41.3</v>
      </c>
      <c r="AE7" s="791">
        <v>39.299999999999997</v>
      </c>
      <c r="AF7" s="791">
        <v>43.3</v>
      </c>
      <c r="AG7" s="791">
        <v>43.9</v>
      </c>
      <c r="AH7" s="791">
        <v>41.3</v>
      </c>
      <c r="AI7" s="791">
        <v>39.299999999999997</v>
      </c>
      <c r="AJ7" s="791">
        <v>43</v>
      </c>
      <c r="AK7" s="791">
        <v>47.5</v>
      </c>
      <c r="AL7" s="791">
        <v>48.3</v>
      </c>
      <c r="AM7" s="791"/>
    </row>
    <row r="8" spans="1:39" s="792" customFormat="1" ht="24.9" customHeight="1" x14ac:dyDescent="0.25">
      <c r="A8" s="793" t="s">
        <v>44</v>
      </c>
      <c r="B8" s="789">
        <v>32.200000000000003</v>
      </c>
      <c r="C8" s="789">
        <v>26.8</v>
      </c>
      <c r="D8" s="789">
        <v>30.4</v>
      </c>
      <c r="E8" s="789">
        <v>32.200000000000003</v>
      </c>
      <c r="F8" s="789">
        <v>25.7</v>
      </c>
      <c r="G8" s="789">
        <v>28.2</v>
      </c>
      <c r="H8" s="789">
        <v>34.1</v>
      </c>
      <c r="I8" s="789">
        <v>33.799999999999997</v>
      </c>
      <c r="J8" s="789">
        <v>33.700000000000003</v>
      </c>
      <c r="K8" s="789">
        <v>26.8</v>
      </c>
      <c r="L8" s="789">
        <v>32.4</v>
      </c>
      <c r="M8" s="789">
        <v>34</v>
      </c>
      <c r="N8" s="789">
        <v>34.299999999999997</v>
      </c>
      <c r="O8" s="789">
        <v>37.6</v>
      </c>
      <c r="P8" s="789">
        <v>32</v>
      </c>
      <c r="Q8" s="789">
        <v>41.9</v>
      </c>
      <c r="R8" s="789">
        <v>34.9</v>
      </c>
      <c r="S8" s="789">
        <v>37.6</v>
      </c>
      <c r="T8" s="789">
        <v>39</v>
      </c>
      <c r="U8" s="789">
        <v>38.9</v>
      </c>
      <c r="V8" s="790">
        <v>36.5</v>
      </c>
      <c r="W8" s="791">
        <v>38.1</v>
      </c>
      <c r="X8" s="791">
        <v>39.6</v>
      </c>
      <c r="Y8" s="791">
        <v>37.799999999999997</v>
      </c>
      <c r="Z8" s="791">
        <v>33.4</v>
      </c>
      <c r="AA8" s="791">
        <v>42.5</v>
      </c>
      <c r="AB8" s="791">
        <v>43.3</v>
      </c>
      <c r="AC8" s="791">
        <v>42.7</v>
      </c>
      <c r="AD8" s="791">
        <v>41.2</v>
      </c>
      <c r="AE8" s="791">
        <v>39.6</v>
      </c>
      <c r="AF8" s="791">
        <v>44</v>
      </c>
      <c r="AG8" s="791">
        <v>43.5</v>
      </c>
      <c r="AH8" s="791">
        <v>41.5</v>
      </c>
      <c r="AI8" s="791">
        <v>39.6</v>
      </c>
      <c r="AJ8" s="791">
        <v>43.3</v>
      </c>
      <c r="AK8" s="791">
        <v>47.8</v>
      </c>
      <c r="AL8" s="791">
        <v>48</v>
      </c>
      <c r="AM8" s="791"/>
    </row>
    <row r="9" spans="1:39" s="792" customFormat="1" ht="24.9" customHeight="1" x14ac:dyDescent="0.25">
      <c r="A9" s="794" t="s">
        <v>40</v>
      </c>
      <c r="B9" s="795">
        <v>32.1</v>
      </c>
      <c r="C9" s="795">
        <v>26.5</v>
      </c>
      <c r="D9" s="795">
        <v>30.1</v>
      </c>
      <c r="E9" s="795">
        <v>31.5</v>
      </c>
      <c r="F9" s="795">
        <v>26.2</v>
      </c>
      <c r="G9" s="795">
        <v>28.1</v>
      </c>
      <c r="H9" s="795">
        <v>34.1</v>
      </c>
      <c r="I9" s="795">
        <v>33.299999999999997</v>
      </c>
      <c r="J9" s="795">
        <v>33.9</v>
      </c>
      <c r="K9" s="795">
        <v>27</v>
      </c>
      <c r="L9" s="795">
        <v>32.299999999999997</v>
      </c>
      <c r="M9" s="795">
        <v>34.1</v>
      </c>
      <c r="N9" s="795">
        <v>34.200000000000003</v>
      </c>
      <c r="O9" s="795">
        <v>37.6</v>
      </c>
      <c r="P9" s="795">
        <v>32.6</v>
      </c>
      <c r="Q9" s="795">
        <v>41.4</v>
      </c>
      <c r="R9" s="795">
        <v>35.299999999999997</v>
      </c>
      <c r="S9" s="795">
        <v>37.6</v>
      </c>
      <c r="T9" s="795">
        <v>38.9</v>
      </c>
      <c r="U9" s="795">
        <v>38.9</v>
      </c>
      <c r="V9" s="795">
        <v>36.6</v>
      </c>
      <c r="W9" s="795">
        <v>38.1</v>
      </c>
      <c r="X9" s="795">
        <v>39.6</v>
      </c>
      <c r="Y9" s="795">
        <v>38</v>
      </c>
      <c r="Z9" s="795">
        <v>33.9</v>
      </c>
      <c r="AA9" s="795">
        <v>42.2</v>
      </c>
      <c r="AB9" s="795">
        <v>43.1</v>
      </c>
      <c r="AC9" s="795">
        <v>42.9</v>
      </c>
      <c r="AD9" s="795">
        <v>41.7</v>
      </c>
      <c r="AE9" s="797">
        <v>39.700000000000003</v>
      </c>
      <c r="AF9" s="797">
        <v>44</v>
      </c>
      <c r="AG9" s="960">
        <v>43.5</v>
      </c>
      <c r="AH9" s="960">
        <v>42</v>
      </c>
      <c r="AI9" s="795">
        <v>40</v>
      </c>
      <c r="AJ9" s="795">
        <v>44</v>
      </c>
      <c r="AK9" s="795">
        <v>47.5</v>
      </c>
      <c r="AL9" s="961">
        <v>48</v>
      </c>
      <c r="AM9" s="961"/>
    </row>
    <row r="11" spans="1:39" customFormat="1" ht="13.2" x14ac:dyDescent="0.25"/>
    <row r="12" spans="1:39" customFormat="1" ht="13.2" x14ac:dyDescent="0.25">
      <c r="A12" s="430" t="s">
        <v>272</v>
      </c>
    </row>
    <row r="13" spans="1:39" s="473" customFormat="1" ht="13.2" x14ac:dyDescent="0.25">
      <c r="A13" s="472" t="s">
        <v>299</v>
      </c>
      <c r="B13" s="473">
        <f>B4-B7</f>
        <v>-1.5</v>
      </c>
      <c r="C13" s="473">
        <f t="shared" ref="C13:AI13" si="0">C4-C7</f>
        <v>0.89999999999999858</v>
      </c>
      <c r="D13" s="473">
        <f t="shared" si="0"/>
        <v>-0.80000000000000071</v>
      </c>
      <c r="E13" s="473">
        <f t="shared" si="0"/>
        <v>-0.10000000000000142</v>
      </c>
      <c r="F13" s="473">
        <f t="shared" si="0"/>
        <v>4.6999999999999993</v>
      </c>
      <c r="G13" s="473">
        <f t="shared" si="0"/>
        <v>2</v>
      </c>
      <c r="H13" s="473">
        <f t="shared" si="0"/>
        <v>-2.7000000000000028</v>
      </c>
      <c r="I13" s="473">
        <f t="shared" si="0"/>
        <v>-0.89999999999999858</v>
      </c>
      <c r="J13" s="473">
        <f t="shared" si="0"/>
        <v>0.60000000000000142</v>
      </c>
      <c r="K13" s="473">
        <f t="shared" si="0"/>
        <v>-0.60000000000000142</v>
      </c>
      <c r="L13" s="473">
        <f t="shared" si="0"/>
        <v>-0.5</v>
      </c>
      <c r="M13" s="473">
        <f t="shared" si="0"/>
        <v>-1.2000000000000028</v>
      </c>
      <c r="N13" s="473">
        <f t="shared" si="0"/>
        <v>-1.6999999999999993</v>
      </c>
      <c r="O13" s="473">
        <f t="shared" si="0"/>
        <v>-1.5</v>
      </c>
      <c r="P13" s="473">
        <f t="shared" si="0"/>
        <v>1.0999999999999943</v>
      </c>
      <c r="Q13" s="473">
        <f t="shared" si="0"/>
        <v>-3.8999999999999986</v>
      </c>
      <c r="R13" s="473">
        <f t="shared" si="0"/>
        <v>1</v>
      </c>
      <c r="S13" s="473">
        <f t="shared" si="0"/>
        <v>-1.6000000000000014</v>
      </c>
      <c r="T13" s="473">
        <f t="shared" si="0"/>
        <v>0.29999999999999716</v>
      </c>
      <c r="U13" s="473">
        <f t="shared" si="0"/>
        <v>0.89999999999999858</v>
      </c>
      <c r="V13" s="473">
        <f t="shared" si="0"/>
        <v>2.5</v>
      </c>
      <c r="W13" s="473">
        <f t="shared" si="0"/>
        <v>2.7000000000000028</v>
      </c>
      <c r="X13" s="473">
        <f t="shared" si="0"/>
        <v>-0.69999999999999574</v>
      </c>
      <c r="Y13" s="473">
        <f t="shared" si="0"/>
        <v>-1</v>
      </c>
      <c r="Z13" s="473">
        <f t="shared" si="0"/>
        <v>5.6000000000000014</v>
      </c>
      <c r="AA13" s="473">
        <f t="shared" si="0"/>
        <v>-3.5</v>
      </c>
      <c r="AB13" s="473">
        <f t="shared" si="0"/>
        <v>-4</v>
      </c>
      <c r="AC13" s="473">
        <f t="shared" si="0"/>
        <v>-3.3999999999999986</v>
      </c>
      <c r="AD13" s="473">
        <f t="shared" si="0"/>
        <v>0.20000000000000284</v>
      </c>
      <c r="AE13" s="473">
        <f t="shared" si="0"/>
        <v>1.2000000000000028</v>
      </c>
      <c r="AF13" s="473">
        <f t="shared" si="0"/>
        <v>-1.5999999999999943</v>
      </c>
      <c r="AG13" s="473">
        <f t="shared" si="0"/>
        <v>0.10000000000000142</v>
      </c>
      <c r="AH13" s="473">
        <f t="shared" si="0"/>
        <v>0.10000000000000142</v>
      </c>
      <c r="AI13" s="473">
        <f t="shared" si="0"/>
        <v>-3.1999999999999957</v>
      </c>
      <c r="AJ13" s="473">
        <f>AJ4-AJ7</f>
        <v>-0.39999999999999858</v>
      </c>
      <c r="AK13" s="473">
        <f>AK4-AK7</f>
        <v>-2.1000000000000014</v>
      </c>
      <c r="AL13" s="473">
        <f>AL4-AL7</f>
        <v>-1.3999999999999986</v>
      </c>
      <c r="AM13" s="473">
        <f>AM4-AM7</f>
        <v>0</v>
      </c>
    </row>
    <row r="14" spans="1:39" s="140" customFormat="1" ht="13.2" x14ac:dyDescent="0.25">
      <c r="A14" s="474" t="s">
        <v>300</v>
      </c>
      <c r="B14" s="180">
        <f>(B4-B7)/B4</f>
        <v>-4.95049504950495E-2</v>
      </c>
      <c r="C14" s="180">
        <f t="shared" ref="C14:AI14" si="1">(C4-C7)/C4</f>
        <v>3.2846715328467106E-2</v>
      </c>
      <c r="D14" s="180">
        <f t="shared" si="1"/>
        <v>-2.6490066225165587E-2</v>
      </c>
      <c r="E14" s="180">
        <f t="shared" si="1"/>
        <v>-3.0959752321981868E-3</v>
      </c>
      <c r="F14" s="180">
        <f t="shared" si="1"/>
        <v>0.15824915824915822</v>
      </c>
      <c r="G14" s="180">
        <f t="shared" si="1"/>
        <v>6.5573770491803282E-2</v>
      </c>
      <c r="H14" s="180">
        <f t="shared" si="1"/>
        <v>-8.5714285714285798E-2</v>
      </c>
      <c r="I14" s="180">
        <f t="shared" si="1"/>
        <v>-2.735562310030391E-2</v>
      </c>
      <c r="J14" s="180">
        <f t="shared" si="1"/>
        <v>1.7291066282420789E-2</v>
      </c>
      <c r="K14" s="180">
        <f t="shared" si="1"/>
        <v>-2.307692307692313E-2</v>
      </c>
      <c r="L14" s="180">
        <f t="shared" si="1"/>
        <v>-1.5479876160990714E-2</v>
      </c>
      <c r="M14" s="180">
        <f t="shared" si="1"/>
        <v>-3.692307692307701E-2</v>
      </c>
      <c r="N14" s="180">
        <f t="shared" si="1"/>
        <v>-5.345911949685532E-2</v>
      </c>
      <c r="O14" s="180">
        <f t="shared" si="1"/>
        <v>-4.1899441340782127E-2</v>
      </c>
      <c r="P14" s="180">
        <f t="shared" si="1"/>
        <v>3.2544378698224685E-2</v>
      </c>
      <c r="Q14" s="180">
        <f t="shared" si="1"/>
        <v>-0.1037234042553191</v>
      </c>
      <c r="R14" s="180">
        <f t="shared" si="1"/>
        <v>2.7472527472527472E-2</v>
      </c>
      <c r="S14" s="180">
        <f t="shared" si="1"/>
        <v>-4.4077134986225938E-2</v>
      </c>
      <c r="T14" s="180">
        <f t="shared" si="1"/>
        <v>7.5949367088606872E-3</v>
      </c>
      <c r="U14" s="180">
        <f t="shared" si="1"/>
        <v>2.2784810126582244E-2</v>
      </c>
      <c r="V14" s="180">
        <f t="shared" si="1"/>
        <v>6.3775510204081634E-2</v>
      </c>
      <c r="W14" s="180">
        <f t="shared" si="1"/>
        <v>6.6339066339066402E-2</v>
      </c>
      <c r="X14" s="180">
        <f t="shared" si="1"/>
        <v>-1.808785529715751E-2</v>
      </c>
      <c r="Y14" s="180">
        <f t="shared" si="1"/>
        <v>-2.7397260273972601E-2</v>
      </c>
      <c r="Z14" s="180">
        <f t="shared" si="1"/>
        <v>0.14213197969543151</v>
      </c>
      <c r="AA14" s="180">
        <f t="shared" si="1"/>
        <v>-8.9514066496163683E-2</v>
      </c>
      <c r="AB14" s="180">
        <f t="shared" si="1"/>
        <v>-0.10335917312661498</v>
      </c>
      <c r="AC14" s="180">
        <f t="shared" si="1"/>
        <v>-8.5858585858585815E-2</v>
      </c>
      <c r="AD14" s="180">
        <f t="shared" si="1"/>
        <v>4.819277108433803E-3</v>
      </c>
      <c r="AE14" s="180">
        <f t="shared" si="1"/>
        <v>2.96296296296297E-2</v>
      </c>
      <c r="AF14" s="180">
        <f t="shared" si="1"/>
        <v>-3.8369304556354775E-2</v>
      </c>
      <c r="AG14" s="180">
        <f t="shared" si="1"/>
        <v>2.2727272727273051E-3</v>
      </c>
      <c r="AH14" s="180">
        <f t="shared" si="1"/>
        <v>2.4154589371981022E-3</v>
      </c>
      <c r="AI14" s="180">
        <f t="shared" si="1"/>
        <v>-8.8642659279778269E-2</v>
      </c>
      <c r="AJ14" s="180">
        <f>(AJ4-AJ7)/AJ4</f>
        <v>-9.3896713615023129E-3</v>
      </c>
      <c r="AK14" s="180">
        <f>(AK4-AK7)/AK4</f>
        <v>-4.6255506607929549E-2</v>
      </c>
      <c r="AL14" s="180">
        <f>(AL4-AL7)/AL4</f>
        <v>-2.9850746268656688E-2</v>
      </c>
      <c r="AM14" s="180" t="e">
        <f>(AM4-AM7)/AM4</f>
        <v>#DIV/0!</v>
      </c>
    </row>
    <row r="15" spans="1:39" customFormat="1" ht="13.2" x14ac:dyDescent="0.25">
      <c r="A15" s="432" t="s">
        <v>273</v>
      </c>
      <c r="B15" s="115">
        <f>AVERAGE(B14:AH14)</f>
        <v>-5.9892457597397804E-3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1:39" customFormat="1" ht="13.2" x14ac:dyDescent="0.25">
      <c r="A16" s="432" t="s">
        <v>274</v>
      </c>
      <c r="B16" s="115">
        <f>MEDIAN(B14:AH14)</f>
        <v>-1.5479876160990714E-2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</row>
    <row r="17" spans="1:39" customFormat="1" ht="13.2" x14ac:dyDescent="0.25">
      <c r="A17" s="432" t="s">
        <v>275</v>
      </c>
      <c r="B17" s="115">
        <f>_xlfn.STDEV.P(B14:AH14)</f>
        <v>6.0511591910584299E-2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</row>
    <row r="18" spans="1:39" customFormat="1" ht="13.2" x14ac:dyDescent="0.25">
      <c r="A18" s="432" t="s">
        <v>276</v>
      </c>
      <c r="B18">
        <f>SKEW(B14:AH14)</f>
        <v>0.73951706963841968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</row>
    <row r="19" spans="1:39" customFormat="1" ht="13.2" x14ac:dyDescent="0.25">
      <c r="A19" s="432" t="s">
        <v>277</v>
      </c>
      <c r="B19">
        <f>KURT(B14:AH14)</f>
        <v>0.98200929743276477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</row>
    <row r="20" spans="1:39" customFormat="1" ht="13.2" x14ac:dyDescent="0.25">
      <c r="A20" s="432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1:39" customFormat="1" ht="13.2" x14ac:dyDescent="0.25">
      <c r="A21" s="43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1:39" s="476" customFormat="1" ht="13.2" x14ac:dyDescent="0.25">
      <c r="A22" s="475" t="s">
        <v>301</v>
      </c>
      <c r="B22" s="476">
        <f>B4-B8</f>
        <v>-1.9000000000000021</v>
      </c>
      <c r="C22" s="476">
        <f t="shared" ref="C22:AI22" si="2">C4-C8</f>
        <v>0.59999999999999787</v>
      </c>
      <c r="D22" s="476">
        <f t="shared" si="2"/>
        <v>-0.19999999999999929</v>
      </c>
      <c r="E22" s="476">
        <f t="shared" si="2"/>
        <v>9.9999999999994316E-2</v>
      </c>
      <c r="F22" s="476">
        <f t="shared" si="2"/>
        <v>4</v>
      </c>
      <c r="G22" s="476">
        <f t="shared" si="2"/>
        <v>2.3000000000000007</v>
      </c>
      <c r="H22" s="476">
        <f t="shared" si="2"/>
        <v>-2.6000000000000014</v>
      </c>
      <c r="I22" s="476">
        <f t="shared" si="2"/>
        <v>-0.89999999999999858</v>
      </c>
      <c r="J22" s="476">
        <f t="shared" si="2"/>
        <v>1</v>
      </c>
      <c r="K22" s="476">
        <f t="shared" si="2"/>
        <v>-0.80000000000000071</v>
      </c>
      <c r="L22" s="476">
        <f t="shared" si="2"/>
        <v>-0.10000000000000142</v>
      </c>
      <c r="M22" s="476">
        <f t="shared" si="2"/>
        <v>-1.5</v>
      </c>
      <c r="N22" s="476">
        <f t="shared" si="2"/>
        <v>-2.4999999999999964</v>
      </c>
      <c r="O22" s="476">
        <f t="shared" si="2"/>
        <v>-1.8000000000000043</v>
      </c>
      <c r="P22" s="476">
        <f t="shared" si="2"/>
        <v>1.7999999999999972</v>
      </c>
      <c r="Q22" s="476">
        <f t="shared" si="2"/>
        <v>-4.2999999999999972</v>
      </c>
      <c r="R22" s="476">
        <f t="shared" si="2"/>
        <v>1.5</v>
      </c>
      <c r="S22" s="476">
        <f t="shared" si="2"/>
        <v>-1.3000000000000043</v>
      </c>
      <c r="T22" s="476">
        <f t="shared" si="2"/>
        <v>0.5</v>
      </c>
      <c r="U22" s="476">
        <f t="shared" si="2"/>
        <v>0.60000000000000142</v>
      </c>
      <c r="V22" s="476">
        <f t="shared" si="2"/>
        <v>2.7000000000000028</v>
      </c>
      <c r="W22" s="476">
        <f t="shared" si="2"/>
        <v>2.6000000000000014</v>
      </c>
      <c r="X22" s="476">
        <f t="shared" si="2"/>
        <v>-0.89999999999999858</v>
      </c>
      <c r="Y22" s="476">
        <f t="shared" si="2"/>
        <v>-1.2999999999999972</v>
      </c>
      <c r="Z22" s="476">
        <f t="shared" si="2"/>
        <v>6</v>
      </c>
      <c r="AA22" s="476">
        <f t="shared" si="2"/>
        <v>-3.3999999999999986</v>
      </c>
      <c r="AB22" s="476">
        <f t="shared" si="2"/>
        <v>-4.5999999999999943</v>
      </c>
      <c r="AC22" s="476">
        <f t="shared" si="2"/>
        <v>-3.1000000000000014</v>
      </c>
      <c r="AD22" s="476">
        <f t="shared" si="2"/>
        <v>0.29999999999999716</v>
      </c>
      <c r="AE22" s="476">
        <f t="shared" si="2"/>
        <v>0.89999999999999858</v>
      </c>
      <c r="AF22" s="476">
        <f t="shared" si="2"/>
        <v>-2.2999999999999972</v>
      </c>
      <c r="AG22" s="476">
        <f t="shared" si="2"/>
        <v>0.5</v>
      </c>
      <c r="AH22" s="476">
        <f t="shared" si="2"/>
        <v>-0.10000000000000142</v>
      </c>
      <c r="AI22" s="476">
        <f t="shared" si="2"/>
        <v>-3.5</v>
      </c>
      <c r="AJ22" s="476">
        <f>AJ4-AJ8</f>
        <v>-0.69999999999999574</v>
      </c>
      <c r="AK22" s="476">
        <f>AK4-AK8</f>
        <v>-2.3999999999999986</v>
      </c>
      <c r="AL22" s="476">
        <f>AL4-AL8</f>
        <v>-1.1000000000000014</v>
      </c>
      <c r="AM22" s="476">
        <f>AM4-AM8</f>
        <v>0</v>
      </c>
    </row>
    <row r="23" spans="1:39" s="164" customFormat="1" ht="13.2" x14ac:dyDescent="0.25">
      <c r="A23" s="431" t="s">
        <v>302</v>
      </c>
      <c r="B23" s="471">
        <f>(B4-B8)/B4</f>
        <v>-6.2706270627062771E-2</v>
      </c>
      <c r="C23" s="471">
        <f t="shared" ref="C23:AI23" si="3">(C4-C8)/C4</f>
        <v>2.1897810218978027E-2</v>
      </c>
      <c r="D23" s="471">
        <f t="shared" si="3"/>
        <v>-6.6225165562913673E-3</v>
      </c>
      <c r="E23" s="471">
        <f t="shared" si="3"/>
        <v>3.0959752321979665E-3</v>
      </c>
      <c r="F23" s="471">
        <f t="shared" si="3"/>
        <v>0.13468013468013468</v>
      </c>
      <c r="G23" s="471">
        <f t="shared" si="3"/>
        <v>7.540983606557379E-2</v>
      </c>
      <c r="H23" s="471">
        <f t="shared" si="3"/>
        <v>-8.253968253968258E-2</v>
      </c>
      <c r="I23" s="471">
        <f t="shared" si="3"/>
        <v>-2.735562310030391E-2</v>
      </c>
      <c r="J23" s="471">
        <f t="shared" si="3"/>
        <v>2.8818443804034581E-2</v>
      </c>
      <c r="K23" s="471">
        <f t="shared" si="3"/>
        <v>-3.0769230769230795E-2</v>
      </c>
      <c r="L23" s="471">
        <f t="shared" si="3"/>
        <v>-3.0959752321981868E-3</v>
      </c>
      <c r="M23" s="471">
        <f t="shared" si="3"/>
        <v>-4.6153846153846156E-2</v>
      </c>
      <c r="N23" s="471">
        <f t="shared" si="3"/>
        <v>-7.8616352201257747E-2</v>
      </c>
      <c r="O23" s="471">
        <f t="shared" si="3"/>
        <v>-5.0279329608938668E-2</v>
      </c>
      <c r="P23" s="471">
        <f t="shared" si="3"/>
        <v>5.3254437869822403E-2</v>
      </c>
      <c r="Q23" s="471">
        <f t="shared" si="3"/>
        <v>-0.11436170212765949</v>
      </c>
      <c r="R23" s="471">
        <f t="shared" si="3"/>
        <v>4.1208791208791208E-2</v>
      </c>
      <c r="S23" s="471">
        <f t="shared" si="3"/>
        <v>-3.5812672176308659E-2</v>
      </c>
      <c r="T23" s="471">
        <f t="shared" si="3"/>
        <v>1.2658227848101266E-2</v>
      </c>
      <c r="U23" s="471">
        <f t="shared" si="3"/>
        <v>1.5189873417721555E-2</v>
      </c>
      <c r="V23" s="471">
        <f t="shared" si="3"/>
        <v>6.8877551020408226E-2</v>
      </c>
      <c r="W23" s="471">
        <f t="shared" si="3"/>
        <v>6.3882063882063911E-2</v>
      </c>
      <c r="X23" s="471">
        <f t="shared" si="3"/>
        <v>-2.3255813953488334E-2</v>
      </c>
      <c r="Y23" s="471">
        <f t="shared" si="3"/>
        <v>-3.5616438356164307E-2</v>
      </c>
      <c r="Z23" s="471">
        <f t="shared" si="3"/>
        <v>0.15228426395939088</v>
      </c>
      <c r="AA23" s="471">
        <f t="shared" si="3"/>
        <v>-8.6956521739130391E-2</v>
      </c>
      <c r="AB23" s="471">
        <f t="shared" si="3"/>
        <v>-0.11886304909560708</v>
      </c>
      <c r="AC23" s="471">
        <f t="shared" si="3"/>
        <v>-7.8282828282828315E-2</v>
      </c>
      <c r="AD23" s="471">
        <f t="shared" si="3"/>
        <v>7.2289156626505341E-3</v>
      </c>
      <c r="AE23" s="471">
        <f t="shared" si="3"/>
        <v>2.2222222222222188E-2</v>
      </c>
      <c r="AF23" s="471">
        <f t="shared" si="3"/>
        <v>-5.515587529976012E-2</v>
      </c>
      <c r="AG23" s="471">
        <f t="shared" si="3"/>
        <v>1.1363636363636364E-2</v>
      </c>
      <c r="AH23" s="471">
        <f t="shared" si="3"/>
        <v>-2.4154589371981022E-3</v>
      </c>
      <c r="AI23" s="471">
        <f t="shared" si="3"/>
        <v>-9.6952908587257608E-2</v>
      </c>
      <c r="AJ23" s="471">
        <f>(AJ4-AJ8)/AJ4</f>
        <v>-1.6431924882629009E-2</v>
      </c>
      <c r="AK23" s="471">
        <f>(AK4-AK8)/AK4</f>
        <v>-5.2863436123347991E-2</v>
      </c>
      <c r="AL23" s="471">
        <f>(AL4-AL8)/AL4</f>
        <v>-2.3454157782516024E-2</v>
      </c>
      <c r="AM23" s="471" t="e">
        <f>(AM4-AM8)/AM4</f>
        <v>#DIV/0!</v>
      </c>
    </row>
    <row r="24" spans="1:39" customFormat="1" ht="13.2" x14ac:dyDescent="0.25">
      <c r="A24" s="432" t="s">
        <v>273</v>
      </c>
      <c r="B24" s="115">
        <f>AVERAGE(B23:AH23)</f>
        <v>-6.872333433370589E-3</v>
      </c>
    </row>
    <row r="25" spans="1:39" customFormat="1" ht="13.2" x14ac:dyDescent="0.25">
      <c r="A25" s="432" t="s">
        <v>274</v>
      </c>
      <c r="B25" s="115">
        <f>MEDIAN(B23:AH23)</f>
        <v>-3.0959752321981868E-3</v>
      </c>
    </row>
    <row r="26" spans="1:39" customFormat="1" ht="13.2" x14ac:dyDescent="0.25">
      <c r="A26" s="432" t="s">
        <v>275</v>
      </c>
      <c r="B26" s="115">
        <f>_xlfn.STDEV.P(B23:AH23)</f>
        <v>6.3142702756610464E-2</v>
      </c>
    </row>
    <row r="27" spans="1:39" customFormat="1" ht="13.2" x14ac:dyDescent="0.25">
      <c r="A27" s="432" t="s">
        <v>276</v>
      </c>
      <c r="B27">
        <f>SKEW(B23:AH23)</f>
        <v>0.4837688019110099</v>
      </c>
    </row>
    <row r="28" spans="1:39" customFormat="1" ht="13.2" x14ac:dyDescent="0.25">
      <c r="A28" s="432" t="s">
        <v>277</v>
      </c>
      <c r="B28">
        <f>KURT(B23:AH23)</f>
        <v>0.28555652701074452</v>
      </c>
    </row>
    <row r="29" spans="1:39" customFormat="1" ht="13.2" x14ac:dyDescent="0.25"/>
    <row r="30" spans="1:39" customFormat="1" ht="13.2" x14ac:dyDescent="0.25">
      <c r="A30" s="430" t="s">
        <v>278</v>
      </c>
    </row>
    <row r="31" spans="1:39" customFormat="1" ht="13.2" x14ac:dyDescent="0.25">
      <c r="A31" s="434"/>
    </row>
    <row r="32" spans="1:39" customFormat="1" ht="13.2" x14ac:dyDescent="0.25">
      <c r="A32" s="435" t="s">
        <v>279</v>
      </c>
    </row>
    <row r="33" spans="1:39" s="129" customFormat="1" ht="13.2" x14ac:dyDescent="0.25">
      <c r="A33" s="436" t="s">
        <v>300</v>
      </c>
      <c r="B33" s="437" t="str">
        <f>IF(B13&gt;0,B14," ")</f>
        <v xml:space="preserve"> </v>
      </c>
      <c r="C33" s="437">
        <f t="shared" ref="C33:AI33" si="4">IF(C13&gt;0,C14," ")</f>
        <v>3.2846715328467106E-2</v>
      </c>
      <c r="D33" s="437" t="str">
        <f t="shared" si="4"/>
        <v xml:space="preserve"> </v>
      </c>
      <c r="E33" s="437" t="str">
        <f t="shared" si="4"/>
        <v xml:space="preserve"> </v>
      </c>
      <c r="F33" s="437">
        <f t="shared" si="4"/>
        <v>0.15824915824915822</v>
      </c>
      <c r="G33" s="437">
        <f t="shared" si="4"/>
        <v>6.5573770491803282E-2</v>
      </c>
      <c r="H33" s="437" t="str">
        <f t="shared" si="4"/>
        <v xml:space="preserve"> </v>
      </c>
      <c r="I33" s="437" t="str">
        <f t="shared" si="4"/>
        <v xml:space="preserve"> </v>
      </c>
      <c r="J33" s="437">
        <f t="shared" si="4"/>
        <v>1.7291066282420789E-2</v>
      </c>
      <c r="K33" s="437" t="str">
        <f t="shared" si="4"/>
        <v xml:space="preserve"> </v>
      </c>
      <c r="L33" s="437" t="str">
        <f t="shared" si="4"/>
        <v xml:space="preserve"> </v>
      </c>
      <c r="M33" s="437" t="str">
        <f t="shared" si="4"/>
        <v xml:space="preserve"> </v>
      </c>
      <c r="N33" s="437" t="str">
        <f t="shared" si="4"/>
        <v xml:space="preserve"> </v>
      </c>
      <c r="O33" s="437" t="str">
        <f t="shared" si="4"/>
        <v xml:space="preserve"> </v>
      </c>
      <c r="P33" s="437">
        <f t="shared" si="4"/>
        <v>3.2544378698224685E-2</v>
      </c>
      <c r="Q33" s="437" t="str">
        <f t="shared" si="4"/>
        <v xml:space="preserve"> </v>
      </c>
      <c r="R33" s="437">
        <f t="shared" si="4"/>
        <v>2.7472527472527472E-2</v>
      </c>
      <c r="S33" s="437" t="str">
        <f t="shared" si="4"/>
        <v xml:space="preserve"> </v>
      </c>
      <c r="T33" s="437">
        <f t="shared" si="4"/>
        <v>7.5949367088606872E-3</v>
      </c>
      <c r="U33" s="437">
        <f t="shared" si="4"/>
        <v>2.2784810126582244E-2</v>
      </c>
      <c r="V33" s="437">
        <f t="shared" si="4"/>
        <v>6.3775510204081634E-2</v>
      </c>
      <c r="W33" s="437">
        <f t="shared" si="4"/>
        <v>6.6339066339066402E-2</v>
      </c>
      <c r="X33" s="437" t="str">
        <f t="shared" si="4"/>
        <v xml:space="preserve"> </v>
      </c>
      <c r="Y33" s="437" t="str">
        <f t="shared" si="4"/>
        <v xml:space="preserve"> </v>
      </c>
      <c r="Z33" s="437">
        <f t="shared" si="4"/>
        <v>0.14213197969543151</v>
      </c>
      <c r="AA33" s="437" t="str">
        <f t="shared" si="4"/>
        <v xml:space="preserve"> </v>
      </c>
      <c r="AB33" s="437" t="str">
        <f t="shared" si="4"/>
        <v xml:space="preserve"> </v>
      </c>
      <c r="AC33" s="437" t="str">
        <f t="shared" si="4"/>
        <v xml:space="preserve"> </v>
      </c>
      <c r="AD33" s="437">
        <f t="shared" si="4"/>
        <v>4.819277108433803E-3</v>
      </c>
      <c r="AE33" s="437">
        <f t="shared" si="4"/>
        <v>2.96296296296297E-2</v>
      </c>
      <c r="AF33" s="437" t="str">
        <f t="shared" si="4"/>
        <v xml:space="preserve"> </v>
      </c>
      <c r="AG33" s="437">
        <f t="shared" si="4"/>
        <v>2.2727272727273051E-3</v>
      </c>
      <c r="AH33" s="437">
        <f t="shared" si="4"/>
        <v>2.4154589371981022E-3</v>
      </c>
      <c r="AI33" s="437" t="str">
        <f t="shared" si="4"/>
        <v xml:space="preserve"> </v>
      </c>
      <c r="AJ33" s="437" t="str">
        <f>IF(AJ13&gt;0,AJ14," ")</f>
        <v xml:space="preserve"> </v>
      </c>
      <c r="AK33" s="437" t="str">
        <f>IF(AK13&gt;0,AK14," ")</f>
        <v xml:space="preserve"> </v>
      </c>
      <c r="AL33" s="437" t="str">
        <f>IF(AL13&gt;0,AL14," ")</f>
        <v xml:space="preserve"> </v>
      </c>
      <c r="AM33" s="437" t="str">
        <f>IF(AM13&gt;0,AM14," ")</f>
        <v xml:space="preserve"> </v>
      </c>
    </row>
    <row r="34" spans="1:39" s="439" customFormat="1" ht="13.2" x14ac:dyDescent="0.25">
      <c r="A34" s="439" t="s">
        <v>303</v>
      </c>
      <c r="B34" s="439" t="str">
        <f>IF(B33&gt;0,B33," ")</f>
        <v xml:space="preserve"> </v>
      </c>
      <c r="C34" s="439">
        <f t="shared" ref="C34:AI34" si="5">IF(C33&gt;0,C33," ")</f>
        <v>3.2846715328467106E-2</v>
      </c>
      <c r="D34" s="439" t="str">
        <f t="shared" si="5"/>
        <v xml:space="preserve"> </v>
      </c>
      <c r="E34" s="439" t="str">
        <f t="shared" si="5"/>
        <v xml:space="preserve"> </v>
      </c>
      <c r="F34" s="439">
        <f t="shared" si="5"/>
        <v>0.15824915824915822</v>
      </c>
      <c r="G34" s="439">
        <f t="shared" si="5"/>
        <v>6.5573770491803282E-2</v>
      </c>
      <c r="H34" s="439" t="str">
        <f t="shared" si="5"/>
        <v xml:space="preserve"> </v>
      </c>
      <c r="I34" s="439" t="str">
        <f t="shared" si="5"/>
        <v xml:space="preserve"> </v>
      </c>
      <c r="J34" s="439">
        <f t="shared" si="5"/>
        <v>1.7291066282420789E-2</v>
      </c>
      <c r="K34" s="439" t="str">
        <f t="shared" si="5"/>
        <v xml:space="preserve"> </v>
      </c>
      <c r="L34" s="439" t="str">
        <f t="shared" si="5"/>
        <v xml:space="preserve"> </v>
      </c>
      <c r="M34" s="439" t="str">
        <f t="shared" si="5"/>
        <v xml:space="preserve"> </v>
      </c>
      <c r="N34" s="439" t="str">
        <f t="shared" si="5"/>
        <v xml:space="preserve"> </v>
      </c>
      <c r="O34" s="439" t="str">
        <f t="shared" si="5"/>
        <v xml:space="preserve"> </v>
      </c>
      <c r="P34" s="439">
        <f t="shared" si="5"/>
        <v>3.2544378698224685E-2</v>
      </c>
      <c r="Q34" s="439" t="str">
        <f t="shared" si="5"/>
        <v xml:space="preserve"> </v>
      </c>
      <c r="R34" s="439">
        <f t="shared" si="5"/>
        <v>2.7472527472527472E-2</v>
      </c>
      <c r="S34" s="439" t="str">
        <f t="shared" si="5"/>
        <v xml:space="preserve"> </v>
      </c>
      <c r="T34" s="439">
        <f t="shared" si="5"/>
        <v>7.5949367088606872E-3</v>
      </c>
      <c r="U34" s="439">
        <f t="shared" si="5"/>
        <v>2.2784810126582244E-2</v>
      </c>
      <c r="V34" s="439">
        <f t="shared" si="5"/>
        <v>6.3775510204081634E-2</v>
      </c>
      <c r="W34" s="439">
        <f t="shared" si="5"/>
        <v>6.6339066339066402E-2</v>
      </c>
      <c r="X34" s="439" t="str">
        <f t="shared" si="5"/>
        <v xml:space="preserve"> </v>
      </c>
      <c r="Y34" s="439" t="str">
        <f t="shared" si="5"/>
        <v xml:space="preserve"> </v>
      </c>
      <c r="Z34" s="439">
        <f t="shared" si="5"/>
        <v>0.14213197969543151</v>
      </c>
      <c r="AA34" s="439" t="str">
        <f t="shared" si="5"/>
        <v xml:space="preserve"> </v>
      </c>
      <c r="AB34" s="439" t="str">
        <f t="shared" si="5"/>
        <v xml:space="preserve"> </v>
      </c>
      <c r="AC34" s="439" t="str">
        <f t="shared" si="5"/>
        <v xml:space="preserve"> </v>
      </c>
      <c r="AD34" s="439">
        <f t="shared" si="5"/>
        <v>4.819277108433803E-3</v>
      </c>
      <c r="AE34" s="439">
        <f t="shared" si="5"/>
        <v>2.96296296296297E-2</v>
      </c>
      <c r="AF34" s="439" t="str">
        <f t="shared" si="5"/>
        <v xml:space="preserve"> </v>
      </c>
      <c r="AG34" s="439">
        <f t="shared" si="5"/>
        <v>2.2727272727273051E-3</v>
      </c>
      <c r="AH34" s="439">
        <f t="shared" si="5"/>
        <v>2.4154589371981022E-3</v>
      </c>
      <c r="AI34" s="439" t="str">
        <f t="shared" si="5"/>
        <v xml:space="preserve"> </v>
      </c>
      <c r="AJ34" s="439" t="str">
        <f>IF(AJ33&gt;0,AJ33," ")</f>
        <v xml:space="preserve"> </v>
      </c>
      <c r="AK34" s="439" t="str">
        <f>IF(AK33&gt;0,AK33," ")</f>
        <v xml:space="preserve"> </v>
      </c>
      <c r="AL34" s="439" t="str">
        <f>IF(AL33&gt;0,AL33," ")</f>
        <v xml:space="preserve"> </v>
      </c>
      <c r="AM34" s="439" t="str">
        <f>IF(AM33&gt;0,AM33," ")</f>
        <v xml:space="preserve"> </v>
      </c>
    </row>
    <row r="35" spans="1:39" customFormat="1" ht="13.2" x14ac:dyDescent="0.25">
      <c r="A35" s="432" t="s">
        <v>292</v>
      </c>
      <c r="B35" s="115">
        <f>AVERAGE(B33:AL33)</f>
        <v>4.504940083630752E-2</v>
      </c>
    </row>
    <row r="36" spans="1:39" customFormat="1" ht="13.2" x14ac:dyDescent="0.25">
      <c r="A36" s="432" t="s">
        <v>280</v>
      </c>
      <c r="B36" s="115">
        <f>MEDIAN(B33:AL33)</f>
        <v>2.96296296296297E-2</v>
      </c>
    </row>
    <row r="37" spans="1:39" customFormat="1" ht="13.2" x14ac:dyDescent="0.25">
      <c r="A37" s="432" t="s">
        <v>281</v>
      </c>
      <c r="B37" s="115">
        <f>_xlfn.STDEV.P(B33:AL34)</f>
        <v>4.6369105797443667E-2</v>
      </c>
    </row>
    <row r="38" spans="1:39" customFormat="1" ht="13.2" x14ac:dyDescent="0.25">
      <c r="A38" s="432" t="s">
        <v>277</v>
      </c>
      <c r="B38">
        <f>KURT(B33:AL34)</f>
        <v>1.2211363286787464</v>
      </c>
    </row>
    <row r="39" spans="1:39" customFormat="1" ht="13.2" x14ac:dyDescent="0.25">
      <c r="A39" s="432" t="s">
        <v>290</v>
      </c>
      <c r="B39">
        <f>COUNTIF(C33:AL33,"&gt;0")</f>
        <v>15</v>
      </c>
    </row>
    <row r="40" spans="1:39" customFormat="1" ht="13.2" x14ac:dyDescent="0.25">
      <c r="A40" s="435" t="s">
        <v>282</v>
      </c>
    </row>
    <row r="41" spans="1:39" s="129" customFormat="1" ht="13.2" x14ac:dyDescent="0.25">
      <c r="A41" s="436" t="s">
        <v>300</v>
      </c>
      <c r="B41" s="437">
        <f>IF(B13&lt;0,B23," ")</f>
        <v>-6.2706270627062771E-2</v>
      </c>
      <c r="C41" s="437" t="str">
        <f t="shared" ref="C41:AI41" si="6">IF(C13&lt;0,C23," ")</f>
        <v xml:space="preserve"> </v>
      </c>
      <c r="D41" s="437">
        <f t="shared" si="6"/>
        <v>-6.6225165562913673E-3</v>
      </c>
      <c r="E41" s="437">
        <f t="shared" si="6"/>
        <v>3.0959752321979665E-3</v>
      </c>
      <c r="F41" s="437" t="str">
        <f t="shared" si="6"/>
        <v xml:space="preserve"> </v>
      </c>
      <c r="G41" s="437" t="str">
        <f t="shared" si="6"/>
        <v xml:space="preserve"> </v>
      </c>
      <c r="H41" s="437">
        <f t="shared" si="6"/>
        <v>-8.253968253968258E-2</v>
      </c>
      <c r="I41" s="437">
        <f t="shared" si="6"/>
        <v>-2.735562310030391E-2</v>
      </c>
      <c r="J41" s="437" t="str">
        <f t="shared" si="6"/>
        <v xml:space="preserve"> </v>
      </c>
      <c r="K41" s="437">
        <f t="shared" si="6"/>
        <v>-3.0769230769230795E-2</v>
      </c>
      <c r="L41" s="437">
        <f t="shared" si="6"/>
        <v>-3.0959752321981868E-3</v>
      </c>
      <c r="M41" s="437">
        <f t="shared" si="6"/>
        <v>-4.6153846153846156E-2</v>
      </c>
      <c r="N41" s="437">
        <f t="shared" si="6"/>
        <v>-7.8616352201257747E-2</v>
      </c>
      <c r="O41" s="437">
        <f t="shared" si="6"/>
        <v>-5.0279329608938668E-2</v>
      </c>
      <c r="P41" s="437" t="str">
        <f t="shared" si="6"/>
        <v xml:space="preserve"> </v>
      </c>
      <c r="Q41" s="437">
        <f t="shared" si="6"/>
        <v>-0.11436170212765949</v>
      </c>
      <c r="R41" s="437" t="str">
        <f t="shared" si="6"/>
        <v xml:space="preserve"> </v>
      </c>
      <c r="S41" s="437">
        <f t="shared" si="6"/>
        <v>-3.5812672176308659E-2</v>
      </c>
      <c r="T41" s="437" t="str">
        <f t="shared" si="6"/>
        <v xml:space="preserve"> </v>
      </c>
      <c r="U41" s="437" t="str">
        <f t="shared" si="6"/>
        <v xml:space="preserve"> </v>
      </c>
      <c r="V41" s="437" t="str">
        <f t="shared" si="6"/>
        <v xml:space="preserve"> </v>
      </c>
      <c r="W41" s="437" t="str">
        <f t="shared" si="6"/>
        <v xml:space="preserve"> </v>
      </c>
      <c r="X41" s="437">
        <f t="shared" si="6"/>
        <v>-2.3255813953488334E-2</v>
      </c>
      <c r="Y41" s="437">
        <f t="shared" si="6"/>
        <v>-3.5616438356164307E-2</v>
      </c>
      <c r="Z41" s="437" t="str">
        <f t="shared" si="6"/>
        <v xml:space="preserve"> </v>
      </c>
      <c r="AA41" s="437">
        <f t="shared" si="6"/>
        <v>-8.6956521739130391E-2</v>
      </c>
      <c r="AB41" s="437">
        <f t="shared" si="6"/>
        <v>-0.11886304909560708</v>
      </c>
      <c r="AC41" s="437">
        <f t="shared" si="6"/>
        <v>-7.8282828282828315E-2</v>
      </c>
      <c r="AD41" s="437" t="str">
        <f t="shared" si="6"/>
        <v xml:space="preserve"> </v>
      </c>
      <c r="AE41" s="437" t="str">
        <f t="shared" si="6"/>
        <v xml:space="preserve"> </v>
      </c>
      <c r="AF41" s="437">
        <f t="shared" si="6"/>
        <v>-5.515587529976012E-2</v>
      </c>
      <c r="AG41" s="437" t="str">
        <f t="shared" si="6"/>
        <v xml:space="preserve"> </v>
      </c>
      <c r="AH41" s="437" t="str">
        <f t="shared" si="6"/>
        <v xml:space="preserve"> </v>
      </c>
      <c r="AI41" s="437">
        <f t="shared" si="6"/>
        <v>-9.6952908587257608E-2</v>
      </c>
      <c r="AJ41" s="437">
        <f>IF(AJ13&lt;0,AJ23," ")</f>
        <v>-1.6431924882629009E-2</v>
      </c>
      <c r="AK41" s="437">
        <f>IF(AK13&lt;0,AK23," ")</f>
        <v>-5.2863436123347991E-2</v>
      </c>
      <c r="AL41" s="437">
        <f>IF(AL13&lt;0,AL23," ")</f>
        <v>-2.3454157782516024E-2</v>
      </c>
      <c r="AM41" s="437" t="str">
        <f>IF(AM13&lt;0,AM23," ")</f>
        <v xml:space="preserve"> </v>
      </c>
    </row>
    <row r="42" spans="1:39" s="477" customFormat="1" ht="13.2" x14ac:dyDescent="0.25">
      <c r="A42" s="438" t="s">
        <v>303</v>
      </c>
      <c r="B42" s="439">
        <f>IF(B13&lt;0,B14*-1," ")</f>
        <v>4.95049504950495E-2</v>
      </c>
      <c r="C42" s="439" t="str">
        <f t="shared" ref="C42:AI42" si="7">IF(C13&lt;0,C14*-1," ")</f>
        <v xml:space="preserve"> </v>
      </c>
      <c r="D42" s="439">
        <f t="shared" si="7"/>
        <v>2.6490066225165587E-2</v>
      </c>
      <c r="E42" s="439">
        <f t="shared" si="7"/>
        <v>3.0959752321981868E-3</v>
      </c>
      <c r="F42" s="439" t="str">
        <f t="shared" si="7"/>
        <v xml:space="preserve"> </v>
      </c>
      <c r="G42" s="439" t="str">
        <f t="shared" si="7"/>
        <v xml:space="preserve"> </v>
      </c>
      <c r="H42" s="439">
        <f t="shared" si="7"/>
        <v>8.5714285714285798E-2</v>
      </c>
      <c r="I42" s="439">
        <f t="shared" si="7"/>
        <v>2.735562310030391E-2</v>
      </c>
      <c r="J42" s="439" t="str">
        <f t="shared" si="7"/>
        <v xml:space="preserve"> </v>
      </c>
      <c r="K42" s="439">
        <f t="shared" si="7"/>
        <v>2.307692307692313E-2</v>
      </c>
      <c r="L42" s="439">
        <f t="shared" si="7"/>
        <v>1.5479876160990714E-2</v>
      </c>
      <c r="M42" s="439">
        <f t="shared" si="7"/>
        <v>3.692307692307701E-2</v>
      </c>
      <c r="N42" s="439">
        <f t="shared" si="7"/>
        <v>5.345911949685532E-2</v>
      </c>
      <c r="O42" s="439">
        <f t="shared" si="7"/>
        <v>4.1899441340782127E-2</v>
      </c>
      <c r="P42" s="439" t="str">
        <f t="shared" si="7"/>
        <v xml:space="preserve"> </v>
      </c>
      <c r="Q42" s="439">
        <f t="shared" si="7"/>
        <v>0.1037234042553191</v>
      </c>
      <c r="R42" s="439" t="str">
        <f t="shared" si="7"/>
        <v xml:space="preserve"> </v>
      </c>
      <c r="S42" s="439">
        <f t="shared" si="7"/>
        <v>4.4077134986225938E-2</v>
      </c>
      <c r="T42" s="439" t="str">
        <f t="shared" si="7"/>
        <v xml:space="preserve"> </v>
      </c>
      <c r="U42" s="439" t="str">
        <f t="shared" si="7"/>
        <v xml:space="preserve"> </v>
      </c>
      <c r="V42" s="439" t="str">
        <f t="shared" si="7"/>
        <v xml:space="preserve"> </v>
      </c>
      <c r="W42" s="439" t="str">
        <f t="shared" si="7"/>
        <v xml:space="preserve"> </v>
      </c>
      <c r="X42" s="439">
        <f t="shared" si="7"/>
        <v>1.808785529715751E-2</v>
      </c>
      <c r="Y42" s="439">
        <f t="shared" si="7"/>
        <v>2.7397260273972601E-2</v>
      </c>
      <c r="Z42" s="439" t="str">
        <f t="shared" si="7"/>
        <v xml:space="preserve"> </v>
      </c>
      <c r="AA42" s="439">
        <f t="shared" si="7"/>
        <v>8.9514066496163683E-2</v>
      </c>
      <c r="AB42" s="439">
        <f t="shared" si="7"/>
        <v>0.10335917312661498</v>
      </c>
      <c r="AC42" s="439">
        <f t="shared" si="7"/>
        <v>8.5858585858585815E-2</v>
      </c>
      <c r="AD42" s="439" t="str">
        <f t="shared" si="7"/>
        <v xml:space="preserve"> </v>
      </c>
      <c r="AE42" s="439" t="str">
        <f t="shared" si="7"/>
        <v xml:space="preserve"> </v>
      </c>
      <c r="AF42" s="439">
        <f t="shared" si="7"/>
        <v>3.8369304556354775E-2</v>
      </c>
      <c r="AG42" s="439" t="str">
        <f t="shared" si="7"/>
        <v xml:space="preserve"> </v>
      </c>
      <c r="AH42" s="439" t="str">
        <f t="shared" si="7"/>
        <v xml:space="preserve"> </v>
      </c>
      <c r="AI42" s="439">
        <f t="shared" si="7"/>
        <v>8.8642659279778269E-2</v>
      </c>
      <c r="AJ42" s="439">
        <f>IF(AJ13&lt;0,AJ14*-1," ")</f>
        <v>9.3896713615023129E-3</v>
      </c>
      <c r="AK42" s="439">
        <f>IF(AK13&lt;0,AK14*-1," ")</f>
        <v>4.6255506607929549E-2</v>
      </c>
      <c r="AL42" s="439">
        <f>IF(AL13&lt;0,AL14*-1," ")</f>
        <v>2.9850746268656688E-2</v>
      </c>
      <c r="AM42" s="439" t="str">
        <f>IF(AM13&lt;0,AM14*-1," ")</f>
        <v xml:space="preserve"> </v>
      </c>
    </row>
    <row r="43" spans="1:39" customFormat="1" ht="13.2" x14ac:dyDescent="0.25">
      <c r="A43" s="432" t="s">
        <v>293</v>
      </c>
      <c r="B43" s="115">
        <f>AVERAGE(B41:AL41)</f>
        <v>-5.1047735452877795E-2</v>
      </c>
    </row>
    <row r="44" spans="1:39" customFormat="1" ht="13.2" x14ac:dyDescent="0.25">
      <c r="A44" s="432" t="s">
        <v>283</v>
      </c>
      <c r="B44" s="115">
        <f>MEDIAN(B41:AL41)</f>
        <v>-4.8216587881392409E-2</v>
      </c>
    </row>
    <row r="45" spans="1:39" customFormat="1" ht="13.2" x14ac:dyDescent="0.25">
      <c r="A45" s="432" t="s">
        <v>284</v>
      </c>
      <c r="B45" s="115">
        <f>_xlfn.STDEV.P(B41:AL42)</f>
        <v>5.9075989666310821E-2</v>
      </c>
    </row>
    <row r="46" spans="1:39" customFormat="1" ht="13.2" x14ac:dyDescent="0.25">
      <c r="A46" s="432" t="s">
        <v>277</v>
      </c>
      <c r="B46">
        <f>KURT(B41:AL42)</f>
        <v>-0.75615209988463361</v>
      </c>
    </row>
    <row r="47" spans="1:39" customFormat="1" ht="13.2" x14ac:dyDescent="0.25">
      <c r="A47" s="432" t="s">
        <v>290</v>
      </c>
      <c r="B47">
        <f>COUNTIF(C41:AL41,"&lt;0")</f>
        <v>20</v>
      </c>
    </row>
  </sheetData>
  <mergeCells count="1">
    <mergeCell ref="B3:AB3"/>
  </mergeCells>
  <phoneticPr fontId="0" type="noConversion"/>
  <printOptions horizontalCentered="1" verticalCentered="1"/>
  <pageMargins left="0.4" right="0.4" top="1" bottom="1" header="0" footer="0"/>
  <pageSetup scale="7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workbookViewId="0">
      <pane xSplit="1" ySplit="2" topLeftCell="AC3" activePane="bottomRight" state="frozen"/>
      <selection pane="topRight" activeCell="B1" sqref="B1"/>
      <selection pane="bottomLeft" activeCell="A3" sqref="A3"/>
      <selection pane="bottomRight" activeCell="AQ10" sqref="AQ10"/>
    </sheetView>
  </sheetViews>
  <sheetFormatPr defaultRowHeight="13.2" x14ac:dyDescent="0.25"/>
  <cols>
    <col min="1" max="1" width="25.6640625" customWidth="1"/>
    <col min="2" max="16" width="8.6640625" customWidth="1"/>
    <col min="17" max="18" width="8.6640625" style="31" customWidth="1"/>
    <col min="19" max="29" width="8.6640625" customWidth="1"/>
    <col min="30" max="34" width="8.6640625" style="52" customWidth="1"/>
    <col min="35" max="38" width="8.6640625" customWidth="1"/>
    <col min="39" max="39" width="9.6640625" bestFit="1" customWidth="1"/>
    <col min="40" max="40" width="9.33203125" bestFit="1" customWidth="1"/>
  </cols>
  <sheetData>
    <row r="1" spans="1:43" ht="19.95" customHeight="1" x14ac:dyDescent="0.3">
      <c r="A1" s="1058" t="s">
        <v>91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  <c r="X1" s="1058"/>
      <c r="Y1" s="1058"/>
      <c r="Z1" s="35"/>
      <c r="AA1" s="35"/>
      <c r="AD1" s="50"/>
      <c r="AE1" s="50"/>
      <c r="AF1" s="50"/>
      <c r="AG1" s="50"/>
      <c r="AH1" s="50"/>
      <c r="AM1" s="9"/>
      <c r="AN1" s="9"/>
      <c r="AO1" s="9"/>
      <c r="AP1" s="9"/>
      <c r="AQ1" s="9"/>
    </row>
    <row r="2" spans="1:43" s="20" customFormat="1" x14ac:dyDescent="0.25">
      <c r="A2" s="42"/>
      <c r="B2" s="75" t="s">
        <v>100</v>
      </c>
      <c r="C2" s="75" t="s">
        <v>101</v>
      </c>
      <c r="D2" s="75" t="s">
        <v>51</v>
      </c>
      <c r="E2" s="75" t="s">
        <v>52</v>
      </c>
      <c r="F2" s="75" t="s">
        <v>53</v>
      </c>
      <c r="G2" s="75" t="s">
        <v>54</v>
      </c>
      <c r="H2" s="75" t="s">
        <v>55</v>
      </c>
      <c r="I2" s="15" t="s">
        <v>25</v>
      </c>
      <c r="J2" s="15" t="s">
        <v>26</v>
      </c>
      <c r="K2" s="15" t="s">
        <v>27</v>
      </c>
      <c r="L2" s="15" t="s">
        <v>28</v>
      </c>
      <c r="M2" s="15" t="s">
        <v>29</v>
      </c>
      <c r="N2" s="15" t="s">
        <v>30</v>
      </c>
      <c r="O2" s="15" t="s">
        <v>31</v>
      </c>
      <c r="P2" s="42" t="s">
        <v>0</v>
      </c>
      <c r="Q2" s="42" t="s">
        <v>1</v>
      </c>
      <c r="R2" s="42" t="s">
        <v>2</v>
      </c>
      <c r="S2" s="42" t="s">
        <v>3</v>
      </c>
      <c r="T2" s="42" t="s">
        <v>4</v>
      </c>
      <c r="U2" s="42" t="s">
        <v>5</v>
      </c>
      <c r="V2" s="42" t="s">
        <v>6</v>
      </c>
      <c r="W2" s="42" t="s">
        <v>7</v>
      </c>
      <c r="X2" s="42" t="s">
        <v>8</v>
      </c>
      <c r="Y2" s="42" t="s">
        <v>16</v>
      </c>
      <c r="Z2" s="42" t="s">
        <v>68</v>
      </c>
      <c r="AA2" s="42" t="s">
        <v>70</v>
      </c>
      <c r="AB2" s="42" t="s">
        <v>75</v>
      </c>
      <c r="AC2" s="42" t="s">
        <v>77</v>
      </c>
      <c r="AD2" s="53" t="s">
        <v>78</v>
      </c>
      <c r="AE2" s="53" t="s">
        <v>81</v>
      </c>
      <c r="AF2" s="53" t="s">
        <v>84</v>
      </c>
      <c r="AG2" s="53" t="s">
        <v>86</v>
      </c>
      <c r="AH2" s="53" t="s">
        <v>87</v>
      </c>
      <c r="AI2" s="20" t="s">
        <v>94</v>
      </c>
      <c r="AJ2" s="47" t="s">
        <v>95</v>
      </c>
      <c r="AK2" s="47" t="s">
        <v>96</v>
      </c>
      <c r="AL2" s="20" t="s">
        <v>99</v>
      </c>
      <c r="AM2" s="53" t="s">
        <v>335</v>
      </c>
      <c r="AN2" s="53" t="s">
        <v>366</v>
      </c>
      <c r="AO2" s="801" t="s">
        <v>372</v>
      </c>
      <c r="AP2" s="801" t="s">
        <v>376</v>
      </c>
      <c r="AQ2" s="801" t="s">
        <v>415</v>
      </c>
    </row>
    <row r="3" spans="1:43" ht="19.95" customHeight="1" x14ac:dyDescent="0.25">
      <c r="A3" s="127" t="s">
        <v>138</v>
      </c>
      <c r="B3" s="37">
        <v>188.1114</v>
      </c>
      <c r="C3" s="37">
        <v>244.86439999999999</v>
      </c>
      <c r="D3" s="37">
        <v>102.89006666666667</v>
      </c>
      <c r="E3" s="37">
        <v>161.11240000000001</v>
      </c>
      <c r="F3" s="37">
        <v>175.54859999999999</v>
      </c>
      <c r="G3" s="962">
        <v>358</v>
      </c>
      <c r="H3" s="962">
        <v>313.00700000000001</v>
      </c>
      <c r="I3" s="962">
        <v>254.511</v>
      </c>
      <c r="J3" s="962">
        <v>344.63400000000001</v>
      </c>
      <c r="K3" s="962">
        <v>175.696</v>
      </c>
      <c r="L3" s="962">
        <v>316.05700000000002</v>
      </c>
      <c r="M3" s="962">
        <v>536.36500000000001</v>
      </c>
      <c r="N3" s="962">
        <v>436.447</v>
      </c>
      <c r="O3" s="962">
        <v>302.476</v>
      </c>
      <c r="P3" s="962">
        <v>182.029</v>
      </c>
      <c r="Q3" s="963">
        <v>239.13900000000001</v>
      </c>
      <c r="R3" s="963">
        <v>329.04199999999997</v>
      </c>
      <c r="S3" s="964">
        <v>278.43700000000001</v>
      </c>
      <c r="T3" s="964">
        <v>292.28399999999999</v>
      </c>
      <c r="U3" s="964">
        <v>209.11699999999999</v>
      </c>
      <c r="V3" s="964">
        <v>334.81400000000002</v>
      </c>
      <c r="W3" s="964">
        <v>183.458</v>
      </c>
      <c r="X3" s="964">
        <v>131.833</v>
      </c>
      <c r="Y3" s="964">
        <v>199.79900000000001</v>
      </c>
      <c r="Z3" s="964">
        <v>348.48200000000003</v>
      </c>
      <c r="AA3" s="964">
        <v>290.16199999999998</v>
      </c>
      <c r="AB3" s="964">
        <v>247.74700000000001</v>
      </c>
      <c r="AC3" s="964">
        <v>208.06100000000001</v>
      </c>
      <c r="AD3" s="965">
        <v>178.32900000000001</v>
      </c>
      <c r="AE3" s="965">
        <v>112.414</v>
      </c>
      <c r="AF3" s="965">
        <v>255.738</v>
      </c>
      <c r="AG3" s="965">
        <v>449.32600000000002</v>
      </c>
      <c r="AH3" s="965">
        <v>573.80999999999995</v>
      </c>
      <c r="AI3" s="965">
        <v>205.03399999999999</v>
      </c>
      <c r="AJ3" s="966">
        <v>138.19800000000001</v>
      </c>
      <c r="AK3" s="966">
        <v>150.88499999999999</v>
      </c>
      <c r="AL3" s="966">
        <v>215.01300000000001</v>
      </c>
      <c r="AM3" s="966">
        <v>169.37</v>
      </c>
      <c r="AN3" s="966">
        <v>140.55699999999999</v>
      </c>
      <c r="AO3" s="965">
        <v>91.991</v>
      </c>
      <c r="AP3" s="965">
        <v>191</v>
      </c>
      <c r="AQ3" s="965">
        <v>460</v>
      </c>
    </row>
    <row r="4" spans="1:43" s="241" customFormat="1" ht="19.95" customHeight="1" x14ac:dyDescent="0.25">
      <c r="A4" s="248" t="s">
        <v>217</v>
      </c>
      <c r="B4" s="697">
        <v>1547.9059333333332</v>
      </c>
      <c r="C4" s="697">
        <v>1288.2380000000001</v>
      </c>
      <c r="D4" s="697">
        <v>1766.7631333333331</v>
      </c>
      <c r="E4" s="697">
        <v>1868.2206000000001</v>
      </c>
      <c r="F4" s="697">
        <v>2260.0183333333334</v>
      </c>
      <c r="G4" s="967">
        <v>1797.5429999999999</v>
      </c>
      <c r="H4" s="967">
        <v>1989.11</v>
      </c>
      <c r="I4" s="967">
        <v>2190.297</v>
      </c>
      <c r="J4" s="967">
        <v>1635.7719999999999</v>
      </c>
      <c r="K4" s="967">
        <v>1860.8630000000001</v>
      </c>
      <c r="L4" s="967">
        <v>2099.056</v>
      </c>
      <c r="M4" s="967">
        <v>1942.558</v>
      </c>
      <c r="N4" s="967">
        <v>1937.722</v>
      </c>
      <c r="O4" s="967">
        <v>1548.8409999999999</v>
      </c>
      <c r="P4" s="967">
        <v>1923.6659999999999</v>
      </c>
      <c r="Q4" s="968">
        <v>1925.9469999999999</v>
      </c>
      <c r="R4" s="968">
        <v>1986.539</v>
      </c>
      <c r="S4" s="968">
        <v>2190.3539999999998</v>
      </c>
      <c r="T4" s="968">
        <v>1869.7180000000001</v>
      </c>
      <c r="U4" s="968">
        <v>2514.8690000000001</v>
      </c>
      <c r="V4" s="968">
        <v>2174.2539999999999</v>
      </c>
      <c r="W4" s="968">
        <v>2380.2739999999999</v>
      </c>
      <c r="X4" s="968">
        <v>2688.75</v>
      </c>
      <c r="Y4" s="968">
        <v>2741.0140000000001</v>
      </c>
      <c r="Z4" s="968">
        <v>2653.7579999999998</v>
      </c>
      <c r="AA4" s="968">
        <v>2757.81</v>
      </c>
      <c r="AB4" s="968">
        <v>2890.6819999999998</v>
      </c>
      <c r="AC4" s="968">
        <v>2756.1469999999999</v>
      </c>
      <c r="AD4" s="969">
        <v>2453.8449999999998</v>
      </c>
      <c r="AE4" s="969">
        <v>3123.79</v>
      </c>
      <c r="AF4" s="969">
        <v>3068.3420000000001</v>
      </c>
      <c r="AG4" s="969">
        <v>3196.7260000000001</v>
      </c>
      <c r="AH4" s="969">
        <v>2677.1170000000002</v>
      </c>
      <c r="AI4" s="969">
        <v>2967.0070000000001</v>
      </c>
      <c r="AJ4" s="970">
        <v>3360.931</v>
      </c>
      <c r="AK4" s="970">
        <v>3331.306</v>
      </c>
      <c r="AL4" s="970">
        <v>3097.1790000000001</v>
      </c>
      <c r="AM4" s="970">
        <v>3042.0439999999999</v>
      </c>
      <c r="AN4" s="970">
        <v>3357.9839999999999</v>
      </c>
      <c r="AO4" s="971">
        <v>3927</v>
      </c>
      <c r="AP4" s="971">
        <v>3939</v>
      </c>
      <c r="AQ4" s="971">
        <v>3798</v>
      </c>
    </row>
    <row r="5" spans="1:43" s="254" customFormat="1" ht="19.95" customHeight="1" x14ac:dyDescent="0.25">
      <c r="A5" s="248" t="s">
        <v>211</v>
      </c>
      <c r="B5" s="69">
        <f>B6-B3-B4</f>
        <v>0</v>
      </c>
      <c r="C5" s="69">
        <f>C6-C3-C4</f>
        <v>0</v>
      </c>
      <c r="D5" s="69">
        <f>D6-D3-D4</f>
        <v>0</v>
      </c>
      <c r="E5" s="69">
        <f>E6-E3-E4</f>
        <v>0</v>
      </c>
      <c r="F5" s="69">
        <f>F6-F3-F4</f>
        <v>0</v>
      </c>
      <c r="G5" s="972">
        <v>0</v>
      </c>
      <c r="H5" s="972">
        <v>0</v>
      </c>
      <c r="I5" s="972">
        <v>0</v>
      </c>
      <c r="J5" s="972">
        <v>0</v>
      </c>
      <c r="K5" s="972">
        <v>0</v>
      </c>
      <c r="L5" s="972">
        <v>0</v>
      </c>
      <c r="M5" s="972">
        <v>0</v>
      </c>
      <c r="N5" s="972">
        <v>0.99999999999977263</v>
      </c>
      <c r="O5" s="972">
        <v>4</v>
      </c>
      <c r="P5" s="972">
        <v>2.4939999999999145</v>
      </c>
      <c r="Q5" s="972">
        <v>3.4919999999999618</v>
      </c>
      <c r="R5" s="972">
        <v>3.4440000000001874</v>
      </c>
      <c r="S5" s="972">
        <v>2.056999999999789</v>
      </c>
      <c r="T5" s="972">
        <v>6.41599999999994</v>
      </c>
      <c r="U5" s="972">
        <v>5.4800000000000182</v>
      </c>
      <c r="V5" s="972">
        <v>4.456000000000131</v>
      </c>
      <c r="W5" s="972">
        <v>8.9039999999999964</v>
      </c>
      <c r="X5" s="972">
        <v>5.0059999999998581</v>
      </c>
      <c r="Y5" s="972">
        <v>3.5210000000001855</v>
      </c>
      <c r="Z5" s="972">
        <v>4.1709999999998217</v>
      </c>
      <c r="AA5" s="972">
        <v>3.568000000000211</v>
      </c>
      <c r="AB5" s="972">
        <v>2.3200000000001637</v>
      </c>
      <c r="AC5" s="972">
        <v>4.6610000000000582</v>
      </c>
      <c r="AD5" s="972">
        <v>5.5619999999998981</v>
      </c>
      <c r="AE5" s="972">
        <v>5.5779999999999745</v>
      </c>
      <c r="AF5" s="972">
        <v>3.3719999999998436</v>
      </c>
      <c r="AG5" s="972">
        <v>9.0340000000001055</v>
      </c>
      <c r="AH5" s="972">
        <v>9.8710000000000946</v>
      </c>
      <c r="AI5" s="972">
        <v>13.26299999999992</v>
      </c>
      <c r="AJ5" s="972">
        <v>14.588000000000193</v>
      </c>
      <c r="AK5" s="972">
        <v>14.449000000000069</v>
      </c>
      <c r="AL5" s="972">
        <v>16.132000000000062</v>
      </c>
      <c r="AM5" s="972">
        <v>40.530999999999949</v>
      </c>
      <c r="AN5" s="972">
        <v>71.690999999999804</v>
      </c>
      <c r="AO5" s="973">
        <v>33</v>
      </c>
      <c r="AP5" s="973">
        <v>30</v>
      </c>
      <c r="AQ5" s="973">
        <v>30</v>
      </c>
    </row>
    <row r="6" spans="1:43" s="229" customFormat="1" ht="19.95" customHeight="1" x14ac:dyDescent="0.25">
      <c r="A6" s="253" t="s">
        <v>216</v>
      </c>
      <c r="B6" s="250">
        <v>1736.0173333333332</v>
      </c>
      <c r="C6" s="250">
        <v>1533.1024</v>
      </c>
      <c r="D6" s="250">
        <v>1869.6532</v>
      </c>
      <c r="E6" s="250">
        <v>2029.3330000000001</v>
      </c>
      <c r="F6" s="250">
        <v>2435.5669333333335</v>
      </c>
      <c r="G6" s="974">
        <v>2155.5429999999997</v>
      </c>
      <c r="H6" s="974">
        <v>2302.1169999999997</v>
      </c>
      <c r="I6" s="974">
        <v>2444.808</v>
      </c>
      <c r="J6" s="974">
        <v>1980.4059999999999</v>
      </c>
      <c r="K6" s="974">
        <v>2036.559</v>
      </c>
      <c r="L6" s="974">
        <v>2415.1130000000003</v>
      </c>
      <c r="M6" s="974">
        <v>2478.9229999999998</v>
      </c>
      <c r="N6" s="974">
        <v>2375.1689999999999</v>
      </c>
      <c r="O6" s="974">
        <v>1855.317</v>
      </c>
      <c r="P6" s="974">
        <v>2108.1889999999999</v>
      </c>
      <c r="Q6" s="974">
        <v>2168.578</v>
      </c>
      <c r="R6" s="975">
        <v>2319.0250000000001</v>
      </c>
      <c r="S6" s="975">
        <v>2470.8479999999995</v>
      </c>
      <c r="T6" s="975">
        <v>2168.4180000000001</v>
      </c>
      <c r="U6" s="975">
        <v>2729.4660000000003</v>
      </c>
      <c r="V6" s="975">
        <v>2513.5239999999999</v>
      </c>
      <c r="W6" s="975">
        <v>2572.636</v>
      </c>
      <c r="X6" s="975">
        <v>2825.5889999999999</v>
      </c>
      <c r="Y6" s="975">
        <v>2944.3340000000003</v>
      </c>
      <c r="Z6" s="975">
        <v>3006.4109999999996</v>
      </c>
      <c r="AA6" s="975">
        <v>3051.54</v>
      </c>
      <c r="AB6" s="974">
        <v>3140.7489999999998</v>
      </c>
      <c r="AC6" s="976">
        <v>2968.8690000000001</v>
      </c>
      <c r="AD6" s="977">
        <v>2637.7359999999999</v>
      </c>
      <c r="AE6" s="977">
        <v>3241.7820000000002</v>
      </c>
      <c r="AF6" s="977">
        <v>3327.4519999999998</v>
      </c>
      <c r="AG6" s="977">
        <v>3655.0860000000002</v>
      </c>
      <c r="AH6" s="977">
        <v>3260.7980000000002</v>
      </c>
      <c r="AI6" s="974">
        <v>3185.3040000000001</v>
      </c>
      <c r="AJ6" s="974">
        <v>3513.7170000000001</v>
      </c>
      <c r="AK6" s="974">
        <v>3496.64</v>
      </c>
      <c r="AL6" s="974">
        <v>3328.3240000000001</v>
      </c>
      <c r="AM6" s="974">
        <v>3251.9449999999997</v>
      </c>
      <c r="AN6" s="974">
        <v>3570.2319999999995</v>
      </c>
      <c r="AO6" s="974">
        <v>4052</v>
      </c>
      <c r="AP6" s="974">
        <v>4150</v>
      </c>
      <c r="AQ6" s="974">
        <f>SUM(AQ3:AQ5)</f>
        <v>4288</v>
      </c>
    </row>
    <row r="7" spans="1:43" ht="19.95" customHeight="1" x14ac:dyDescent="0.25">
      <c r="A7" s="35" t="s">
        <v>12</v>
      </c>
      <c r="B7" s="37">
        <v>864.88633333333337</v>
      </c>
      <c r="C7" s="37">
        <v>789.98706666666658</v>
      </c>
      <c r="D7" s="37">
        <v>926.41466666666668</v>
      </c>
      <c r="E7" s="37">
        <v>1017.5500666666667</v>
      </c>
      <c r="F7" s="37">
        <v>1123.0482</v>
      </c>
      <c r="G7" s="14">
        <v>1020</v>
      </c>
      <c r="H7" s="14">
        <v>1030</v>
      </c>
      <c r="I7" s="14">
        <v>1108</v>
      </c>
      <c r="J7" s="14">
        <v>983</v>
      </c>
      <c r="K7" s="14">
        <v>1030</v>
      </c>
      <c r="L7" s="14">
        <v>1053</v>
      </c>
      <c r="M7" s="14">
        <v>1179</v>
      </c>
      <c r="N7" s="14">
        <v>1174</v>
      </c>
      <c r="O7" s="14">
        <v>1058</v>
      </c>
      <c r="P7" s="14">
        <v>1146</v>
      </c>
      <c r="Q7" s="32">
        <v>1187</v>
      </c>
      <c r="R7" s="59">
        <v>1254</v>
      </c>
      <c r="S7" s="38">
        <v>1279</v>
      </c>
      <c r="T7" s="38">
        <v>1276</v>
      </c>
      <c r="U7" s="38">
        <v>1405</v>
      </c>
      <c r="V7" s="38">
        <v>1370</v>
      </c>
      <c r="W7" s="38">
        <v>1436</v>
      </c>
      <c r="X7" s="38">
        <v>1597</v>
      </c>
      <c r="Y7" s="38">
        <v>1590</v>
      </c>
      <c r="Z7" s="38">
        <v>1578</v>
      </c>
      <c r="AA7" s="38">
        <v>1639.67</v>
      </c>
      <c r="AB7" s="14">
        <v>1699.7408</v>
      </c>
      <c r="AC7" s="48">
        <v>1614.7874333333334</v>
      </c>
      <c r="AD7" s="51">
        <v>1529.6987333333334</v>
      </c>
      <c r="AE7" s="51">
        <v>1696.0812333333333</v>
      </c>
      <c r="AF7" s="51">
        <v>1738.8517333333334</v>
      </c>
      <c r="AG7" s="51">
        <v>1807.7056423333333</v>
      </c>
      <c r="AH7" s="51">
        <v>1803.4073376666665</v>
      </c>
      <c r="AI7" s="14">
        <v>1661.9220666666665</v>
      </c>
      <c r="AJ7" s="14">
        <v>1751.6862683333336</v>
      </c>
      <c r="AK7" s="14">
        <v>1648.0425946666669</v>
      </c>
      <c r="AL7" s="14">
        <v>1703.019</v>
      </c>
      <c r="AM7" s="14">
        <v>1688.903</v>
      </c>
      <c r="AN7" s="14">
        <v>1733.8879999999999</v>
      </c>
      <c r="AO7" s="14">
        <v>1873</v>
      </c>
      <c r="AP7" s="14">
        <v>1870</v>
      </c>
      <c r="AQ7" s="14">
        <v>1900</v>
      </c>
    </row>
    <row r="8" spans="1:43" ht="19.95" customHeight="1" x14ac:dyDescent="0.25">
      <c r="A8" s="252" t="s">
        <v>21</v>
      </c>
      <c r="B8" s="37">
        <v>554.93046666666658</v>
      </c>
      <c r="C8" s="37">
        <v>563.89340000000004</v>
      </c>
      <c r="D8" s="37">
        <v>700.17406666666659</v>
      </c>
      <c r="E8" s="37">
        <v>738.96446666666668</v>
      </c>
      <c r="F8" s="37">
        <v>874.91453333333334</v>
      </c>
      <c r="G8" s="35">
        <v>724</v>
      </c>
      <c r="H8" s="35">
        <v>929</v>
      </c>
      <c r="I8" s="35">
        <v>905</v>
      </c>
      <c r="J8" s="35">
        <v>743</v>
      </c>
      <c r="K8" s="35">
        <v>598</v>
      </c>
      <c r="L8" s="35">
        <v>741</v>
      </c>
      <c r="M8" s="35">
        <v>757</v>
      </c>
      <c r="N8" s="35">
        <v>804</v>
      </c>
      <c r="O8" s="35">
        <v>527</v>
      </c>
      <c r="P8" s="35">
        <v>622</v>
      </c>
      <c r="Q8" s="57">
        <v>557</v>
      </c>
      <c r="R8" s="57">
        <v>684</v>
      </c>
      <c r="S8" s="36">
        <v>771</v>
      </c>
      <c r="T8" s="36">
        <v>588</v>
      </c>
      <c r="U8" s="36">
        <v>840</v>
      </c>
      <c r="V8" s="36">
        <v>849</v>
      </c>
      <c r="W8" s="36">
        <v>886</v>
      </c>
      <c r="X8" s="36">
        <v>874</v>
      </c>
      <c r="Y8" s="36">
        <v>805</v>
      </c>
      <c r="Z8" s="36">
        <v>973</v>
      </c>
      <c r="AA8" s="38">
        <v>995.87118845340001</v>
      </c>
      <c r="AB8" s="14">
        <v>1063.6514467383001</v>
      </c>
      <c r="AC8" s="48">
        <v>1044.3721008357002</v>
      </c>
      <c r="AD8" s="51">
        <v>886.55056059570006</v>
      </c>
      <c r="AE8" s="51">
        <v>1097.1562998144</v>
      </c>
      <c r="AF8" s="51">
        <v>939.87875005290005</v>
      </c>
      <c r="AG8" s="51">
        <v>1116.4958686412999</v>
      </c>
      <c r="AH8" s="51">
        <v>1158.8290570290001</v>
      </c>
      <c r="AI8" s="14">
        <v>1279.2935714286</v>
      </c>
      <c r="AJ8" s="14">
        <v>1499.0481245103001</v>
      </c>
      <c r="AK8" s="14">
        <v>1504.9776390978</v>
      </c>
      <c r="AL8" s="14">
        <v>1365.2509814978098</v>
      </c>
      <c r="AM8" s="14">
        <v>1317.0960815254266</v>
      </c>
      <c r="AN8" s="14">
        <v>1638</v>
      </c>
      <c r="AO8" s="14">
        <v>1843</v>
      </c>
      <c r="AP8" s="14">
        <v>1690</v>
      </c>
      <c r="AQ8" s="14">
        <v>1825</v>
      </c>
    </row>
    <row r="9" spans="1:43" s="45" customFormat="1" ht="19.95" customHeight="1" x14ac:dyDescent="0.25">
      <c r="A9" s="127" t="s">
        <v>74</v>
      </c>
      <c r="B9" s="249">
        <v>71.336133333333322</v>
      </c>
      <c r="C9" s="249">
        <v>76.33186666666667</v>
      </c>
      <c r="D9" s="249">
        <v>81.952066666666667</v>
      </c>
      <c r="E9" s="249">
        <v>97.269866666666672</v>
      </c>
      <c r="F9" s="249">
        <v>79.233800000000002</v>
      </c>
      <c r="G9" s="249">
        <v>98.535999999999603</v>
      </c>
      <c r="H9" s="249">
        <v>88.605999999999767</v>
      </c>
      <c r="I9" s="249">
        <v>87.173999999999978</v>
      </c>
      <c r="J9" s="249">
        <v>78.710000000000036</v>
      </c>
      <c r="K9" s="249">
        <v>92.501999999999953</v>
      </c>
      <c r="L9" s="249">
        <v>84.748000000000275</v>
      </c>
      <c r="M9" s="249">
        <v>106.47599999999966</v>
      </c>
      <c r="N9" s="249">
        <v>94.692999999999756</v>
      </c>
      <c r="O9" s="249">
        <v>88.288000000000011</v>
      </c>
      <c r="P9" s="249">
        <v>101.04999999999973</v>
      </c>
      <c r="Q9" s="58">
        <v>95.536000000000058</v>
      </c>
      <c r="R9" s="58">
        <v>102.58800000000019</v>
      </c>
      <c r="S9" s="698">
        <v>128.5639999999994</v>
      </c>
      <c r="T9" s="698">
        <v>95.301000000000158</v>
      </c>
      <c r="U9" s="698">
        <v>149.6520000000005</v>
      </c>
      <c r="V9" s="698">
        <v>111.0659999999998</v>
      </c>
      <c r="W9" s="698">
        <v>118.80299999999988</v>
      </c>
      <c r="X9" s="698">
        <v>154.78999999999996</v>
      </c>
      <c r="Y9" s="698">
        <v>200.85200000000032</v>
      </c>
      <c r="Z9" s="698">
        <v>165.2489999999998</v>
      </c>
      <c r="AA9" s="698">
        <v>168.25181154660004</v>
      </c>
      <c r="AB9" s="698">
        <v>169.29575326169947</v>
      </c>
      <c r="AC9" s="698">
        <v>131.38046583096639</v>
      </c>
      <c r="AD9" s="270">
        <v>109.07270607096621</v>
      </c>
      <c r="AE9" s="270">
        <v>192.80646685226702</v>
      </c>
      <c r="AF9" s="270">
        <v>199.39551661376629</v>
      </c>
      <c r="AG9" s="270">
        <v>157.07448902536703</v>
      </c>
      <c r="AH9" s="270">
        <v>93.52760530433352</v>
      </c>
      <c r="AI9" s="270">
        <v>105.89036190473371</v>
      </c>
      <c r="AJ9" s="16">
        <v>112.09760715636662</v>
      </c>
      <c r="AK9" s="16">
        <v>128.60676623553309</v>
      </c>
      <c r="AL9" s="16">
        <v>90.684018502190384</v>
      </c>
      <c r="AM9" s="16">
        <v>105.3889184745733</v>
      </c>
      <c r="AN9" s="16">
        <v>107</v>
      </c>
      <c r="AO9" s="845">
        <v>145</v>
      </c>
      <c r="AP9" s="845">
        <v>130</v>
      </c>
      <c r="AQ9" s="845">
        <v>125</v>
      </c>
    </row>
    <row r="10" spans="1:43" s="234" customFormat="1" ht="19.95" customHeight="1" x14ac:dyDescent="0.25">
      <c r="A10" s="255" t="s">
        <v>212</v>
      </c>
      <c r="B10" s="256">
        <f>B6-B11</f>
        <v>1491.1529333333333</v>
      </c>
      <c r="C10" s="256">
        <f>C6-C11</f>
        <v>1430.2123333333334</v>
      </c>
      <c r="D10" s="256">
        <f>D6-D11</f>
        <v>1708.5408</v>
      </c>
      <c r="E10" s="256">
        <f>E6-E11</f>
        <v>1853.7844</v>
      </c>
      <c r="F10" s="256">
        <f>F6-F11</f>
        <v>2077.1965333333337</v>
      </c>
      <c r="G10" s="257">
        <v>1842.5359999999996</v>
      </c>
      <c r="H10" s="257">
        <v>2047.6059999999998</v>
      </c>
      <c r="I10" s="257">
        <v>2100.174</v>
      </c>
      <c r="J10" s="257">
        <v>1804.71</v>
      </c>
      <c r="K10" s="257">
        <v>1720.502</v>
      </c>
      <c r="L10" s="257">
        <v>1878.7480000000003</v>
      </c>
      <c r="M10" s="257">
        <v>2042.4759999999997</v>
      </c>
      <c r="N10" s="257">
        <v>2072.6929999999998</v>
      </c>
      <c r="O10" s="257">
        <v>1673.288</v>
      </c>
      <c r="P10" s="257">
        <v>1869.0499999999997</v>
      </c>
      <c r="Q10" s="258">
        <v>1839.5360000000001</v>
      </c>
      <c r="R10" s="259">
        <v>2040.5880000000002</v>
      </c>
      <c r="S10" s="259">
        <v>2178.5639999999994</v>
      </c>
      <c r="T10" s="259">
        <v>1959.3010000000002</v>
      </c>
      <c r="U10" s="259">
        <v>2394.6520000000005</v>
      </c>
      <c r="V10" s="259">
        <v>2330.0659999999998</v>
      </c>
      <c r="W10" s="259">
        <v>2440.8029999999999</v>
      </c>
      <c r="X10" s="259">
        <v>2625.79</v>
      </c>
      <c r="Y10" s="259">
        <v>2595.8520000000003</v>
      </c>
      <c r="Z10" s="259">
        <v>2716.2489999999998</v>
      </c>
      <c r="AA10" s="259">
        <v>2803.7930000000001</v>
      </c>
      <c r="AB10" s="233">
        <v>2932.6879999999996</v>
      </c>
      <c r="AC10" s="260">
        <v>2790.54</v>
      </c>
      <c r="AD10" s="261">
        <v>2525.3219999999997</v>
      </c>
      <c r="AE10" s="261">
        <v>2986.0440000000003</v>
      </c>
      <c r="AF10" s="261">
        <v>2878.1259999999997</v>
      </c>
      <c r="AG10" s="261">
        <v>3081.2760000000003</v>
      </c>
      <c r="AH10" s="261">
        <v>3055.7640000000001</v>
      </c>
      <c r="AI10" s="233">
        <v>3047.1060000000002</v>
      </c>
      <c r="AJ10" s="233">
        <v>3362.8320000000003</v>
      </c>
      <c r="AK10" s="233">
        <v>3281.627</v>
      </c>
      <c r="AL10" s="233">
        <v>3158.9540000000002</v>
      </c>
      <c r="AM10" s="233">
        <v>3111.3879999999999</v>
      </c>
      <c r="AN10" s="233">
        <v>3478.2409999999995</v>
      </c>
      <c r="AO10" s="233">
        <v>3862</v>
      </c>
      <c r="AP10" s="233">
        <v>3960</v>
      </c>
      <c r="AQ10" s="233">
        <f>SUM(AQ7:AQ9)</f>
        <v>3850</v>
      </c>
    </row>
    <row r="11" spans="1:43" ht="19.95" customHeight="1" x14ac:dyDescent="0.25">
      <c r="A11" s="127" t="s">
        <v>139</v>
      </c>
      <c r="B11" s="37">
        <v>244.86439999999999</v>
      </c>
      <c r="C11" s="37">
        <v>102.89006666666667</v>
      </c>
      <c r="D11" s="37">
        <v>161.11240000000001</v>
      </c>
      <c r="E11" s="37">
        <v>175.54859999999999</v>
      </c>
      <c r="F11" s="37">
        <v>358.37040000000002</v>
      </c>
      <c r="G11" s="699">
        <v>313.00700000000001</v>
      </c>
      <c r="H11" s="699">
        <v>254.511</v>
      </c>
      <c r="I11" s="699">
        <v>344.63400000000001</v>
      </c>
      <c r="J11" s="699">
        <v>175.696</v>
      </c>
      <c r="K11" s="699">
        <v>316.05700000000002</v>
      </c>
      <c r="L11" s="699">
        <v>536.36500000000001</v>
      </c>
      <c r="M11" s="699">
        <v>436.447</v>
      </c>
      <c r="N11" s="699">
        <v>302.476</v>
      </c>
      <c r="O11" s="699">
        <v>182.029</v>
      </c>
      <c r="P11" s="699">
        <v>239.13900000000001</v>
      </c>
      <c r="Q11" s="700">
        <v>329.04199999999997</v>
      </c>
      <c r="R11" s="700">
        <v>278.43700000000001</v>
      </c>
      <c r="S11" s="701">
        <v>292.28399999999999</v>
      </c>
      <c r="T11" s="701">
        <v>209.11699999999999</v>
      </c>
      <c r="U11" s="701">
        <v>334.81400000000002</v>
      </c>
      <c r="V11" s="701">
        <v>183.458</v>
      </c>
      <c r="W11" s="701">
        <v>131.833</v>
      </c>
      <c r="X11" s="701">
        <v>199.79900000000001</v>
      </c>
      <c r="Y11" s="701">
        <v>348.48200000000003</v>
      </c>
      <c r="Z11" s="701">
        <v>290.16199999999998</v>
      </c>
      <c r="AA11" s="701">
        <v>247.74700000000001</v>
      </c>
      <c r="AB11" s="702">
        <v>208.06100000000001</v>
      </c>
      <c r="AC11" s="703">
        <v>178.32900000000001</v>
      </c>
      <c r="AD11" s="704">
        <v>112.414</v>
      </c>
      <c r="AE11" s="704">
        <v>255.738</v>
      </c>
      <c r="AF11" s="704">
        <v>449.32600000000002</v>
      </c>
      <c r="AG11" s="704">
        <v>573.80999999999995</v>
      </c>
      <c r="AH11" s="704">
        <v>205.03399999999999</v>
      </c>
      <c r="AI11" s="702">
        <v>138.19800000000001</v>
      </c>
      <c r="AJ11" s="702">
        <v>150.88499999999999</v>
      </c>
      <c r="AK11" s="702">
        <v>215.01300000000001</v>
      </c>
      <c r="AL11" s="14">
        <v>169.37</v>
      </c>
      <c r="AM11" s="14">
        <v>140.55699999999999</v>
      </c>
      <c r="AN11" s="14">
        <v>91.991</v>
      </c>
      <c r="AO11" s="845">
        <v>191</v>
      </c>
      <c r="AP11" s="845">
        <v>460</v>
      </c>
      <c r="AQ11" s="845">
        <f>AQ6-AQ10</f>
        <v>438</v>
      </c>
    </row>
    <row r="12" spans="1:43" s="708" customFormat="1" ht="19.95" customHeight="1" x14ac:dyDescent="0.25">
      <c r="A12" s="705" t="s">
        <v>140</v>
      </c>
      <c r="B12" s="706">
        <f>B11/B10</f>
        <v>0.1642114598216485</v>
      </c>
      <c r="C12" s="706">
        <f t="shared" ref="C12:AL12" si="0">C11/C10</f>
        <v>7.1940413509695642E-2</v>
      </c>
      <c r="D12" s="706">
        <f t="shared" si="0"/>
        <v>9.4298245614035089E-2</v>
      </c>
      <c r="E12" s="706">
        <f t="shared" si="0"/>
        <v>9.4697420045178934E-2</v>
      </c>
      <c r="F12" s="706">
        <f t="shared" si="0"/>
        <v>0.17252599561434531</v>
      </c>
      <c r="G12" s="706">
        <f t="shared" si="0"/>
        <v>0.16987836329927886</v>
      </c>
      <c r="H12" s="706">
        <f t="shared" si="0"/>
        <v>0.12429686179860776</v>
      </c>
      <c r="I12" s="706">
        <f t="shared" si="0"/>
        <v>0.16409783189392879</v>
      </c>
      <c r="J12" s="706">
        <f t="shared" si="0"/>
        <v>9.7354145541388923E-2</v>
      </c>
      <c r="K12" s="706">
        <f t="shared" si="0"/>
        <v>0.18370045486724226</v>
      </c>
      <c r="L12" s="706">
        <f t="shared" si="0"/>
        <v>0.28549065654361305</v>
      </c>
      <c r="M12" s="706">
        <f t="shared" si="0"/>
        <v>0.21368525260517141</v>
      </c>
      <c r="N12" s="706">
        <f t="shared" si="0"/>
        <v>0.14593381653722959</v>
      </c>
      <c r="O12" s="706">
        <f t="shared" si="0"/>
        <v>0.10878521808558957</v>
      </c>
      <c r="P12" s="706">
        <f t="shared" si="0"/>
        <v>0.12794681790214282</v>
      </c>
      <c r="Q12" s="707">
        <f t="shared" si="0"/>
        <v>0.1788722808360369</v>
      </c>
      <c r="R12" s="707">
        <f t="shared" si="0"/>
        <v>0.13644939595841982</v>
      </c>
      <c r="S12" s="706">
        <f t="shared" si="0"/>
        <v>0.13416360501688271</v>
      </c>
      <c r="T12" s="706">
        <f t="shared" si="0"/>
        <v>0.10673041048823023</v>
      </c>
      <c r="U12" s="706">
        <f t="shared" si="0"/>
        <v>0.13981739309093763</v>
      </c>
      <c r="V12" s="706">
        <f t="shared" si="0"/>
        <v>7.8735108790909794E-2</v>
      </c>
      <c r="W12" s="706">
        <f t="shared" si="0"/>
        <v>5.4012142725160535E-2</v>
      </c>
      <c r="X12" s="706">
        <f t="shared" si="0"/>
        <v>7.6091004992783123E-2</v>
      </c>
      <c r="Y12" s="706">
        <f t="shared" si="0"/>
        <v>0.13424571200515284</v>
      </c>
      <c r="Z12" s="706">
        <f t="shared" si="0"/>
        <v>0.10682452161050036</v>
      </c>
      <c r="AA12" s="706">
        <f t="shared" si="0"/>
        <v>8.8361373325348908E-2</v>
      </c>
      <c r="AB12" s="706">
        <f t="shared" si="0"/>
        <v>7.0945494372398304E-2</v>
      </c>
      <c r="AC12" s="706">
        <f t="shared" si="0"/>
        <v>6.3904835623212711E-2</v>
      </c>
      <c r="AD12" s="706">
        <f t="shared" si="0"/>
        <v>4.4514719311042318E-2</v>
      </c>
      <c r="AE12" s="706">
        <f t="shared" si="0"/>
        <v>8.5644417831753306E-2</v>
      </c>
      <c r="AF12" s="706">
        <f t="shared" si="0"/>
        <v>0.15611755704927444</v>
      </c>
      <c r="AG12" s="706">
        <f t="shared" si="0"/>
        <v>0.18622479777858261</v>
      </c>
      <c r="AH12" s="706">
        <f t="shared" si="0"/>
        <v>6.7097459096972137E-2</v>
      </c>
      <c r="AI12" s="706">
        <f t="shared" si="0"/>
        <v>4.5353853787823591E-2</v>
      </c>
      <c r="AJ12" s="706">
        <f t="shared" si="0"/>
        <v>4.4868432321329157E-2</v>
      </c>
      <c r="AK12" s="706">
        <f t="shared" si="0"/>
        <v>6.5520243464598504E-2</v>
      </c>
      <c r="AL12" s="706">
        <f t="shared" si="0"/>
        <v>5.3615848790454057E-2</v>
      </c>
      <c r="AM12" s="706">
        <f>AM11/AM10</f>
        <v>4.5175015137938437E-2</v>
      </c>
      <c r="AN12" s="706">
        <f>AN11/AN10</f>
        <v>2.6447563581706964E-2</v>
      </c>
      <c r="AO12" s="706">
        <f>AO11/AO10</f>
        <v>4.9456240290005178E-2</v>
      </c>
      <c r="AP12" s="706">
        <f>AP11/AP10</f>
        <v>0.11616161616161616</v>
      </c>
      <c r="AQ12" s="706">
        <f>AQ11/AQ10</f>
        <v>0.11376623376623377</v>
      </c>
    </row>
    <row r="13" spans="1:43" s="9" customFormat="1" ht="19.95" customHeight="1" x14ac:dyDescent="0.25">
      <c r="A13" s="34" t="s">
        <v>14</v>
      </c>
      <c r="B13" s="130" t="s">
        <v>141</v>
      </c>
      <c r="C13" s="21">
        <v>2.5</v>
      </c>
      <c r="D13" s="21">
        <v>3.5</v>
      </c>
      <c r="E13" s="21">
        <v>4.5</v>
      </c>
      <c r="F13" s="21">
        <v>4.5</v>
      </c>
      <c r="G13" s="21">
        <v>7.57</v>
      </c>
      <c r="H13" s="21">
        <v>6.07</v>
      </c>
      <c r="I13" s="21">
        <v>5.71</v>
      </c>
      <c r="J13" s="21">
        <v>7.83</v>
      </c>
      <c r="K13" s="21">
        <v>5.84</v>
      </c>
      <c r="L13" s="21">
        <v>5.05</v>
      </c>
      <c r="M13" s="21">
        <v>4.78</v>
      </c>
      <c r="N13" s="21">
        <v>5.88</v>
      </c>
      <c r="O13" s="21">
        <v>7.42</v>
      </c>
      <c r="P13" s="21">
        <v>5.69</v>
      </c>
      <c r="Q13" s="21">
        <v>5.74</v>
      </c>
      <c r="R13" s="40">
        <v>5.58</v>
      </c>
      <c r="S13" s="40">
        <v>5.56</v>
      </c>
      <c r="T13" s="40">
        <v>6.4</v>
      </c>
      <c r="U13" s="40">
        <v>5.48</v>
      </c>
      <c r="V13" s="40">
        <v>6.72</v>
      </c>
      <c r="W13" s="40">
        <v>7.35</v>
      </c>
      <c r="X13" s="40">
        <v>6.47</v>
      </c>
      <c r="Y13" s="40">
        <v>4.93</v>
      </c>
      <c r="Z13" s="41">
        <v>4.63</v>
      </c>
      <c r="AA13" s="41">
        <v>4.54</v>
      </c>
      <c r="AB13" s="21">
        <v>4.38</v>
      </c>
      <c r="AC13" s="49">
        <v>5.53</v>
      </c>
      <c r="AD13" s="54">
        <v>7.34</v>
      </c>
      <c r="AE13" s="54">
        <v>5.74</v>
      </c>
      <c r="AF13" s="54">
        <v>5.66</v>
      </c>
      <c r="AG13" s="54">
        <v>6.43</v>
      </c>
      <c r="AH13" s="64">
        <v>10.1</v>
      </c>
      <c r="AI13" s="61">
        <v>9.9700000000000006</v>
      </c>
      <c r="AJ13" s="61">
        <v>9.59</v>
      </c>
      <c r="AK13" s="70">
        <v>11.3</v>
      </c>
      <c r="AL13" s="61">
        <v>12.5</v>
      </c>
      <c r="AM13" s="61">
        <v>14.4</v>
      </c>
      <c r="AN13" s="61">
        <v>13</v>
      </c>
      <c r="AO13" s="478">
        <v>10.1</v>
      </c>
      <c r="AP13" s="478">
        <v>8.75</v>
      </c>
      <c r="AQ13" s="478">
        <v>8.5</v>
      </c>
    </row>
    <row r="14" spans="1:43" s="263" customFormat="1" ht="19.95" customHeight="1" x14ac:dyDescent="0.25">
      <c r="A14" s="262" t="s">
        <v>215</v>
      </c>
      <c r="B14" s="264">
        <f>B7/B10</f>
        <v>0.58001182440754795</v>
      </c>
      <c r="C14" s="264">
        <f t="shared" ref="C14:AL14" si="1">C7/C10</f>
        <v>0.55235649158854494</v>
      </c>
      <c r="D14" s="264">
        <f t="shared" si="1"/>
        <v>0.54222566219470247</v>
      </c>
      <c r="E14" s="264">
        <f t="shared" si="1"/>
        <v>0.54890421273728851</v>
      </c>
      <c r="F14" s="264">
        <f t="shared" si="1"/>
        <v>0.54065572610879242</v>
      </c>
      <c r="G14" s="264">
        <f t="shared" si="1"/>
        <v>0.55358484176157219</v>
      </c>
      <c r="H14" s="264">
        <f t="shared" si="1"/>
        <v>0.5030264611453571</v>
      </c>
      <c r="I14" s="264">
        <f t="shared" si="1"/>
        <v>0.5275753342342111</v>
      </c>
      <c r="J14" s="264">
        <f t="shared" si="1"/>
        <v>0.5446858498041236</v>
      </c>
      <c r="K14" s="264">
        <f t="shared" si="1"/>
        <v>0.59866248339147532</v>
      </c>
      <c r="L14" s="264">
        <f t="shared" si="1"/>
        <v>0.56047963856781213</v>
      </c>
      <c r="M14" s="264">
        <f t="shared" si="1"/>
        <v>0.57724056488301467</v>
      </c>
      <c r="N14" s="264">
        <f t="shared" si="1"/>
        <v>0.56641287445849442</v>
      </c>
      <c r="O14" s="264">
        <f t="shared" si="1"/>
        <v>0.63228804605064992</v>
      </c>
      <c r="P14" s="264">
        <f t="shared" si="1"/>
        <v>0.61314571573794185</v>
      </c>
      <c r="Q14" s="264">
        <f t="shared" si="1"/>
        <v>0.6452714162701898</v>
      </c>
      <c r="R14" s="264">
        <f t="shared" si="1"/>
        <v>0.61452875347693892</v>
      </c>
      <c r="S14" s="264">
        <f t="shared" si="1"/>
        <v>0.58708396907320615</v>
      </c>
      <c r="T14" s="264">
        <f t="shared" si="1"/>
        <v>0.65125266612940014</v>
      </c>
      <c r="U14" s="264">
        <f t="shared" si="1"/>
        <v>0.58672408349939775</v>
      </c>
      <c r="V14" s="264">
        <f t="shared" si="1"/>
        <v>0.58796617778208859</v>
      </c>
      <c r="W14" s="264">
        <f t="shared" si="1"/>
        <v>0.58833097140572188</v>
      </c>
      <c r="X14" s="264">
        <f t="shared" si="1"/>
        <v>0.60819791377071286</v>
      </c>
      <c r="Y14" s="264">
        <f t="shared" si="1"/>
        <v>0.61251565959846699</v>
      </c>
      <c r="Z14" s="264">
        <f t="shared" si="1"/>
        <v>0.58094821203799807</v>
      </c>
      <c r="AA14" s="264">
        <f t="shared" si="1"/>
        <v>0.58480422770154572</v>
      </c>
      <c r="AB14" s="264">
        <f t="shared" si="1"/>
        <v>0.57958459952098562</v>
      </c>
      <c r="AC14" s="264">
        <f t="shared" si="1"/>
        <v>0.5786648581755981</v>
      </c>
      <c r="AD14" s="264">
        <f t="shared" si="1"/>
        <v>0.60574403317015957</v>
      </c>
      <c r="AE14" s="264">
        <f t="shared" si="1"/>
        <v>0.56800275995040028</v>
      </c>
      <c r="AF14" s="264">
        <f t="shared" si="1"/>
        <v>0.60416108722597051</v>
      </c>
      <c r="AG14" s="264">
        <f t="shared" si="1"/>
        <v>0.58667436553341312</v>
      </c>
      <c r="AH14" s="264">
        <f t="shared" si="1"/>
        <v>0.59016577774548895</v>
      </c>
      <c r="AI14" s="264">
        <f t="shared" si="1"/>
        <v>0.5454099944887596</v>
      </c>
      <c r="AJ14" s="264">
        <f t="shared" si="1"/>
        <v>0.52089615786138987</v>
      </c>
      <c r="AK14" s="264">
        <f t="shared" si="1"/>
        <v>0.50220289955764841</v>
      </c>
      <c r="AL14" s="264">
        <f t="shared" si="1"/>
        <v>0.53910851503377377</v>
      </c>
      <c r="AM14" s="264">
        <f>AM7/AM10</f>
        <v>0.54281336818166037</v>
      </c>
      <c r="AN14" s="264">
        <f>AN7/AN10</f>
        <v>0.49849564765638726</v>
      </c>
      <c r="AO14" s="264">
        <f>AO7/AO10</f>
        <v>0.48498187467633352</v>
      </c>
      <c r="AP14" s="264">
        <f>AP7/AP10</f>
        <v>0.47222222222222221</v>
      </c>
      <c r="AQ14" s="264">
        <f>AQ7/AQ10</f>
        <v>0.4935064935064935</v>
      </c>
    </row>
    <row r="15" spans="1:43" s="263" customFormat="1" ht="19.95" customHeight="1" x14ac:dyDescent="0.25">
      <c r="A15" s="262" t="s">
        <v>214</v>
      </c>
      <c r="B15" s="264">
        <f>B8/B10</f>
        <v>0.3721485933881854</v>
      </c>
      <c r="C15" s="264">
        <f t="shared" ref="C15:AL15" si="2">C8/C10</f>
        <v>0.39427250545781434</v>
      </c>
      <c r="D15" s="264">
        <f t="shared" si="2"/>
        <v>0.40980822153422769</v>
      </c>
      <c r="E15" s="264">
        <f t="shared" si="2"/>
        <v>0.39862481670827887</v>
      </c>
      <c r="F15" s="264">
        <f t="shared" si="2"/>
        <v>0.42119968875999142</v>
      </c>
      <c r="G15" s="264">
        <f t="shared" si="2"/>
        <v>0.39293669160331202</v>
      </c>
      <c r="H15" s="264">
        <f t="shared" si="2"/>
        <v>0.45370056544081239</v>
      </c>
      <c r="I15" s="264">
        <f t="shared" si="2"/>
        <v>0.43091667642776266</v>
      </c>
      <c r="J15" s="264">
        <f t="shared" si="2"/>
        <v>0.41170049481634169</v>
      </c>
      <c r="K15" s="264">
        <f t="shared" si="2"/>
        <v>0.34757297579427399</v>
      </c>
      <c r="L15" s="264">
        <f t="shared" si="2"/>
        <v>0.39441159751068261</v>
      </c>
      <c r="M15" s="264">
        <f t="shared" si="2"/>
        <v>0.370628590005464</v>
      </c>
      <c r="N15" s="264">
        <f t="shared" si="2"/>
        <v>0.38790115082166055</v>
      </c>
      <c r="O15" s="264">
        <f t="shared" si="2"/>
        <v>0.31494877152050332</v>
      </c>
      <c r="P15" s="264">
        <f t="shared" si="2"/>
        <v>0.33278938498167521</v>
      </c>
      <c r="Q15" s="264">
        <f t="shared" si="2"/>
        <v>0.30279374798862319</v>
      </c>
      <c r="R15" s="264">
        <f t="shared" si="2"/>
        <v>0.33519750189651215</v>
      </c>
      <c r="S15" s="264">
        <f t="shared" si="2"/>
        <v>0.35390284609495071</v>
      </c>
      <c r="T15" s="264">
        <f t="shared" si="2"/>
        <v>0.30010702796558564</v>
      </c>
      <c r="U15" s="264">
        <f t="shared" si="2"/>
        <v>0.35078165846227338</v>
      </c>
      <c r="V15" s="264">
        <f t="shared" si="2"/>
        <v>0.36436736126787828</v>
      </c>
      <c r="W15" s="264">
        <f t="shared" si="2"/>
        <v>0.36299529294252753</v>
      </c>
      <c r="X15" s="264">
        <f t="shared" si="2"/>
        <v>0.3328522082877915</v>
      </c>
      <c r="Y15" s="264">
        <f t="shared" si="2"/>
        <v>0.31011012954513584</v>
      </c>
      <c r="Z15" s="264">
        <f t="shared" si="2"/>
        <v>0.35821458194738409</v>
      </c>
      <c r="AA15" s="264">
        <f t="shared" si="2"/>
        <v>0.3551871298820562</v>
      </c>
      <c r="AB15" s="264">
        <f t="shared" si="2"/>
        <v>0.36268823916430942</v>
      </c>
      <c r="AC15" s="264">
        <f t="shared" si="2"/>
        <v>0.37425448151099794</v>
      </c>
      <c r="AD15" s="264">
        <f t="shared" si="2"/>
        <v>0.35106436351312831</v>
      </c>
      <c r="AE15" s="264">
        <f t="shared" si="2"/>
        <v>0.36742804185551181</v>
      </c>
      <c r="AF15" s="264">
        <f t="shared" si="2"/>
        <v>0.32655927852112804</v>
      </c>
      <c r="AG15" s="264">
        <f t="shared" si="2"/>
        <v>0.3623485428248881</v>
      </c>
      <c r="AH15" s="264">
        <f t="shared" si="2"/>
        <v>0.37922727574151671</v>
      </c>
      <c r="AI15" s="264">
        <f t="shared" si="2"/>
        <v>0.41983888037652772</v>
      </c>
      <c r="AJ15" s="264">
        <f t="shared" si="2"/>
        <v>0.44576955509829214</v>
      </c>
      <c r="AK15" s="264">
        <f t="shared" si="2"/>
        <v>0.45860716013666392</v>
      </c>
      <c r="AL15" s="264">
        <f t="shared" si="2"/>
        <v>0.4321845083840441</v>
      </c>
      <c r="AM15" s="264">
        <f>AM8/AM10</f>
        <v>0.42331463691620158</v>
      </c>
      <c r="AN15" s="264">
        <f>AN8/AN10</f>
        <v>0.4709276901744302</v>
      </c>
      <c r="AO15" s="264">
        <f>AO8/AO10</f>
        <v>0.47721387881926464</v>
      </c>
      <c r="AP15" s="264">
        <f>AP8/AP10</f>
        <v>0.42676767676767674</v>
      </c>
      <c r="AQ15" s="264">
        <f>AQ8/AQ10</f>
        <v>0.47402597402597402</v>
      </c>
    </row>
    <row r="16" spans="1:43" s="224" customFormat="1" ht="19.95" customHeight="1" x14ac:dyDescent="0.25">
      <c r="A16" s="265" t="s">
        <v>183</v>
      </c>
      <c r="B16" s="266">
        <f>B11/B8</f>
        <v>0.44125239954987761</v>
      </c>
      <c r="C16" s="266">
        <f t="shared" ref="C16:AL16" si="3">C11/C8</f>
        <v>0.18246368314767766</v>
      </c>
      <c r="D16" s="266">
        <f t="shared" si="3"/>
        <v>0.23010335239494259</v>
      </c>
      <c r="E16" s="266">
        <f t="shared" si="3"/>
        <v>0.23756027240642241</v>
      </c>
      <c r="F16" s="266">
        <f t="shared" si="3"/>
        <v>0.40960618019984885</v>
      </c>
      <c r="G16" s="266">
        <f t="shared" si="3"/>
        <v>0.43233011049723757</v>
      </c>
      <c r="H16" s="266">
        <f t="shared" si="3"/>
        <v>0.27396232508073198</v>
      </c>
      <c r="I16" s="266">
        <f t="shared" si="3"/>
        <v>0.3808110497237569</v>
      </c>
      <c r="J16" s="266">
        <f t="shared" si="3"/>
        <v>0.23646837146702557</v>
      </c>
      <c r="K16" s="266">
        <f t="shared" si="3"/>
        <v>0.52852341137123748</v>
      </c>
      <c r="L16" s="266">
        <f t="shared" si="3"/>
        <v>0.72383940620782727</v>
      </c>
      <c r="M16" s="266">
        <f t="shared" si="3"/>
        <v>0.57654821664464995</v>
      </c>
      <c r="N16" s="266">
        <f t="shared" si="3"/>
        <v>0.37621393034825873</v>
      </c>
      <c r="O16" s="266">
        <f t="shared" si="3"/>
        <v>0.34540607210626184</v>
      </c>
      <c r="P16" s="266">
        <f t="shared" si="3"/>
        <v>0.38446784565916398</v>
      </c>
      <c r="Q16" s="266">
        <f t="shared" si="3"/>
        <v>0.59073967684021544</v>
      </c>
      <c r="R16" s="266">
        <f t="shared" si="3"/>
        <v>0.40707163742690061</v>
      </c>
      <c r="S16" s="266">
        <f t="shared" si="3"/>
        <v>0.37909727626459144</v>
      </c>
      <c r="T16" s="266">
        <f t="shared" si="3"/>
        <v>0.35564115646258504</v>
      </c>
      <c r="U16" s="266">
        <f t="shared" si="3"/>
        <v>0.39858809523809524</v>
      </c>
      <c r="V16" s="266">
        <f t="shared" si="3"/>
        <v>0.21608716136631331</v>
      </c>
      <c r="W16" s="266">
        <f t="shared" si="3"/>
        <v>0.14879571106094808</v>
      </c>
      <c r="X16" s="266">
        <f t="shared" si="3"/>
        <v>0.2286029748283753</v>
      </c>
      <c r="Y16" s="266">
        <f t="shared" si="3"/>
        <v>0.43289689440993795</v>
      </c>
      <c r="Z16" s="266">
        <f t="shared" si="3"/>
        <v>0.29821377183967107</v>
      </c>
      <c r="AA16" s="266">
        <f t="shared" si="3"/>
        <v>0.24877414154811939</v>
      </c>
      <c r="AB16" s="266">
        <f t="shared" si="3"/>
        <v>0.19561013209545433</v>
      </c>
      <c r="AC16" s="266">
        <f t="shared" si="3"/>
        <v>0.17075235910390774</v>
      </c>
      <c r="AD16" s="266">
        <f t="shared" si="3"/>
        <v>0.12679931071778427</v>
      </c>
      <c r="AE16" s="266">
        <f t="shared" si="3"/>
        <v>0.23309167530939923</v>
      </c>
      <c r="AF16" s="266">
        <f t="shared" si="3"/>
        <v>0.47806804864426417</v>
      </c>
      <c r="AG16" s="266">
        <f t="shared" si="3"/>
        <v>0.51393831013301283</v>
      </c>
      <c r="AH16" s="266">
        <f t="shared" si="3"/>
        <v>0.17693204943071164</v>
      </c>
      <c r="AI16" s="266">
        <f t="shared" si="3"/>
        <v>0.10802680720553681</v>
      </c>
      <c r="AJ16" s="266">
        <f t="shared" si="3"/>
        <v>0.10065387330329384</v>
      </c>
      <c r="AK16" s="266">
        <f t="shared" si="3"/>
        <v>0.14286790342539271</v>
      </c>
      <c r="AL16" s="266">
        <f t="shared" si="3"/>
        <v>0.12405777567300121</v>
      </c>
      <c r="AM16" s="266">
        <f>AM11/AM8</f>
        <v>0.10671734733065982</v>
      </c>
      <c r="AN16" s="266">
        <f>AN11/AN8</f>
        <v>5.6160561660561659E-2</v>
      </c>
      <c r="AO16" s="266">
        <f>AO11/AO8</f>
        <v>0.10363537710255019</v>
      </c>
      <c r="AP16" s="266">
        <f>AP11/AP8</f>
        <v>0.27218934911242604</v>
      </c>
      <c r="AQ16" s="266">
        <f>AQ11/AQ8</f>
        <v>0.24</v>
      </c>
    </row>
    <row r="17" spans="1:42" ht="15.6" x14ac:dyDescent="0.25">
      <c r="A17" s="39" t="s">
        <v>15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56"/>
      <c r="R17" s="56"/>
      <c r="S17" s="35"/>
      <c r="T17" s="35"/>
      <c r="U17" s="35"/>
      <c r="V17" s="35"/>
      <c r="W17" s="35"/>
      <c r="X17" s="35"/>
      <c r="Y17" s="35"/>
      <c r="Z17" s="35"/>
      <c r="AA17" s="35"/>
    </row>
    <row r="18" spans="1:42" ht="16.2" x14ac:dyDescent="0.3">
      <c r="A18" s="39" t="s">
        <v>80</v>
      </c>
      <c r="AL18" s="978" t="s">
        <v>428</v>
      </c>
      <c r="AM18" s="148"/>
      <c r="AN18" s="148"/>
      <c r="AO18" s="148"/>
      <c r="AP18" s="979"/>
    </row>
    <row r="19" spans="1:42" x14ac:dyDescent="0.25">
      <c r="G19" s="128"/>
      <c r="AL19" s="980" t="s">
        <v>429</v>
      </c>
      <c r="AM19" s="31"/>
      <c r="AN19" s="31"/>
      <c r="AO19" s="31"/>
      <c r="AP19" s="981"/>
    </row>
    <row r="20" spans="1:42" x14ac:dyDescent="0.25">
      <c r="G20" s="128"/>
      <c r="AL20" s="62" t="s">
        <v>323</v>
      </c>
      <c r="AM20" s="31"/>
      <c r="AN20" s="31"/>
      <c r="AO20" s="612">
        <f>AVERAGE(B12:AP12)</f>
        <v>0.11156570724678455</v>
      </c>
      <c r="AP20" s="981"/>
    </row>
    <row r="21" spans="1:42" x14ac:dyDescent="0.25">
      <c r="AL21" s="62" t="s">
        <v>324</v>
      </c>
      <c r="AM21" s="31"/>
      <c r="AN21" s="31"/>
      <c r="AO21" s="612">
        <f>MEDIAN(B12:AP12)</f>
        <v>0.10673041048823023</v>
      </c>
      <c r="AP21" s="981"/>
    </row>
    <row r="22" spans="1:42" x14ac:dyDescent="0.25">
      <c r="AL22" s="62" t="s">
        <v>325</v>
      </c>
      <c r="AM22" s="31"/>
      <c r="AN22" s="31"/>
      <c r="AO22" s="612">
        <f>MIN(B12:AP12)</f>
        <v>2.6447563581706964E-2</v>
      </c>
      <c r="AP22" s="981"/>
    </row>
    <row r="23" spans="1:42" x14ac:dyDescent="0.25">
      <c r="AL23" s="62" t="s">
        <v>326</v>
      </c>
      <c r="AM23" s="31"/>
      <c r="AN23" s="31"/>
      <c r="AO23" s="612">
        <f>MAX(B12:AP12)</f>
        <v>0.28549065654361305</v>
      </c>
      <c r="AP23" s="981"/>
    </row>
    <row r="24" spans="1:42" x14ac:dyDescent="0.25">
      <c r="AL24" s="982" t="s">
        <v>338</v>
      </c>
      <c r="AM24" s="31"/>
      <c r="AN24" s="31"/>
      <c r="AO24" s="31">
        <f>COUNTIF(B12:AP12,"&lt; .10")</f>
        <v>20</v>
      </c>
      <c r="AP24" s="983">
        <f>AO24/AO25</f>
        <v>0.48780487804878048</v>
      </c>
    </row>
    <row r="25" spans="1:42" x14ac:dyDescent="0.25">
      <c r="AL25" s="362" t="s">
        <v>327</v>
      </c>
      <c r="AM25" s="9"/>
      <c r="AN25" s="9"/>
      <c r="AO25" s="9">
        <f>COUNT(B12:AP12)</f>
        <v>41</v>
      </c>
      <c r="AP25" s="984"/>
    </row>
    <row r="27" spans="1:42" ht="15.6" x14ac:dyDescent="0.3">
      <c r="AL27" s="978" t="s">
        <v>378</v>
      </c>
      <c r="AM27" s="148"/>
      <c r="AN27" s="148"/>
      <c r="AO27" s="148"/>
      <c r="AP27" s="979"/>
    </row>
    <row r="28" spans="1:42" x14ac:dyDescent="0.25">
      <c r="AL28" s="980" t="s">
        <v>377</v>
      </c>
      <c r="AM28" s="31"/>
      <c r="AN28" s="31"/>
      <c r="AO28" s="31"/>
      <c r="AP28" s="981"/>
    </row>
    <row r="29" spans="1:42" x14ac:dyDescent="0.25">
      <c r="AL29" s="62" t="s">
        <v>323</v>
      </c>
      <c r="AM29" s="31"/>
      <c r="AN29" s="31"/>
      <c r="AO29" s="612">
        <f>AVERAGE(B12:U12)</f>
        <v>0.14574380195348019</v>
      </c>
      <c r="AP29" s="981"/>
    </row>
    <row r="30" spans="1:42" x14ac:dyDescent="0.25">
      <c r="AL30" s="62" t="s">
        <v>324</v>
      </c>
      <c r="AM30" s="31"/>
      <c r="AN30" s="31"/>
      <c r="AO30" s="612">
        <f>MEDIAN(B12:U12)</f>
        <v>0.13813339452467871</v>
      </c>
      <c r="AP30" s="981"/>
    </row>
    <row r="31" spans="1:42" x14ac:dyDescent="0.25">
      <c r="AL31" s="62" t="s">
        <v>325</v>
      </c>
      <c r="AM31" s="31"/>
      <c r="AN31" s="31"/>
      <c r="AO31" s="612">
        <f>MIN(B12:U12)</f>
        <v>7.1940413509695642E-2</v>
      </c>
      <c r="AP31" s="981"/>
    </row>
    <row r="32" spans="1:42" x14ac:dyDescent="0.25">
      <c r="AL32" s="62" t="s">
        <v>326</v>
      </c>
      <c r="AM32" s="31"/>
      <c r="AN32" s="31"/>
      <c r="AO32" s="612">
        <f>MAX(B12:U12)</f>
        <v>0.28549065654361305</v>
      </c>
      <c r="AP32" s="981"/>
    </row>
    <row r="33" spans="38:42" x14ac:dyDescent="0.25">
      <c r="AL33" s="982" t="s">
        <v>338</v>
      </c>
      <c r="AM33" s="31"/>
      <c r="AN33" s="31"/>
      <c r="AO33" s="31">
        <f>COUNTIF(B12:U12,"&lt; .10")</f>
        <v>4</v>
      </c>
      <c r="AP33" s="983">
        <f>AO33/AO34</f>
        <v>0.2</v>
      </c>
    </row>
    <row r="34" spans="38:42" x14ac:dyDescent="0.25">
      <c r="AL34" s="362" t="s">
        <v>327</v>
      </c>
      <c r="AM34" s="9"/>
      <c r="AN34" s="9"/>
      <c r="AO34" s="9">
        <f>COUNT(B12:U12)</f>
        <v>20</v>
      </c>
      <c r="AP34" s="984"/>
    </row>
    <row r="36" spans="38:42" ht="15.6" x14ac:dyDescent="0.3">
      <c r="AL36" s="978" t="s">
        <v>379</v>
      </c>
      <c r="AM36" s="148"/>
      <c r="AN36" s="148"/>
      <c r="AO36" s="148"/>
      <c r="AP36" s="979"/>
    </row>
    <row r="37" spans="38:42" x14ac:dyDescent="0.25">
      <c r="AL37" s="980" t="s">
        <v>430</v>
      </c>
      <c r="AM37" s="31"/>
      <c r="AN37" s="31"/>
      <c r="AO37" s="31"/>
      <c r="AP37" s="981"/>
    </row>
    <row r="38" spans="38:42" x14ac:dyDescent="0.25">
      <c r="AL38" s="62" t="s">
        <v>323</v>
      </c>
      <c r="AM38" s="31"/>
      <c r="AN38" s="31"/>
      <c r="AO38" s="612">
        <f>AVERAGE(V12:AP12)</f>
        <v>7.9015140859455393E-2</v>
      </c>
      <c r="AP38" s="981"/>
    </row>
    <row r="39" spans="38:42" x14ac:dyDescent="0.25">
      <c r="AL39" s="62" t="s">
        <v>324</v>
      </c>
      <c r="AM39" s="31"/>
      <c r="AN39" s="31"/>
      <c r="AO39" s="612">
        <f>MEDIAN(V12:AP12)</f>
        <v>6.7097459096972137E-2</v>
      </c>
      <c r="AP39" s="981"/>
    </row>
    <row r="40" spans="38:42" x14ac:dyDescent="0.25">
      <c r="AL40" s="62" t="s">
        <v>325</v>
      </c>
      <c r="AM40" s="31"/>
      <c r="AN40" s="31"/>
      <c r="AO40" s="612">
        <f>MIN(V12:AP12)</f>
        <v>2.6447563581706964E-2</v>
      </c>
      <c r="AP40" s="981"/>
    </row>
    <row r="41" spans="38:42" x14ac:dyDescent="0.25">
      <c r="AL41" s="62" t="s">
        <v>326</v>
      </c>
      <c r="AM41" s="31"/>
      <c r="AN41" s="31"/>
      <c r="AO41" s="612">
        <f>MAX(V12:AP12)</f>
        <v>0.18622479777858261</v>
      </c>
      <c r="AP41" s="981"/>
    </row>
    <row r="42" spans="38:42" x14ac:dyDescent="0.25">
      <c r="AL42" s="982" t="s">
        <v>338</v>
      </c>
      <c r="AM42" s="31"/>
      <c r="AN42" s="31"/>
      <c r="AO42" s="31">
        <f>COUNTIF(V12:AP12,"&lt; .10")</f>
        <v>16</v>
      </c>
      <c r="AP42" s="983">
        <f>AO42/AO43</f>
        <v>0.76190476190476186</v>
      </c>
    </row>
    <row r="43" spans="38:42" x14ac:dyDescent="0.25">
      <c r="AL43" s="362" t="s">
        <v>327</v>
      </c>
      <c r="AM43" s="9"/>
      <c r="AN43" s="9"/>
      <c r="AO43" s="9">
        <f>COUNT(V12:AP12)</f>
        <v>21</v>
      </c>
      <c r="AP43" s="984"/>
    </row>
  </sheetData>
  <mergeCells count="1">
    <mergeCell ref="A1:Y1"/>
  </mergeCells>
  <phoneticPr fontId="0" type="noConversion"/>
  <printOptions horizontalCentered="1" verticalCentered="1"/>
  <pageMargins left="0.25" right="0.25" top="0.75" bottom="0.5" header="0" footer="0"/>
  <pageSetup scale="6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workbookViewId="0">
      <pane xSplit="1" ySplit="2" topLeftCell="AC3" activePane="bottomRight" state="frozen"/>
      <selection pane="topRight" activeCell="B1" sqref="B1"/>
      <selection pane="bottomLeft" activeCell="A3" sqref="A3"/>
      <selection pane="bottomRight" activeCell="AN6" sqref="AN6"/>
    </sheetView>
  </sheetViews>
  <sheetFormatPr defaultRowHeight="13.2" x14ac:dyDescent="0.25"/>
  <cols>
    <col min="1" max="1" width="27.109375" customWidth="1"/>
    <col min="2" max="35" width="10.6640625" customWidth="1"/>
    <col min="36" max="37" width="10.6640625" style="14" customWidth="1"/>
    <col min="38" max="38" width="10.6640625" customWidth="1"/>
  </cols>
  <sheetData>
    <row r="1" spans="1:38" ht="19.95" customHeight="1" x14ac:dyDescent="0.3">
      <c r="A1" s="131" t="s">
        <v>89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38" s="247" customFormat="1" ht="19.95" customHeight="1" x14ac:dyDescent="0.25">
      <c r="A2" s="243"/>
      <c r="B2" s="244" t="s">
        <v>54</v>
      </c>
      <c r="C2" s="244" t="s">
        <v>55</v>
      </c>
      <c r="D2" s="245" t="s">
        <v>25</v>
      </c>
      <c r="E2" s="245" t="s">
        <v>26</v>
      </c>
      <c r="F2" s="245" t="s">
        <v>27</v>
      </c>
      <c r="G2" s="245" t="s">
        <v>28</v>
      </c>
      <c r="H2" s="245" t="s">
        <v>29</v>
      </c>
      <c r="I2" s="245" t="s">
        <v>30</v>
      </c>
      <c r="J2" s="245" t="s">
        <v>31</v>
      </c>
      <c r="K2" s="245" t="s">
        <v>0</v>
      </c>
      <c r="L2" s="245" t="s">
        <v>1</v>
      </c>
      <c r="M2" s="245" t="s">
        <v>2</v>
      </c>
      <c r="N2" s="245" t="s">
        <v>3</v>
      </c>
      <c r="O2" s="245" t="s">
        <v>4</v>
      </c>
      <c r="P2" s="245" t="s">
        <v>5</v>
      </c>
      <c r="Q2" s="246" t="s">
        <v>6</v>
      </c>
      <c r="R2" s="246" t="s">
        <v>7</v>
      </c>
      <c r="S2" s="246" t="s">
        <v>8</v>
      </c>
      <c r="T2" s="246" t="s">
        <v>16</v>
      </c>
      <c r="U2" s="245" t="s">
        <v>68</v>
      </c>
      <c r="V2" s="245" t="s">
        <v>70</v>
      </c>
      <c r="W2" s="245" t="s">
        <v>75</v>
      </c>
      <c r="X2" s="245" t="s">
        <v>77</v>
      </c>
      <c r="Y2" s="245" t="s">
        <v>78</v>
      </c>
      <c r="Z2" s="245" t="s">
        <v>79</v>
      </c>
      <c r="AA2" s="245" t="s">
        <v>83</v>
      </c>
      <c r="AB2" s="245" t="s">
        <v>85</v>
      </c>
      <c r="AC2" s="245" t="s">
        <v>87</v>
      </c>
      <c r="AD2" s="245" t="s">
        <v>94</v>
      </c>
      <c r="AE2" s="246" t="s">
        <v>95</v>
      </c>
      <c r="AF2" s="245" t="s">
        <v>96</v>
      </c>
      <c r="AG2" s="245" t="s">
        <v>99</v>
      </c>
      <c r="AH2" s="245" t="s">
        <v>335</v>
      </c>
      <c r="AI2" s="245" t="s">
        <v>366</v>
      </c>
      <c r="AJ2" s="846" t="s">
        <v>372</v>
      </c>
      <c r="AK2" s="846" t="s">
        <v>376</v>
      </c>
      <c r="AL2" s="846" t="s">
        <v>415</v>
      </c>
    </row>
    <row r="3" spans="1:38" ht="19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039" t="s">
        <v>18</v>
      </c>
      <c r="L3" s="1039"/>
      <c r="M3" s="1039"/>
      <c r="N3" s="1039"/>
      <c r="O3" s="1039"/>
      <c r="P3" s="1039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L3" s="14"/>
    </row>
    <row r="4" spans="1:38" ht="19.95" customHeight="1" x14ac:dyDescent="0.25">
      <c r="A4" s="4" t="s">
        <v>19</v>
      </c>
      <c r="B4" s="221">
        <v>226</v>
      </c>
      <c r="C4" s="221">
        <v>163</v>
      </c>
      <c r="D4" s="221">
        <v>175</v>
      </c>
      <c r="E4" s="221">
        <v>474</v>
      </c>
      <c r="F4" s="221">
        <v>255</v>
      </c>
      <c r="G4" s="221">
        <v>387</v>
      </c>
      <c r="H4" s="221">
        <v>212</v>
      </c>
      <c r="I4" s="221">
        <v>240</v>
      </c>
      <c r="J4" s="221">
        <v>153</v>
      </c>
      <c r="K4" s="2">
        <v>173</v>
      </c>
      <c r="L4" s="2">
        <v>318.3</v>
      </c>
      <c r="M4" s="2">
        <v>285</v>
      </c>
      <c r="N4" s="2">
        <v>230</v>
      </c>
      <c r="O4" s="2">
        <v>204.43700000000001</v>
      </c>
      <c r="P4" s="2">
        <v>149.58600000000001</v>
      </c>
      <c r="Q4" s="14">
        <v>223.37900000000002</v>
      </c>
      <c r="R4" s="14">
        <v>212.405</v>
      </c>
      <c r="S4" s="14">
        <v>209.5</v>
      </c>
      <c r="T4" s="14">
        <v>218.06700000000001</v>
      </c>
      <c r="U4" s="14">
        <v>330.22399999999999</v>
      </c>
      <c r="V4" s="14">
        <v>292.88200000000001</v>
      </c>
      <c r="W4" s="14">
        <v>383.29700000000003</v>
      </c>
      <c r="X4" s="14">
        <v>239.97300000000001</v>
      </c>
      <c r="Y4" s="14">
        <v>219.94899999999998</v>
      </c>
      <c r="Z4" s="14">
        <v>210.73700000000002</v>
      </c>
      <c r="AA4" s="14">
        <v>171.79599999999999</v>
      </c>
      <c r="AB4" s="14">
        <v>313.76499999999999</v>
      </c>
      <c r="AC4" s="14">
        <v>342.96899999999999</v>
      </c>
      <c r="AD4" s="14">
        <v>293.84400000000005</v>
      </c>
      <c r="AE4" s="14">
        <v>234.73099999999999</v>
      </c>
      <c r="AF4" s="14">
        <v>301.55399999999997</v>
      </c>
      <c r="AG4" s="14">
        <v>350</v>
      </c>
      <c r="AH4" s="14">
        <v>300.03441412499996</v>
      </c>
      <c r="AI4" s="14">
        <v>274.95622756800003</v>
      </c>
      <c r="AJ4" s="14">
        <v>250</v>
      </c>
      <c r="AK4" s="14">
        <v>260</v>
      </c>
      <c r="AL4" s="14">
        <v>300</v>
      </c>
    </row>
    <row r="5" spans="1:38" s="132" customFormat="1" ht="19.95" customHeight="1" x14ac:dyDescent="0.25">
      <c r="A5" s="222" t="s">
        <v>218</v>
      </c>
      <c r="B5" s="235">
        <v>24312</v>
      </c>
      <c r="C5" s="235">
        <v>24634</v>
      </c>
      <c r="D5" s="235">
        <v>26714</v>
      </c>
      <c r="E5" s="235">
        <v>22756</v>
      </c>
      <c r="F5" s="235">
        <v>24529</v>
      </c>
      <c r="G5" s="235">
        <v>24951</v>
      </c>
      <c r="H5" s="235">
        <v>27758</v>
      </c>
      <c r="I5" s="235">
        <v>28060</v>
      </c>
      <c r="J5" s="235">
        <v>24943</v>
      </c>
      <c r="K5" s="235">
        <v>27718.7</v>
      </c>
      <c r="L5" s="235">
        <v>28325.200000000001</v>
      </c>
      <c r="M5" s="235">
        <v>29830.799999999999</v>
      </c>
      <c r="N5" s="235">
        <v>30364.194000000003</v>
      </c>
      <c r="O5" s="235">
        <v>30514.129000000001</v>
      </c>
      <c r="P5" s="235">
        <v>33269.410000000003</v>
      </c>
      <c r="Q5" s="236">
        <v>32527.040000000001</v>
      </c>
      <c r="R5" s="236">
        <v>34211.215000000004</v>
      </c>
      <c r="S5" s="236">
        <v>38176.416000000005</v>
      </c>
      <c r="T5" s="236">
        <v>37796.553</v>
      </c>
      <c r="U5" s="236">
        <v>37591.152999999998</v>
      </c>
      <c r="V5" s="236">
        <v>39385.067000000003</v>
      </c>
      <c r="W5" s="236">
        <v>40291.832000000002</v>
      </c>
      <c r="X5" s="236">
        <v>38194.363999999994</v>
      </c>
      <c r="Y5" s="236">
        <v>36324.455000000002</v>
      </c>
      <c r="Z5" s="236">
        <v>40715.440999999999</v>
      </c>
      <c r="AA5" s="236">
        <v>41243.914000000004</v>
      </c>
      <c r="AB5" s="236">
        <v>43031.546570000006</v>
      </c>
      <c r="AC5" s="236">
        <v>42284.076460000004</v>
      </c>
      <c r="AD5" s="236">
        <v>39102.433099999995</v>
      </c>
      <c r="AE5" s="237">
        <v>41706.522250000002</v>
      </c>
      <c r="AF5" s="236">
        <v>39250.930509999998</v>
      </c>
      <c r="AG5" s="237">
        <v>41035.722435549993</v>
      </c>
      <c r="AH5" s="655">
        <v>39875.164675500004</v>
      </c>
      <c r="AI5" s="655">
        <v>40684.650893000005</v>
      </c>
      <c r="AJ5" s="655">
        <v>45062</v>
      </c>
      <c r="AK5" s="655">
        <v>44165</v>
      </c>
      <c r="AL5" s="655">
        <v>45100</v>
      </c>
    </row>
    <row r="6" spans="1:38" ht="19.95" customHeight="1" x14ac:dyDescent="0.25">
      <c r="A6" s="1" t="s">
        <v>211</v>
      </c>
      <c r="B6" s="223">
        <v>0</v>
      </c>
      <c r="C6" s="223">
        <v>0</v>
      </c>
      <c r="D6" s="223">
        <v>0</v>
      </c>
      <c r="E6" s="223">
        <v>0</v>
      </c>
      <c r="F6" s="223">
        <v>0</v>
      </c>
      <c r="G6" s="223">
        <v>0</v>
      </c>
      <c r="H6" s="223">
        <v>0</v>
      </c>
      <c r="I6" s="223">
        <v>0</v>
      </c>
      <c r="J6" s="223">
        <v>17</v>
      </c>
      <c r="K6" s="223">
        <v>36.779331835638004</v>
      </c>
      <c r="L6" s="223">
        <v>49.638329783028006</v>
      </c>
      <c r="M6" s="223">
        <v>68.861405648573992</v>
      </c>
      <c r="N6" s="223">
        <v>94.648846034043018</v>
      </c>
      <c r="O6" s="223">
        <v>74.635889379849004</v>
      </c>
      <c r="P6" s="223">
        <v>70.64862656531399</v>
      </c>
      <c r="Q6" s="223">
        <v>99.704516069150984</v>
      </c>
      <c r="R6" s="223">
        <v>119.20565208906899</v>
      </c>
      <c r="S6" s="223">
        <v>66.181418643689994</v>
      </c>
      <c r="T6" s="223">
        <v>111.73103331698699</v>
      </c>
      <c r="U6" s="223">
        <v>71.143200441684016</v>
      </c>
      <c r="V6" s="223">
        <v>54.861085914894005</v>
      </c>
      <c r="W6" s="223">
        <v>147.58826105721602</v>
      </c>
      <c r="X6" s="223">
        <v>173.14371127424704</v>
      </c>
      <c r="Y6" s="223">
        <v>285.230620186029</v>
      </c>
      <c r="Z6" s="223">
        <v>147.16075398670802</v>
      </c>
      <c r="AA6" s="223">
        <v>140.796088536789</v>
      </c>
      <c r="AB6" s="223">
        <v>156.36249016825502</v>
      </c>
      <c r="AC6" s="223">
        <v>140.62193001265501</v>
      </c>
      <c r="AD6" s="223">
        <v>87.724852550370031</v>
      </c>
      <c r="AE6" s="223">
        <v>160.003937078181</v>
      </c>
      <c r="AF6" s="223">
        <v>179.6542058556</v>
      </c>
      <c r="AG6" s="223">
        <v>215.849014134957</v>
      </c>
      <c r="AH6" s="2">
        <v>244.81021843082701</v>
      </c>
      <c r="AI6" s="2">
        <v>383</v>
      </c>
      <c r="AJ6" s="756">
        <v>333</v>
      </c>
      <c r="AK6" s="756">
        <v>375</v>
      </c>
      <c r="AL6" s="756">
        <v>300</v>
      </c>
    </row>
    <row r="7" spans="1:38" s="229" customFormat="1" ht="19.95" customHeight="1" x14ac:dyDescent="0.25">
      <c r="A7" s="225" t="s">
        <v>210</v>
      </c>
      <c r="B7" s="226">
        <v>24538</v>
      </c>
      <c r="C7" s="226">
        <v>24797</v>
      </c>
      <c r="D7" s="226">
        <v>26889</v>
      </c>
      <c r="E7" s="226">
        <v>23230</v>
      </c>
      <c r="F7" s="226">
        <v>24784</v>
      </c>
      <c r="G7" s="226">
        <v>25338</v>
      </c>
      <c r="H7" s="226">
        <v>27970</v>
      </c>
      <c r="I7" s="226">
        <v>28300</v>
      </c>
      <c r="J7" s="226">
        <v>25113</v>
      </c>
      <c r="K7" s="227">
        <v>27928.479331835639</v>
      </c>
      <c r="L7" s="227">
        <v>28693.138329783029</v>
      </c>
      <c r="M7" s="227">
        <v>30184.661405648574</v>
      </c>
      <c r="N7" s="227">
        <v>30688.842846034047</v>
      </c>
      <c r="O7" s="227">
        <v>30793.201889379852</v>
      </c>
      <c r="P7" s="227">
        <v>33489.644626565321</v>
      </c>
      <c r="Q7" s="228">
        <v>32850.12351606915</v>
      </c>
      <c r="R7" s="228">
        <v>34542.825652089072</v>
      </c>
      <c r="S7" s="228">
        <v>38452.097418643694</v>
      </c>
      <c r="T7" s="228">
        <v>38126.351033316991</v>
      </c>
      <c r="U7" s="228">
        <v>37992.520200441686</v>
      </c>
      <c r="V7" s="228">
        <v>39732.810085914898</v>
      </c>
      <c r="W7" s="228">
        <v>40822.717261057216</v>
      </c>
      <c r="X7" s="228">
        <v>38607.480711274242</v>
      </c>
      <c r="Y7" s="228">
        <v>36829.634620186029</v>
      </c>
      <c r="Z7" s="228">
        <v>41073.338753986711</v>
      </c>
      <c r="AA7" s="228">
        <v>41556.506088536793</v>
      </c>
      <c r="AB7" s="228">
        <v>43501.674060168261</v>
      </c>
      <c r="AC7" s="228">
        <v>42767.667390012655</v>
      </c>
      <c r="AD7" s="228">
        <v>39484.001952550359</v>
      </c>
      <c r="AE7" s="228">
        <v>42101.257187078183</v>
      </c>
      <c r="AF7" s="228">
        <v>39732.138715855595</v>
      </c>
      <c r="AG7" s="228">
        <v>41601.571449684947</v>
      </c>
      <c r="AH7" s="656">
        <v>40420.009308055836</v>
      </c>
      <c r="AI7" s="656">
        <v>41343</v>
      </c>
      <c r="AJ7" s="228">
        <v>45645</v>
      </c>
      <c r="AK7" s="228">
        <v>44800</v>
      </c>
      <c r="AL7" s="228">
        <v>45700</v>
      </c>
    </row>
    <row r="8" spans="1:38" ht="19.95" customHeight="1" x14ac:dyDescent="0.25">
      <c r="A8" s="1" t="s">
        <v>20</v>
      </c>
      <c r="B8" s="2">
        <v>17591</v>
      </c>
      <c r="C8" s="2">
        <v>17714</v>
      </c>
      <c r="D8" s="2">
        <v>19306</v>
      </c>
      <c r="E8" s="2">
        <v>17615</v>
      </c>
      <c r="F8" s="2">
        <v>19518</v>
      </c>
      <c r="G8" s="2">
        <v>19090</v>
      </c>
      <c r="H8" s="2">
        <v>20435</v>
      </c>
      <c r="I8" s="2">
        <v>21323</v>
      </c>
      <c r="J8" s="2">
        <v>19497</v>
      </c>
      <c r="K8" s="2">
        <v>22193.708355922441</v>
      </c>
      <c r="L8" s="2">
        <v>22775.031716275229</v>
      </c>
      <c r="M8" s="2">
        <v>22853.535142301371</v>
      </c>
      <c r="N8" s="2">
        <v>24086.211071734746</v>
      </c>
      <c r="O8" s="2">
        <v>25162.650019629851</v>
      </c>
      <c r="P8" s="2">
        <v>26426.930730003318</v>
      </c>
      <c r="Q8" s="14">
        <v>26548.748873658253</v>
      </c>
      <c r="R8" s="14">
        <v>27222.094393573771</v>
      </c>
      <c r="S8" s="14">
        <v>28619.357623617791</v>
      </c>
      <c r="T8" s="14">
        <v>30102.743509943888</v>
      </c>
      <c r="U8" s="14">
        <v>30080.358195430188</v>
      </c>
      <c r="V8" s="14">
        <v>31264.490589662797</v>
      </c>
      <c r="W8" s="14">
        <v>32567.438195617819</v>
      </c>
      <c r="X8" s="14">
        <v>32073.560882858641</v>
      </c>
      <c r="Y8" s="14">
        <v>31449.478319528032</v>
      </c>
      <c r="Z8" s="14">
        <v>33561.139775323005</v>
      </c>
      <c r="AA8" s="14">
        <v>33194.939385345788</v>
      </c>
      <c r="AB8" s="14">
        <v>34354.753536586861</v>
      </c>
      <c r="AC8" s="14">
        <v>33231.85553778601</v>
      </c>
      <c r="AD8" s="14">
        <v>30752.203793197361</v>
      </c>
      <c r="AE8" s="67">
        <v>30640.234987746197</v>
      </c>
      <c r="AF8" s="14">
        <v>30301.193532282487</v>
      </c>
      <c r="AG8" s="14">
        <v>31551.853705135592</v>
      </c>
      <c r="AH8" s="14">
        <v>28969.216285480939</v>
      </c>
      <c r="AI8" s="14">
        <v>29547</v>
      </c>
      <c r="AJ8" s="14">
        <v>32235</v>
      </c>
      <c r="AK8" s="14">
        <v>33300</v>
      </c>
      <c r="AL8" s="14">
        <v>34200</v>
      </c>
    </row>
    <row r="9" spans="1:38" s="241" customFormat="1" ht="19.95" customHeight="1" x14ac:dyDescent="0.25">
      <c r="A9" s="222" t="s">
        <v>21</v>
      </c>
      <c r="B9" s="238">
        <v>6784</v>
      </c>
      <c r="C9" s="238">
        <v>6908</v>
      </c>
      <c r="D9" s="238">
        <v>7109</v>
      </c>
      <c r="E9" s="238">
        <v>5360</v>
      </c>
      <c r="F9" s="238">
        <v>4879</v>
      </c>
      <c r="G9" s="238">
        <v>6036</v>
      </c>
      <c r="H9" s="238">
        <v>7295</v>
      </c>
      <c r="I9" s="238">
        <v>6824</v>
      </c>
      <c r="J9" s="238">
        <v>5443</v>
      </c>
      <c r="K9" s="239">
        <v>5416.4709759132002</v>
      </c>
      <c r="L9" s="239">
        <v>5633.1066135077999</v>
      </c>
      <c r="M9" s="239">
        <v>7101.1262633472015</v>
      </c>
      <c r="N9" s="239">
        <v>6398.1947742992998</v>
      </c>
      <c r="O9" s="239">
        <v>5480.9658697500008</v>
      </c>
      <c r="P9" s="239">
        <v>6839.3348965620016</v>
      </c>
      <c r="Q9" s="240">
        <v>6088.9696424108997</v>
      </c>
      <c r="R9" s="240">
        <v>7111.2312585153013</v>
      </c>
      <c r="S9" s="240">
        <v>9614.672795025901</v>
      </c>
      <c r="T9" s="240">
        <v>7693.3835233730997</v>
      </c>
      <c r="U9" s="240">
        <v>7619.2800050115002</v>
      </c>
      <c r="V9" s="240">
        <v>8085.0224962521006</v>
      </c>
      <c r="W9" s="240">
        <v>8015.3060654394003</v>
      </c>
      <c r="X9" s="240">
        <v>6313.9708284155995</v>
      </c>
      <c r="Y9" s="240">
        <v>5169.4193006579972</v>
      </c>
      <c r="Z9" s="240">
        <v>7340.4029786637057</v>
      </c>
      <c r="AA9" s="240">
        <v>8047.8017031910049</v>
      </c>
      <c r="AB9" s="240">
        <v>8803.9515235814033</v>
      </c>
      <c r="AC9" s="240">
        <v>9241.9678522266495</v>
      </c>
      <c r="AD9" s="240">
        <v>8497.0671593529969</v>
      </c>
      <c r="AE9" s="240">
        <v>11159.468199331988</v>
      </c>
      <c r="AF9" s="240">
        <v>9080.9451835731088</v>
      </c>
      <c r="AG9" s="240">
        <v>9749.6833304243519</v>
      </c>
      <c r="AH9" s="237">
        <v>11175.836795006897</v>
      </c>
      <c r="AI9" s="237">
        <v>11546</v>
      </c>
      <c r="AJ9" s="240">
        <v>13150</v>
      </c>
      <c r="AK9" s="240">
        <v>11200</v>
      </c>
      <c r="AL9" s="240">
        <v>11200</v>
      </c>
    </row>
    <row r="10" spans="1:38" s="234" customFormat="1" ht="19.95" customHeight="1" x14ac:dyDescent="0.25">
      <c r="A10" s="230" t="s">
        <v>212</v>
      </c>
      <c r="B10" s="231">
        <v>24375</v>
      </c>
      <c r="C10" s="231">
        <v>24622</v>
      </c>
      <c r="D10" s="231">
        <v>26415</v>
      </c>
      <c r="E10" s="231">
        <v>22975</v>
      </c>
      <c r="F10" s="231">
        <v>24397</v>
      </c>
      <c r="G10" s="231">
        <v>25126</v>
      </c>
      <c r="H10" s="231">
        <v>27730</v>
      </c>
      <c r="I10" s="231">
        <v>28147</v>
      </c>
      <c r="J10" s="231">
        <v>24940</v>
      </c>
      <c r="K10" s="232">
        <v>27610.179331835639</v>
      </c>
      <c r="L10" s="232">
        <v>28408.138329783029</v>
      </c>
      <c r="M10" s="232">
        <v>29954.661405648574</v>
      </c>
      <c r="N10" s="232">
        <v>30484.405846034046</v>
      </c>
      <c r="O10" s="232">
        <v>30643.615889379853</v>
      </c>
      <c r="P10" s="232">
        <v>33266.26562656532</v>
      </c>
      <c r="Q10" s="233">
        <v>32637.718516069152</v>
      </c>
      <c r="R10" s="233">
        <v>34333.325652089072</v>
      </c>
      <c r="S10" s="233">
        <v>38234.030418643692</v>
      </c>
      <c r="T10" s="233">
        <v>37796.127033316989</v>
      </c>
      <c r="U10" s="233">
        <v>37699.638200441688</v>
      </c>
      <c r="V10" s="233">
        <v>39349.513085914899</v>
      </c>
      <c r="W10" s="233">
        <v>40582.744261057218</v>
      </c>
      <c r="X10" s="233">
        <v>38387.531711274241</v>
      </c>
      <c r="Y10" s="233">
        <v>36618.897620186028</v>
      </c>
      <c r="Z10" s="233">
        <v>40901.542753986709</v>
      </c>
      <c r="AA10" s="233">
        <v>41242.741088536794</v>
      </c>
      <c r="AB10" s="233">
        <v>43158.705060168264</v>
      </c>
      <c r="AC10" s="233">
        <v>42473.823390012658</v>
      </c>
      <c r="AD10" s="233">
        <v>39249.27095255036</v>
      </c>
      <c r="AE10" s="233">
        <v>41799.703187078187</v>
      </c>
      <c r="AF10" s="233">
        <v>39382.138715855595</v>
      </c>
      <c r="AG10" s="233">
        <v>41301.537035559944</v>
      </c>
      <c r="AH10" s="657">
        <v>40145.053080487836</v>
      </c>
      <c r="AI10" s="657">
        <v>41093</v>
      </c>
      <c r="AJ10" s="233">
        <v>45384</v>
      </c>
      <c r="AK10" s="233">
        <v>44500</v>
      </c>
      <c r="AL10" s="233">
        <v>45400</v>
      </c>
    </row>
    <row r="11" spans="1:38" ht="19.95" customHeight="1" x14ac:dyDescent="0.25">
      <c r="A11" s="1" t="s">
        <v>22</v>
      </c>
      <c r="B11" s="220">
        <v>163</v>
      </c>
      <c r="C11" s="220">
        <v>175</v>
      </c>
      <c r="D11" s="220">
        <v>474</v>
      </c>
      <c r="E11" s="220">
        <v>255</v>
      </c>
      <c r="F11" s="220">
        <v>387</v>
      </c>
      <c r="G11" s="220">
        <v>212</v>
      </c>
      <c r="H11" s="220">
        <v>240</v>
      </c>
      <c r="I11" s="220">
        <v>153</v>
      </c>
      <c r="J11" s="220">
        <v>173</v>
      </c>
      <c r="K11" s="2">
        <v>318.3</v>
      </c>
      <c r="L11" s="2">
        <v>285</v>
      </c>
      <c r="M11" s="2">
        <v>230</v>
      </c>
      <c r="N11" s="2">
        <v>204.43700000000001</v>
      </c>
      <c r="O11" s="2">
        <v>149.58600000000001</v>
      </c>
      <c r="P11" s="2">
        <v>223.37900000000002</v>
      </c>
      <c r="Q11" s="14">
        <v>212.405</v>
      </c>
      <c r="R11" s="14">
        <v>209.5</v>
      </c>
      <c r="S11" s="14">
        <v>218.06700000000001</v>
      </c>
      <c r="T11" s="14">
        <v>330.22399999999999</v>
      </c>
      <c r="U11" s="14">
        <v>292.88200000000001</v>
      </c>
      <c r="V11">
        <v>383.29700000000003</v>
      </c>
      <c r="W11">
        <v>239.97300000000001</v>
      </c>
      <c r="X11">
        <v>219.94899999999998</v>
      </c>
      <c r="Y11">
        <v>210.73700000000002</v>
      </c>
      <c r="Z11">
        <v>171.79599999999999</v>
      </c>
      <c r="AA11">
        <v>313.76499999999999</v>
      </c>
      <c r="AB11">
        <v>342.96899999999999</v>
      </c>
      <c r="AC11" s="60">
        <v>293.84400000000005</v>
      </c>
      <c r="AD11" s="14">
        <v>234.73099999999999</v>
      </c>
      <c r="AE11" s="14">
        <v>301.55399999999997</v>
      </c>
      <c r="AF11" s="14">
        <v>350</v>
      </c>
      <c r="AG11" s="14">
        <v>300.03441412499996</v>
      </c>
      <c r="AH11" s="14">
        <v>274.95622756800003</v>
      </c>
      <c r="AI11" s="14">
        <v>250</v>
      </c>
      <c r="AJ11" s="14">
        <v>260</v>
      </c>
      <c r="AK11" s="14">
        <v>300</v>
      </c>
      <c r="AL11" s="14">
        <v>300</v>
      </c>
    </row>
    <row r="12" spans="1:38" s="708" customFormat="1" ht="19.95" customHeight="1" x14ac:dyDescent="0.25">
      <c r="A12" s="847" t="s">
        <v>140</v>
      </c>
      <c r="B12" s="848">
        <f>B11/B10</f>
        <v>6.6871794871794874E-3</v>
      </c>
      <c r="C12" s="848">
        <f t="shared" ref="C12:AG12" si="0">C11/C10</f>
        <v>7.1074648688165057E-3</v>
      </c>
      <c r="D12" s="848">
        <f t="shared" si="0"/>
        <v>1.7944349801249291E-2</v>
      </c>
      <c r="E12" s="848">
        <f t="shared" si="0"/>
        <v>1.1099020674646356E-2</v>
      </c>
      <c r="F12" s="848">
        <f t="shared" si="0"/>
        <v>1.5862606058121901E-2</v>
      </c>
      <c r="G12" s="848">
        <f t="shared" si="0"/>
        <v>8.4374751253681445E-3</v>
      </c>
      <c r="H12" s="848">
        <f t="shared" si="0"/>
        <v>8.6548864046159402E-3</v>
      </c>
      <c r="I12" s="848">
        <f t="shared" si="0"/>
        <v>5.4357480370909863E-3</v>
      </c>
      <c r="J12" s="848">
        <f t="shared" si="0"/>
        <v>6.9366479550922212E-3</v>
      </c>
      <c r="K12" s="848">
        <f t="shared" si="0"/>
        <v>1.1528356848917218E-2</v>
      </c>
      <c r="L12" s="848">
        <f t="shared" si="0"/>
        <v>1.0032336392181202E-2</v>
      </c>
      <c r="M12" s="848">
        <f t="shared" si="0"/>
        <v>7.6782707334034066E-3</v>
      </c>
      <c r="N12" s="848">
        <f t="shared" si="0"/>
        <v>6.7062812715635335E-3</v>
      </c>
      <c r="O12" s="848">
        <f t="shared" si="0"/>
        <v>4.8814735356293897E-3</v>
      </c>
      <c r="P12" s="848">
        <f t="shared" si="0"/>
        <v>6.7148805491896594E-3</v>
      </c>
      <c r="Q12" s="848">
        <f t="shared" si="0"/>
        <v>6.5079610235446632E-3</v>
      </c>
      <c r="R12" s="848">
        <f t="shared" si="0"/>
        <v>6.1019431127334618E-3</v>
      </c>
      <c r="S12" s="848">
        <f t="shared" si="0"/>
        <v>5.7034792725818963E-3</v>
      </c>
      <c r="T12" s="848">
        <f t="shared" si="0"/>
        <v>8.7369798421121324E-3</v>
      </c>
      <c r="U12" s="848">
        <f t="shared" si="0"/>
        <v>7.7688278715780518E-3</v>
      </c>
      <c r="V12" s="848">
        <f t="shared" si="0"/>
        <v>9.7408320952566147E-3</v>
      </c>
      <c r="W12" s="848">
        <f t="shared" si="0"/>
        <v>5.9131782330027307E-3</v>
      </c>
      <c r="X12" s="848">
        <f t="shared" si="0"/>
        <v>5.7296989463743505E-3</v>
      </c>
      <c r="Y12" s="848">
        <f t="shared" si="0"/>
        <v>5.7548701270524333E-3</v>
      </c>
      <c r="Z12" s="848">
        <f t="shared" si="0"/>
        <v>4.2002327646493212E-3</v>
      </c>
      <c r="AA12" s="848">
        <f t="shared" si="0"/>
        <v>7.6077630079541278E-3</v>
      </c>
      <c r="AB12" s="848">
        <f t="shared" si="0"/>
        <v>7.946693477523508E-3</v>
      </c>
      <c r="AC12" s="848">
        <f t="shared" si="0"/>
        <v>6.9182375530876944E-3</v>
      </c>
      <c r="AD12" s="848">
        <f t="shared" si="0"/>
        <v>5.9805187282019447E-3</v>
      </c>
      <c r="AE12" s="848">
        <f t="shared" si="0"/>
        <v>7.2142617532562122E-3</v>
      </c>
      <c r="AF12" s="848">
        <f t="shared" si="0"/>
        <v>8.8872776190564509E-3</v>
      </c>
      <c r="AG12" s="848">
        <f t="shared" si="0"/>
        <v>7.264485432265517E-3</v>
      </c>
      <c r="AH12" s="848">
        <f>AH11/AH10</f>
        <v>6.8490687262695435E-3</v>
      </c>
      <c r="AI12" s="848">
        <f>AI11/AI10</f>
        <v>6.0837612245394591E-3</v>
      </c>
      <c r="AJ12" s="848">
        <f>AJ11/AJ10</f>
        <v>5.7288912392032439E-3</v>
      </c>
      <c r="AK12" s="848">
        <f>AK11/AK10</f>
        <v>6.7415730337078653E-3</v>
      </c>
      <c r="AL12" s="848">
        <f>AL11/AL10</f>
        <v>6.6079295154185024E-3</v>
      </c>
    </row>
    <row r="13" spans="1:38" ht="19.95" customHeight="1" x14ac:dyDescent="0.25">
      <c r="A13" s="242" t="s">
        <v>213</v>
      </c>
      <c r="B13" s="21">
        <v>235.13</v>
      </c>
      <c r="C13" s="21">
        <v>196.62</v>
      </c>
      <c r="D13" s="21">
        <v>200.94</v>
      </c>
      <c r="E13" s="21">
        <v>203.21</v>
      </c>
      <c r="F13" s="21">
        <v>136.4</v>
      </c>
      <c r="G13" s="21">
        <v>166.2</v>
      </c>
      <c r="H13" s="21">
        <v>177.31</v>
      </c>
      <c r="I13" s="21">
        <v>239.35</v>
      </c>
      <c r="J13" s="21">
        <v>252.4</v>
      </c>
      <c r="K13" s="21">
        <v>186.48</v>
      </c>
      <c r="L13" s="21">
        <v>181.38</v>
      </c>
      <c r="M13" s="21">
        <v>189.21</v>
      </c>
      <c r="N13" s="21">
        <v>193.75</v>
      </c>
      <c r="O13" s="21">
        <v>192.86</v>
      </c>
      <c r="P13" s="21">
        <v>162.6</v>
      </c>
      <c r="Q13" s="21">
        <v>235.9</v>
      </c>
      <c r="R13" s="21">
        <v>270.89999999999998</v>
      </c>
      <c r="S13" s="21">
        <v>185.3</v>
      </c>
      <c r="T13" s="21">
        <v>138.55000000000001</v>
      </c>
      <c r="U13" s="21">
        <v>167.7</v>
      </c>
      <c r="V13" s="21">
        <v>173.61</v>
      </c>
      <c r="W13" s="21">
        <v>167.72</v>
      </c>
      <c r="X13" s="21">
        <v>181.58</v>
      </c>
      <c r="Y13" s="21">
        <v>256.05</v>
      </c>
      <c r="Z13" s="21">
        <v>182.9</v>
      </c>
      <c r="AA13" s="21">
        <v>174.17</v>
      </c>
      <c r="AB13" s="21">
        <v>205.44</v>
      </c>
      <c r="AC13" s="21">
        <v>335.94</v>
      </c>
      <c r="AD13" s="21">
        <v>331.17</v>
      </c>
      <c r="AE13" s="21">
        <v>311.27</v>
      </c>
      <c r="AF13" s="61">
        <v>345.52</v>
      </c>
      <c r="AG13" s="61">
        <v>395.53</v>
      </c>
      <c r="AH13" s="61">
        <v>468.11</v>
      </c>
      <c r="AI13" s="61">
        <v>489.94</v>
      </c>
      <c r="AJ13" s="21">
        <v>368.49</v>
      </c>
      <c r="AK13" s="21">
        <v>285</v>
      </c>
      <c r="AL13" s="21">
        <v>280</v>
      </c>
    </row>
    <row r="14" spans="1:38" s="263" customFormat="1" ht="19.95" customHeight="1" x14ac:dyDescent="0.25">
      <c r="A14" s="262" t="s">
        <v>219</v>
      </c>
      <c r="B14" s="264">
        <f>B8/B10</f>
        <v>0.72168205128205132</v>
      </c>
      <c r="C14" s="264">
        <f t="shared" ref="C14:AJ14" si="1">C8/C10</f>
        <v>0.719437901064089</v>
      </c>
      <c r="D14" s="264">
        <f t="shared" si="1"/>
        <v>0.73087261025932238</v>
      </c>
      <c r="E14" s="264">
        <f t="shared" si="1"/>
        <v>0.76670293797606093</v>
      </c>
      <c r="F14" s="264">
        <f t="shared" si="1"/>
        <v>0.80001639545845804</v>
      </c>
      <c r="G14" s="264">
        <f t="shared" si="1"/>
        <v>0.75977075539282024</v>
      </c>
      <c r="H14" s="264">
        <f t="shared" si="1"/>
        <v>0.73692751532636136</v>
      </c>
      <c r="I14" s="264">
        <f t="shared" si="1"/>
        <v>0.75755853199275236</v>
      </c>
      <c r="J14" s="264">
        <f t="shared" si="1"/>
        <v>0.78175621491579794</v>
      </c>
      <c r="K14" s="264">
        <f t="shared" si="1"/>
        <v>0.80382340473725966</v>
      </c>
      <c r="L14" s="264">
        <f t="shared" si="1"/>
        <v>0.80170799831673367</v>
      </c>
      <c r="M14" s="264">
        <f t="shared" si="1"/>
        <v>0.76293752190408204</v>
      </c>
      <c r="N14" s="264">
        <f t="shared" si="1"/>
        <v>0.79011581178211843</v>
      </c>
      <c r="O14" s="264">
        <f t="shared" si="1"/>
        <v>0.82113840972502405</v>
      </c>
      <c r="P14" s="264">
        <f t="shared" si="1"/>
        <v>0.79440629214779246</v>
      </c>
      <c r="Q14" s="264">
        <f t="shared" si="1"/>
        <v>0.81343764456412604</v>
      </c>
      <c r="R14" s="264">
        <f t="shared" si="1"/>
        <v>0.79287671312194585</v>
      </c>
      <c r="S14" s="264">
        <f t="shared" si="1"/>
        <v>0.74853101570119607</v>
      </c>
      <c r="T14" s="264">
        <f t="shared" si="1"/>
        <v>0.79645047979144945</v>
      </c>
      <c r="U14" s="264">
        <f t="shared" si="1"/>
        <v>0.79789514253422644</v>
      </c>
      <c r="V14" s="264">
        <f t="shared" si="1"/>
        <v>0.7945330993397699</v>
      </c>
      <c r="W14" s="264">
        <f t="shared" si="1"/>
        <v>0.8024947250023502</v>
      </c>
      <c r="X14" s="264">
        <f t="shared" si="1"/>
        <v>0.83552027059449574</v>
      </c>
      <c r="Y14" s="264">
        <f t="shared" si="1"/>
        <v>0.85883192459053237</v>
      </c>
      <c r="Z14" s="264">
        <f t="shared" si="1"/>
        <v>0.82053481398453543</v>
      </c>
      <c r="AA14" s="264">
        <f t="shared" si="1"/>
        <v>0.80486743871086075</v>
      </c>
      <c r="AB14" s="264">
        <f t="shared" si="1"/>
        <v>0.79600983135829328</v>
      </c>
      <c r="AC14" s="264">
        <f t="shared" si="1"/>
        <v>0.78240791351974648</v>
      </c>
      <c r="AD14" s="264">
        <f t="shared" si="1"/>
        <v>0.78351019131984989</v>
      </c>
      <c r="AE14" s="264">
        <f t="shared" si="1"/>
        <v>0.73302518083951873</v>
      </c>
      <c r="AF14" s="264">
        <f t="shared" si="1"/>
        <v>0.76941462602900634</v>
      </c>
      <c r="AG14" s="264">
        <f t="shared" si="1"/>
        <v>0.76393897103562913</v>
      </c>
      <c r="AH14" s="264">
        <f t="shared" si="1"/>
        <v>0.72161360024608312</v>
      </c>
      <c r="AI14" s="264">
        <f>AI8/AI10</f>
        <v>0.71902757160586961</v>
      </c>
      <c r="AJ14" s="264">
        <f t="shared" si="1"/>
        <v>0.71027234267583295</v>
      </c>
      <c r="AK14" s="264">
        <f>AK8/AK10</f>
        <v>0.74831460674157302</v>
      </c>
      <c r="AL14" s="264">
        <f>AL8/AL10</f>
        <v>0.75330396475770922</v>
      </c>
    </row>
    <row r="15" spans="1:38" s="263" customFormat="1" ht="19.95" customHeight="1" x14ac:dyDescent="0.25">
      <c r="A15" s="262" t="s">
        <v>214</v>
      </c>
      <c r="B15" s="264">
        <f>B9/B10</f>
        <v>0.27831794871794874</v>
      </c>
      <c r="C15" s="264">
        <f t="shared" ref="C15:AJ15" si="2">C9/C10</f>
        <v>0.280562098935911</v>
      </c>
      <c r="D15" s="264">
        <f t="shared" si="2"/>
        <v>0.26912738974067762</v>
      </c>
      <c r="E15" s="264">
        <f t="shared" si="2"/>
        <v>0.23329706202393907</v>
      </c>
      <c r="F15" s="264">
        <f t="shared" si="2"/>
        <v>0.19998360454154199</v>
      </c>
      <c r="G15" s="264">
        <f t="shared" si="2"/>
        <v>0.24022924460717981</v>
      </c>
      <c r="H15" s="264">
        <f t="shared" si="2"/>
        <v>0.26307248467363864</v>
      </c>
      <c r="I15" s="264">
        <f t="shared" si="2"/>
        <v>0.24244146800724767</v>
      </c>
      <c r="J15" s="264">
        <f t="shared" si="2"/>
        <v>0.21824378508420209</v>
      </c>
      <c r="K15" s="264">
        <f t="shared" si="2"/>
        <v>0.19617659526274039</v>
      </c>
      <c r="L15" s="264">
        <f t="shared" si="2"/>
        <v>0.19829200168326636</v>
      </c>
      <c r="M15" s="264">
        <f t="shared" si="2"/>
        <v>0.23706247809591788</v>
      </c>
      <c r="N15" s="264">
        <f t="shared" si="2"/>
        <v>0.2098841882178816</v>
      </c>
      <c r="O15" s="264">
        <f t="shared" si="2"/>
        <v>0.17886159027497592</v>
      </c>
      <c r="P15" s="264">
        <f t="shared" si="2"/>
        <v>0.20559370785220746</v>
      </c>
      <c r="Q15" s="264">
        <f t="shared" si="2"/>
        <v>0.18656235543587402</v>
      </c>
      <c r="R15" s="264">
        <f t="shared" si="2"/>
        <v>0.20712328687805417</v>
      </c>
      <c r="S15" s="264">
        <f t="shared" si="2"/>
        <v>0.25146898429880388</v>
      </c>
      <c r="T15" s="264">
        <f t="shared" si="2"/>
        <v>0.20354952020855055</v>
      </c>
      <c r="U15" s="264">
        <f t="shared" si="2"/>
        <v>0.20210485746577359</v>
      </c>
      <c r="V15" s="264">
        <f t="shared" si="2"/>
        <v>0.2054669006602301</v>
      </c>
      <c r="W15" s="264">
        <f t="shared" si="2"/>
        <v>0.1975052749976498</v>
      </c>
      <c r="X15" s="264">
        <f t="shared" si="2"/>
        <v>0.1644797294055042</v>
      </c>
      <c r="Y15" s="264">
        <f t="shared" si="2"/>
        <v>0.14116807540946766</v>
      </c>
      <c r="Z15" s="264">
        <f t="shared" si="2"/>
        <v>0.17946518601546466</v>
      </c>
      <c r="AA15" s="264">
        <f t="shared" si="2"/>
        <v>0.19513256128913919</v>
      </c>
      <c r="AB15" s="264">
        <f t="shared" si="2"/>
        <v>0.20399016864170666</v>
      </c>
      <c r="AC15" s="264">
        <f t="shared" si="2"/>
        <v>0.21759208648025352</v>
      </c>
      <c r="AD15" s="264">
        <f t="shared" si="2"/>
        <v>0.21648980868015003</v>
      </c>
      <c r="AE15" s="264">
        <f t="shared" si="2"/>
        <v>0.26697481916048121</v>
      </c>
      <c r="AF15" s="264">
        <f t="shared" si="2"/>
        <v>0.23058537397099363</v>
      </c>
      <c r="AG15" s="264">
        <f t="shared" si="2"/>
        <v>0.23606102896437087</v>
      </c>
      <c r="AH15" s="264">
        <f t="shared" si="2"/>
        <v>0.27838639975391682</v>
      </c>
      <c r="AI15" s="264">
        <f>AI9/AI10</f>
        <v>0.28097242839413039</v>
      </c>
      <c r="AJ15" s="264">
        <f t="shared" si="2"/>
        <v>0.28974969152124097</v>
      </c>
      <c r="AK15" s="264">
        <f>AK9/AK10</f>
        <v>0.25168539325842698</v>
      </c>
      <c r="AL15" s="264">
        <f>AL9/AL10</f>
        <v>0.24669603524229075</v>
      </c>
    </row>
    <row r="16" spans="1:38" s="224" customFormat="1" ht="19.95" customHeight="1" x14ac:dyDescent="0.25">
      <c r="A16" s="265" t="s">
        <v>183</v>
      </c>
      <c r="B16" s="266">
        <f>B11/B9</f>
        <v>2.4027122641509434E-2</v>
      </c>
      <c r="C16" s="266">
        <f t="shared" ref="C16:AJ16" si="3">C11/C9</f>
        <v>2.53329473074696E-2</v>
      </c>
      <c r="D16" s="266">
        <f t="shared" si="3"/>
        <v>6.6676044450696303E-2</v>
      </c>
      <c r="E16" s="266">
        <f t="shared" si="3"/>
        <v>4.757462686567164E-2</v>
      </c>
      <c r="F16" s="266">
        <f t="shared" si="3"/>
        <v>7.9319532691125225E-2</v>
      </c>
      <c r="G16" s="266">
        <f t="shared" si="3"/>
        <v>3.5122597746852217E-2</v>
      </c>
      <c r="H16" s="266">
        <f t="shared" si="3"/>
        <v>3.2899246058944481E-2</v>
      </c>
      <c r="I16" s="266">
        <f t="shared" si="3"/>
        <v>2.2420867526377491E-2</v>
      </c>
      <c r="J16" s="266">
        <f t="shared" si="3"/>
        <v>3.1783942678669852E-2</v>
      </c>
      <c r="K16" s="266">
        <f t="shared" si="3"/>
        <v>5.8765199964232358E-2</v>
      </c>
      <c r="L16" s="266">
        <f t="shared" si="3"/>
        <v>5.0593752178698291E-2</v>
      </c>
      <c r="M16" s="266">
        <f t="shared" si="3"/>
        <v>3.2389228337926596E-2</v>
      </c>
      <c r="N16" s="266">
        <f t="shared" si="3"/>
        <v>3.1952293922216365E-2</v>
      </c>
      <c r="O16" s="266">
        <f t="shared" si="3"/>
        <v>2.7291905031844865E-2</v>
      </c>
      <c r="P16" s="266">
        <f t="shared" si="3"/>
        <v>3.2660924399576956E-2</v>
      </c>
      <c r="Q16" s="266">
        <f t="shared" si="3"/>
        <v>3.488357020546734E-2</v>
      </c>
      <c r="R16" s="266">
        <f t="shared" si="3"/>
        <v>2.9460439744402277E-2</v>
      </c>
      <c r="S16" s="266">
        <f t="shared" si="3"/>
        <v>2.2680647032815904E-2</v>
      </c>
      <c r="T16" s="266">
        <f t="shared" si="3"/>
        <v>4.2923116857069933E-2</v>
      </c>
      <c r="U16" s="266">
        <f t="shared" si="3"/>
        <v>3.8439590067218948E-2</v>
      </c>
      <c r="V16" s="266">
        <f t="shared" si="3"/>
        <v>4.7408278724973427E-2</v>
      </c>
      <c r="W16" s="266">
        <f t="shared" si="3"/>
        <v>2.9939343306517225E-2</v>
      </c>
      <c r="X16" s="266">
        <f t="shared" si="3"/>
        <v>3.4835289230373753E-2</v>
      </c>
      <c r="Y16" s="266">
        <f t="shared" si="3"/>
        <v>4.0766087589988308E-2</v>
      </c>
      <c r="Z16" s="266">
        <f t="shared" si="3"/>
        <v>2.3404164662261476E-2</v>
      </c>
      <c r="AA16" s="266">
        <f t="shared" si="3"/>
        <v>3.8987665398811967E-2</v>
      </c>
      <c r="AB16" s="266">
        <f t="shared" si="3"/>
        <v>3.8956257208068078E-2</v>
      </c>
      <c r="AC16" s="266">
        <f t="shared" si="3"/>
        <v>3.1794527388364024E-2</v>
      </c>
      <c r="AD16" s="266">
        <f t="shared" si="3"/>
        <v>2.7624943477306048E-2</v>
      </c>
      <c r="AE16" s="266">
        <f t="shared" si="3"/>
        <v>2.7022255416978665E-2</v>
      </c>
      <c r="AF16" s="266">
        <f t="shared" si="3"/>
        <v>3.8542243447645654E-2</v>
      </c>
      <c r="AG16" s="266">
        <f t="shared" si="3"/>
        <v>3.0773759921896977E-2</v>
      </c>
      <c r="AH16" s="266">
        <f t="shared" si="3"/>
        <v>2.4602741844874119E-2</v>
      </c>
      <c r="AI16" s="266">
        <f>AI11/AI9</f>
        <v>2.1652520353369131E-2</v>
      </c>
      <c r="AJ16" s="266">
        <f t="shared" si="3"/>
        <v>1.9771863117870721E-2</v>
      </c>
      <c r="AK16" s="266">
        <f>AK11/AK9</f>
        <v>2.6785714285714284E-2</v>
      </c>
      <c r="AL16" s="266">
        <f>AL11/AL9</f>
        <v>2.6785714285714284E-2</v>
      </c>
    </row>
    <row r="17" spans="1:16" ht="15.6" x14ac:dyDescent="0.2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</row>
    <row r="18" spans="1:16" ht="15.6" x14ac:dyDescent="0.25">
      <c r="A18" s="3" t="s">
        <v>76</v>
      </c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</row>
    <row r="19" spans="1:16" ht="15.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</row>
  </sheetData>
  <mergeCells count="1">
    <mergeCell ref="K3:AA3"/>
  </mergeCells>
  <phoneticPr fontId="0" type="noConversion"/>
  <printOptions horizontalCentered="1" verticalCentered="1"/>
  <pageMargins left="0.5" right="0.5" top="0.5" bottom="0.5" header="0" footer="0"/>
  <pageSetup scale="6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"/>
  <sheetViews>
    <sheetView zoomScaleNormal="100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AL16" sqref="AL16"/>
    </sheetView>
  </sheetViews>
  <sheetFormatPr defaultRowHeight="13.2" x14ac:dyDescent="0.25"/>
  <cols>
    <col min="1" max="1" width="39.109375" customWidth="1"/>
    <col min="2" max="38" width="10.6640625" customWidth="1"/>
  </cols>
  <sheetData>
    <row r="1" spans="1:38" ht="19.95" customHeight="1" x14ac:dyDescent="0.3">
      <c r="A1" s="1036" t="s">
        <v>90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9"/>
      <c r="R1" s="9"/>
      <c r="S1" s="9"/>
      <c r="T1" s="9"/>
      <c r="U1" s="9"/>
    </row>
    <row r="2" spans="1:38" s="247" customFormat="1" ht="19.95" customHeight="1" x14ac:dyDescent="0.25">
      <c r="A2" s="479"/>
      <c r="B2" s="244" t="s">
        <v>54</v>
      </c>
      <c r="C2" s="244" t="s">
        <v>55</v>
      </c>
      <c r="D2" s="245" t="s">
        <v>25</v>
      </c>
      <c r="E2" s="245" t="s">
        <v>26</v>
      </c>
      <c r="F2" s="245" t="s">
        <v>27</v>
      </c>
      <c r="G2" s="245" t="s">
        <v>28</v>
      </c>
      <c r="H2" s="245" t="s">
        <v>29</v>
      </c>
      <c r="I2" s="245" t="s">
        <v>30</v>
      </c>
      <c r="J2" s="245" t="s">
        <v>31</v>
      </c>
      <c r="K2" s="243" t="s">
        <v>0</v>
      </c>
      <c r="L2" s="243" t="s">
        <v>1</v>
      </c>
      <c r="M2" s="243" t="s">
        <v>2</v>
      </c>
      <c r="N2" s="243" t="s">
        <v>3</v>
      </c>
      <c r="O2" s="243" t="s">
        <v>4</v>
      </c>
      <c r="P2" s="243" t="s">
        <v>5</v>
      </c>
      <c r="Q2" s="246" t="s">
        <v>6</v>
      </c>
      <c r="R2" s="246" t="s">
        <v>7</v>
      </c>
      <c r="S2" s="246" t="s">
        <v>8</v>
      </c>
      <c r="T2" s="246" t="s">
        <v>16</v>
      </c>
      <c r="U2" s="246" t="s">
        <v>68</v>
      </c>
      <c r="V2" s="245" t="s">
        <v>70</v>
      </c>
      <c r="W2" s="245" t="s">
        <v>75</v>
      </c>
      <c r="X2" s="245" t="s">
        <v>77</v>
      </c>
      <c r="Y2" s="245" t="s">
        <v>78</v>
      </c>
      <c r="Z2" s="245" t="s">
        <v>79</v>
      </c>
      <c r="AA2" s="245" t="s">
        <v>83</v>
      </c>
      <c r="AB2" s="245" t="s">
        <v>85</v>
      </c>
      <c r="AC2" s="245" t="s">
        <v>87</v>
      </c>
      <c r="AD2" s="245" t="s">
        <v>94</v>
      </c>
      <c r="AE2" s="246" t="s">
        <v>95</v>
      </c>
      <c r="AF2" s="245" t="s">
        <v>96</v>
      </c>
      <c r="AG2" s="245" t="s">
        <v>99</v>
      </c>
      <c r="AH2" s="245" t="s">
        <v>335</v>
      </c>
      <c r="AI2" s="245" t="s">
        <v>366</v>
      </c>
      <c r="AJ2" s="245" t="s">
        <v>372</v>
      </c>
      <c r="AK2" s="245" t="s">
        <v>376</v>
      </c>
      <c r="AL2" s="245" t="s">
        <v>415</v>
      </c>
    </row>
    <row r="3" spans="1:38" ht="19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038" t="s">
        <v>23</v>
      </c>
      <c r="L3" s="1039"/>
      <c r="M3" s="1039"/>
      <c r="N3" s="1039"/>
      <c r="O3" s="1039"/>
      <c r="P3" s="1039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</row>
    <row r="4" spans="1:38" ht="19.95" customHeight="1" x14ac:dyDescent="0.25">
      <c r="A4" s="1" t="s">
        <v>19</v>
      </c>
      <c r="B4" s="985">
        <v>1210</v>
      </c>
      <c r="C4" s="985">
        <v>1736.1179999999999</v>
      </c>
      <c r="D4" s="985">
        <v>1102.548</v>
      </c>
      <c r="E4" s="985">
        <v>1260.9459999999999</v>
      </c>
      <c r="F4" s="985">
        <v>720.50900000000001</v>
      </c>
      <c r="G4" s="985">
        <v>632.49400000000003</v>
      </c>
      <c r="H4" s="985">
        <v>946.59299999999996</v>
      </c>
      <c r="I4" s="985">
        <v>1724.998</v>
      </c>
      <c r="J4" s="985">
        <v>2092.239</v>
      </c>
      <c r="K4" s="985">
        <v>1715.4169999999999</v>
      </c>
      <c r="L4" s="985">
        <v>1305.0239999999999</v>
      </c>
      <c r="M4" s="986">
        <v>1786.2940000000001</v>
      </c>
      <c r="N4" s="985">
        <v>2239.3820000000001</v>
      </c>
      <c r="O4" s="985">
        <v>1554.788</v>
      </c>
      <c r="P4" s="985">
        <v>1103.0930000000001</v>
      </c>
      <c r="Q4" s="987">
        <v>1136.683</v>
      </c>
      <c r="R4" s="987">
        <v>2015.444</v>
      </c>
      <c r="S4" s="987">
        <v>1520.183</v>
      </c>
      <c r="T4" s="987">
        <v>1382.3969999999999</v>
      </c>
      <c r="U4" s="987">
        <v>1519.576</v>
      </c>
      <c r="V4" s="987">
        <v>1993.443</v>
      </c>
      <c r="W4" s="60">
        <v>2766.8989999999999</v>
      </c>
      <c r="X4" s="60">
        <v>2358.6</v>
      </c>
      <c r="Y4" s="60">
        <v>1490.6310000000001</v>
      </c>
      <c r="Z4" s="60">
        <v>1075.6310000000001</v>
      </c>
      <c r="AA4" s="60">
        <v>1699.03</v>
      </c>
      <c r="AB4" s="60">
        <v>3009.826</v>
      </c>
      <c r="AC4" s="60">
        <v>3085.2249999999999</v>
      </c>
      <c r="AD4" s="60">
        <v>2484.5970000000002</v>
      </c>
      <c r="AE4" s="60">
        <v>2860.5</v>
      </c>
      <c r="AF4" s="60">
        <v>3405.78</v>
      </c>
      <c r="AG4" s="60">
        <v>2425.3472700000002</v>
      </c>
      <c r="AH4" s="60">
        <v>2540</v>
      </c>
      <c r="AI4" s="60">
        <v>1655</v>
      </c>
      <c r="AJ4" s="608">
        <v>1165</v>
      </c>
      <c r="AK4" s="608">
        <v>1855</v>
      </c>
      <c r="AL4" s="608">
        <v>2185</v>
      </c>
    </row>
    <row r="5" spans="1:38" s="132" customFormat="1" ht="19.95" customHeight="1" x14ac:dyDescent="0.25">
      <c r="A5" s="222" t="s">
        <v>10</v>
      </c>
      <c r="B5" s="988">
        <v>11270.18</v>
      </c>
      <c r="C5" s="988">
        <v>10979.424999999999</v>
      </c>
      <c r="D5" s="988">
        <v>12040.358</v>
      </c>
      <c r="E5" s="988">
        <v>10862.793</v>
      </c>
      <c r="F5" s="988">
        <v>11467.944</v>
      </c>
      <c r="G5" s="988">
        <v>11617.272000000001</v>
      </c>
      <c r="H5" s="988">
        <v>12783.103999999999</v>
      </c>
      <c r="I5" s="988">
        <v>12974.541999999999</v>
      </c>
      <c r="J5" s="988">
        <v>11737.045</v>
      </c>
      <c r="K5" s="988">
        <v>13003.582</v>
      </c>
      <c r="L5" s="988">
        <v>13408.047</v>
      </c>
      <c r="M5" s="988">
        <v>14344.699000000001</v>
      </c>
      <c r="N5" s="988">
        <v>13778.489</v>
      </c>
      <c r="O5" s="988">
        <v>13951.210999999999</v>
      </c>
      <c r="P5" s="988">
        <v>15612.856</v>
      </c>
      <c r="Q5" s="965">
        <v>15239.949000000001</v>
      </c>
      <c r="R5" s="965">
        <v>15752.1</v>
      </c>
      <c r="S5" s="965">
        <v>18142.795999999998</v>
      </c>
      <c r="T5" s="965">
        <v>18078.099999999999</v>
      </c>
      <c r="U5" s="965">
        <v>17824.746999999999</v>
      </c>
      <c r="V5" s="965">
        <v>18419.7</v>
      </c>
      <c r="W5" s="608">
        <v>18898.235000000001</v>
      </c>
      <c r="X5" s="608">
        <v>18430.248</v>
      </c>
      <c r="Y5" s="608">
        <v>17080.411</v>
      </c>
      <c r="Z5" s="608">
        <v>19359.734</v>
      </c>
      <c r="AA5" s="608">
        <v>20387.420999999998</v>
      </c>
      <c r="AB5" s="608">
        <v>20488.99351</v>
      </c>
      <c r="AC5" s="608">
        <v>20579.830779999997</v>
      </c>
      <c r="AD5" s="608">
        <v>18744.967840000001</v>
      </c>
      <c r="AE5" s="970">
        <v>19615.31352</v>
      </c>
      <c r="AF5" s="608">
        <v>18887.582520000004</v>
      </c>
      <c r="AG5" s="608">
        <v>19740</v>
      </c>
      <c r="AH5" s="608">
        <v>19820</v>
      </c>
      <c r="AI5" s="608">
        <v>20130</v>
      </c>
      <c r="AJ5" s="608">
        <v>21399</v>
      </c>
      <c r="AK5" s="608">
        <v>21730</v>
      </c>
      <c r="AL5" s="608">
        <v>21985</v>
      </c>
    </row>
    <row r="6" spans="1:38" ht="19.95" customHeight="1" x14ac:dyDescent="0.25">
      <c r="A6" s="222" t="s">
        <v>211</v>
      </c>
      <c r="B6" s="989">
        <v>0.01</v>
      </c>
      <c r="C6" s="989">
        <v>2.8000000000000001E-2</v>
      </c>
      <c r="D6" s="989">
        <v>9.1999999999999998E-2</v>
      </c>
      <c r="E6" s="989">
        <v>7.9000000000000001E-2</v>
      </c>
      <c r="F6" s="989">
        <v>20.401</v>
      </c>
      <c r="G6" s="989">
        <v>7.7030000000000003</v>
      </c>
      <c r="H6" s="989">
        <v>15</v>
      </c>
      <c r="I6" s="989">
        <v>193.87220000000002</v>
      </c>
      <c r="J6" s="989">
        <v>137.67225223063201</v>
      </c>
      <c r="K6" s="989">
        <v>21.515940000000004</v>
      </c>
      <c r="L6" s="989">
        <v>17.351088417648</v>
      </c>
      <c r="M6" s="989">
        <v>0.54088982316800005</v>
      </c>
      <c r="N6" s="989">
        <v>9.949287</v>
      </c>
      <c r="O6" s="989">
        <v>67.638728</v>
      </c>
      <c r="P6" s="989">
        <v>17.2667122193</v>
      </c>
      <c r="Q6" s="990">
        <v>95.399291646666015</v>
      </c>
      <c r="R6" s="990">
        <v>53.115589674126007</v>
      </c>
      <c r="S6" s="990">
        <v>60.375334962978002</v>
      </c>
      <c r="T6" s="990">
        <v>82.652998385160018</v>
      </c>
      <c r="U6" s="990">
        <v>82.808437463891991</v>
      </c>
      <c r="V6" s="990">
        <v>72.998000000000005</v>
      </c>
      <c r="W6" s="991">
        <v>45.957999999999998</v>
      </c>
      <c r="X6" s="991">
        <v>46.027000000000001</v>
      </c>
      <c r="Y6" s="991">
        <v>306.18687396691797</v>
      </c>
      <c r="Z6" s="991">
        <v>26.268284978333998</v>
      </c>
      <c r="AA6" s="991">
        <v>35.337008598444001</v>
      </c>
      <c r="AB6" s="991">
        <v>37.473177085344005</v>
      </c>
      <c r="AC6" s="991">
        <v>65.355102067247998</v>
      </c>
      <c r="AD6" s="991">
        <v>89.577464760251985</v>
      </c>
      <c r="AE6" s="972">
        <v>102.57960440485799</v>
      </c>
      <c r="AF6" s="991">
        <v>159.001291527246</v>
      </c>
      <c r="AG6" s="991">
        <v>149.136403945788</v>
      </c>
      <c r="AH6" s="991">
        <v>195.5896232903676</v>
      </c>
      <c r="AI6" s="991">
        <v>165.03584988615484</v>
      </c>
      <c r="AJ6" s="991">
        <v>264</v>
      </c>
      <c r="AK6" s="991">
        <v>300</v>
      </c>
      <c r="AL6" s="991">
        <v>275</v>
      </c>
    </row>
    <row r="7" spans="1:38" s="234" customFormat="1" ht="19.95" customHeight="1" x14ac:dyDescent="0.25">
      <c r="A7" s="230" t="s">
        <v>210</v>
      </c>
      <c r="B7" s="992">
        <v>12480.19</v>
      </c>
      <c r="C7" s="992">
        <v>12715.571</v>
      </c>
      <c r="D7" s="992">
        <v>13142.998000000001</v>
      </c>
      <c r="E7" s="992">
        <v>12123.817999999999</v>
      </c>
      <c r="F7" s="992">
        <v>12208.853999999999</v>
      </c>
      <c r="G7" s="992">
        <v>12257.469000000001</v>
      </c>
      <c r="H7" s="992">
        <v>13744.697</v>
      </c>
      <c r="I7" s="992">
        <v>14893.412199999999</v>
      </c>
      <c r="J7" s="992">
        <v>13966.956252230631</v>
      </c>
      <c r="K7" s="992">
        <v>14740.514939999999</v>
      </c>
      <c r="L7" s="992">
        <v>14730.422088417648</v>
      </c>
      <c r="M7" s="992">
        <v>16131.533889823168</v>
      </c>
      <c r="N7" s="992">
        <v>16027.820286999999</v>
      </c>
      <c r="O7" s="992">
        <v>15573.637728</v>
      </c>
      <c r="P7" s="992">
        <v>16733.215712219302</v>
      </c>
      <c r="Q7" s="993">
        <v>16472.031291646668</v>
      </c>
      <c r="R7" s="993">
        <v>17820.659589674127</v>
      </c>
      <c r="S7" s="993">
        <v>19723.354334962976</v>
      </c>
      <c r="T7" s="993">
        <v>19543.149998385161</v>
      </c>
      <c r="U7" s="993">
        <v>19427.131437463893</v>
      </c>
      <c r="V7" s="993">
        <v>20486.141</v>
      </c>
      <c r="W7" s="994">
        <v>21711.092000000001</v>
      </c>
      <c r="X7" s="994">
        <v>20834.874999999996</v>
      </c>
      <c r="Y7" s="994">
        <v>18877.22887396692</v>
      </c>
      <c r="Z7" s="994">
        <v>20461.633284978336</v>
      </c>
      <c r="AA7" s="994">
        <v>22121.78800859844</v>
      </c>
      <c r="AB7" s="994">
        <v>23536.292687085344</v>
      </c>
      <c r="AC7" s="994">
        <v>23730.410882067245</v>
      </c>
      <c r="AD7" s="994">
        <v>21319.142304760255</v>
      </c>
      <c r="AE7" s="994">
        <v>22578.393124404858</v>
      </c>
      <c r="AF7" s="994">
        <v>22452.363811527248</v>
      </c>
      <c r="AG7" s="994">
        <v>22314.483673945786</v>
      </c>
      <c r="AH7" s="994">
        <v>22555.589623290369</v>
      </c>
      <c r="AI7" s="994">
        <v>21950</v>
      </c>
      <c r="AJ7" s="995">
        <v>22828</v>
      </c>
      <c r="AK7" s="995">
        <v>23885</v>
      </c>
      <c r="AL7" s="995">
        <f>SUM(AL4:AL6)</f>
        <v>24445</v>
      </c>
    </row>
    <row r="8" spans="1:38" ht="19.95" customHeight="1" x14ac:dyDescent="0.25">
      <c r="A8" s="222" t="s">
        <v>220</v>
      </c>
      <c r="B8" s="220">
        <v>9113.0720000000001</v>
      </c>
      <c r="C8" s="220">
        <v>9536.0229999999992</v>
      </c>
      <c r="D8" s="220">
        <v>9857.0520000000015</v>
      </c>
      <c r="E8" s="220">
        <v>9579.3089999999993</v>
      </c>
      <c r="F8" s="220">
        <v>9916.3599999999988</v>
      </c>
      <c r="G8" s="220">
        <v>10053.876</v>
      </c>
      <c r="H8" s="220">
        <v>10832.699000000001</v>
      </c>
      <c r="I8" s="220">
        <v>10927.173199999999</v>
      </c>
      <c r="J8" s="220">
        <v>10590.539252230632</v>
      </c>
      <c r="K8" s="220">
        <v>12082.49094</v>
      </c>
      <c r="L8" s="220">
        <v>12136.128088417649</v>
      </c>
      <c r="M8" s="220">
        <v>12248.151889823168</v>
      </c>
      <c r="N8" s="220">
        <v>13012.032286999998</v>
      </c>
      <c r="O8" s="220">
        <v>12939.544727999999</v>
      </c>
      <c r="P8" s="220">
        <v>12913.532712219301</v>
      </c>
      <c r="Q8" s="48">
        <v>13464.780301804049</v>
      </c>
      <c r="R8" s="48">
        <v>14267.137620924283</v>
      </c>
      <c r="S8" s="48">
        <v>15261.745387379917</v>
      </c>
      <c r="T8" s="48">
        <v>15651.95116538301</v>
      </c>
      <c r="U8" s="48">
        <v>16059.095925842572</v>
      </c>
      <c r="V8" s="48">
        <v>16318.219816251454</v>
      </c>
      <c r="W8" s="14">
        <v>16833.150143195951</v>
      </c>
      <c r="X8" s="14">
        <v>17080.895517263172</v>
      </c>
      <c r="Y8" s="14">
        <v>16865.617739980244</v>
      </c>
      <c r="Z8" s="14">
        <v>17438.951194781061</v>
      </c>
      <c r="AA8" s="14">
        <v>17958.607551960602</v>
      </c>
      <c r="AB8" s="14">
        <v>18574.448188614173</v>
      </c>
      <c r="AC8" s="14">
        <v>18334.765425604342</v>
      </c>
      <c r="AD8" s="14">
        <v>16265.203884786391</v>
      </c>
      <c r="AE8" s="14">
        <v>15813.946153701158</v>
      </c>
      <c r="AF8" s="14">
        <v>16794.082144132492</v>
      </c>
      <c r="AG8" s="14">
        <v>18310.370936165196</v>
      </c>
      <c r="AH8" s="14">
        <v>18687.065375313472</v>
      </c>
      <c r="AI8" s="14">
        <v>18908</v>
      </c>
      <c r="AJ8" s="236">
        <v>18959</v>
      </c>
      <c r="AK8" s="236">
        <v>19600</v>
      </c>
      <c r="AL8" s="236">
        <v>20025</v>
      </c>
    </row>
    <row r="9" spans="1:38" s="787" customFormat="1" ht="19.95" customHeight="1" x14ac:dyDescent="0.25">
      <c r="A9" s="804" t="s">
        <v>373</v>
      </c>
      <c r="B9" s="805" t="s">
        <v>245</v>
      </c>
      <c r="C9" s="805" t="s">
        <v>245</v>
      </c>
      <c r="D9" s="805" t="s">
        <v>245</v>
      </c>
      <c r="E9" s="805" t="s">
        <v>245</v>
      </c>
      <c r="F9" s="805" t="s">
        <v>245</v>
      </c>
      <c r="G9" s="805" t="s">
        <v>245</v>
      </c>
      <c r="H9" s="805" t="s">
        <v>245</v>
      </c>
      <c r="I9" s="805" t="s">
        <v>245</v>
      </c>
      <c r="J9" s="805" t="s">
        <v>245</v>
      </c>
      <c r="K9" s="805" t="s">
        <v>245</v>
      </c>
      <c r="L9" s="805" t="s">
        <v>245</v>
      </c>
      <c r="M9" s="805" t="s">
        <v>245</v>
      </c>
      <c r="N9" s="805" t="s">
        <v>245</v>
      </c>
      <c r="O9" s="805" t="s">
        <v>245</v>
      </c>
      <c r="P9" s="805" t="s">
        <v>245</v>
      </c>
      <c r="Q9" s="805" t="s">
        <v>245</v>
      </c>
      <c r="R9" s="805" t="s">
        <v>245</v>
      </c>
      <c r="S9" s="805" t="s">
        <v>245</v>
      </c>
      <c r="T9" s="805" t="s">
        <v>245</v>
      </c>
      <c r="U9" s="805" t="s">
        <v>245</v>
      </c>
      <c r="V9" s="805" t="s">
        <v>245</v>
      </c>
      <c r="W9" s="805" t="s">
        <v>245</v>
      </c>
      <c r="X9" s="805" t="s">
        <v>245</v>
      </c>
      <c r="Y9" s="996">
        <v>137.4</v>
      </c>
      <c r="Z9" s="996">
        <v>445.23</v>
      </c>
      <c r="AA9" s="806">
        <v>1555</v>
      </c>
      <c r="AB9" s="807">
        <v>2761.4929999999999</v>
      </c>
      <c r="AC9" s="807">
        <v>3245.2919999999999</v>
      </c>
      <c r="AD9" s="807">
        <v>2069</v>
      </c>
      <c r="AE9" s="807">
        <v>1680.3030000000001</v>
      </c>
      <c r="AF9" s="808">
        <v>2737</v>
      </c>
      <c r="AG9" s="808">
        <v>4874</v>
      </c>
      <c r="AH9" s="808">
        <v>4689</v>
      </c>
      <c r="AI9" s="808">
        <v>5009.8</v>
      </c>
      <c r="AJ9" s="808">
        <v>5037</v>
      </c>
      <c r="AK9" s="808">
        <v>5500</v>
      </c>
      <c r="AL9" s="808">
        <v>5800</v>
      </c>
    </row>
    <row r="10" spans="1:38" s="787" customFormat="1" ht="19.95" customHeight="1" x14ac:dyDescent="0.25">
      <c r="A10" s="804" t="s">
        <v>374</v>
      </c>
      <c r="B10" s="805" t="s">
        <v>245</v>
      </c>
      <c r="C10" s="805" t="s">
        <v>245</v>
      </c>
      <c r="D10" s="805" t="s">
        <v>245</v>
      </c>
      <c r="E10" s="805" t="s">
        <v>245</v>
      </c>
      <c r="F10" s="805" t="s">
        <v>245</v>
      </c>
      <c r="G10" s="805" t="s">
        <v>245</v>
      </c>
      <c r="H10" s="805" t="s">
        <v>245</v>
      </c>
      <c r="I10" s="805" t="s">
        <v>245</v>
      </c>
      <c r="J10" s="805" t="s">
        <v>245</v>
      </c>
      <c r="K10" s="805" t="s">
        <v>245</v>
      </c>
      <c r="L10" s="805" t="s">
        <v>245</v>
      </c>
      <c r="M10" s="805" t="s">
        <v>245</v>
      </c>
      <c r="N10" s="805" t="s">
        <v>245</v>
      </c>
      <c r="O10" s="805" t="s">
        <v>245</v>
      </c>
      <c r="P10" s="805" t="s">
        <v>245</v>
      </c>
      <c r="Q10" s="805" t="s">
        <v>245</v>
      </c>
      <c r="R10" s="805" t="s">
        <v>245</v>
      </c>
      <c r="S10" s="805" t="s">
        <v>245</v>
      </c>
      <c r="T10" s="805" t="s">
        <v>245</v>
      </c>
      <c r="U10" s="805" t="s">
        <v>245</v>
      </c>
      <c r="V10" s="805" t="s">
        <v>245</v>
      </c>
      <c r="W10" s="805" t="s">
        <v>245</v>
      </c>
      <c r="X10" s="805" t="s">
        <v>245</v>
      </c>
      <c r="Y10" s="996">
        <v>16728.217739980242</v>
      </c>
      <c r="Z10" s="996">
        <v>16993.721194781061</v>
      </c>
      <c r="AA10" s="806">
        <v>16403.607551960602</v>
      </c>
      <c r="AB10" s="807">
        <v>15812.955188614173</v>
      </c>
      <c r="AC10" s="807">
        <v>15089.473425604343</v>
      </c>
      <c r="AD10" s="807">
        <v>14196.203884786391</v>
      </c>
      <c r="AE10" s="807">
        <v>14133.643153701158</v>
      </c>
      <c r="AF10" s="808">
        <v>14057.082144132492</v>
      </c>
      <c r="AG10" s="808">
        <v>13436.370936165196</v>
      </c>
      <c r="AH10" s="808">
        <v>13998.065375313472</v>
      </c>
      <c r="AI10" s="808">
        <v>13898</v>
      </c>
      <c r="AJ10" s="808">
        <v>13923</v>
      </c>
      <c r="AK10" s="808">
        <v>14100</v>
      </c>
      <c r="AL10" s="808">
        <v>14225</v>
      </c>
    </row>
    <row r="11" spans="1:38" s="16" customFormat="1" ht="19.95" customHeight="1" x14ac:dyDescent="0.25">
      <c r="A11" s="235" t="s">
        <v>21</v>
      </c>
      <c r="B11" s="269">
        <v>1631</v>
      </c>
      <c r="C11" s="269">
        <v>2077</v>
      </c>
      <c r="D11" s="269">
        <v>2025</v>
      </c>
      <c r="E11" s="269">
        <v>1824</v>
      </c>
      <c r="F11" s="269">
        <v>1660</v>
      </c>
      <c r="G11" s="269">
        <v>1257</v>
      </c>
      <c r="H11" s="269">
        <v>1187</v>
      </c>
      <c r="I11" s="269">
        <v>1874</v>
      </c>
      <c r="J11" s="269">
        <v>1661</v>
      </c>
      <c r="K11" s="269">
        <v>1353</v>
      </c>
      <c r="L11" s="269">
        <v>808</v>
      </c>
      <c r="M11" s="269">
        <v>1644</v>
      </c>
      <c r="N11" s="269">
        <v>1461</v>
      </c>
      <c r="O11" s="269">
        <v>1531</v>
      </c>
      <c r="P11" s="269">
        <v>2683</v>
      </c>
      <c r="Q11" s="270">
        <v>991.80698984262006</v>
      </c>
      <c r="R11" s="270">
        <v>2033.3389687498443</v>
      </c>
      <c r="S11" s="270">
        <v>3079.2119475830586</v>
      </c>
      <c r="T11" s="270">
        <v>2371.6228330021499</v>
      </c>
      <c r="U11" s="270">
        <v>1374.592511621322</v>
      </c>
      <c r="V11" s="270">
        <v>1401.0221837485442</v>
      </c>
      <c r="W11" s="16">
        <v>2519.341856804052</v>
      </c>
      <c r="X11" s="16">
        <v>2263.3484827368238</v>
      </c>
      <c r="Y11" s="16">
        <v>935.98013398667399</v>
      </c>
      <c r="Z11" s="16">
        <v>1323.6520901972758</v>
      </c>
      <c r="AA11" s="16">
        <v>1153.354456637838</v>
      </c>
      <c r="AB11" s="16">
        <v>1876.6194984711722</v>
      </c>
      <c r="AC11" s="16">
        <v>2911.0484564629019</v>
      </c>
      <c r="AD11" s="16">
        <v>2193.4384199738643</v>
      </c>
      <c r="AE11" s="16">
        <v>3358.6669707037017</v>
      </c>
      <c r="AF11" s="16">
        <v>3232.934397394758</v>
      </c>
      <c r="AG11" s="16">
        <v>1464.1127377805883</v>
      </c>
      <c r="AH11" s="16">
        <v>2163.5242479768958</v>
      </c>
      <c r="AI11" s="16">
        <v>1877</v>
      </c>
      <c r="AJ11" s="16">
        <v>2014</v>
      </c>
      <c r="AK11" s="16">
        <v>2100</v>
      </c>
      <c r="AL11" s="16">
        <v>2300</v>
      </c>
    </row>
    <row r="12" spans="1:38" s="229" customFormat="1" ht="19.95" customHeight="1" x14ac:dyDescent="0.25">
      <c r="A12" s="225" t="s">
        <v>212</v>
      </c>
      <c r="B12" s="226">
        <v>10744.072</v>
      </c>
      <c r="C12" s="226">
        <v>11613.022999999999</v>
      </c>
      <c r="D12" s="226">
        <v>11882.052000000001</v>
      </c>
      <c r="E12" s="226">
        <v>11403.308999999999</v>
      </c>
      <c r="F12" s="226">
        <v>11576.359999999999</v>
      </c>
      <c r="G12" s="226">
        <v>11310.876</v>
      </c>
      <c r="H12" s="226">
        <v>12019.699000000001</v>
      </c>
      <c r="I12" s="226">
        <v>12801.173199999999</v>
      </c>
      <c r="J12" s="226">
        <v>12251.539252230632</v>
      </c>
      <c r="K12" s="226">
        <v>13435.49094</v>
      </c>
      <c r="L12" s="226">
        <v>12944.128088417649</v>
      </c>
      <c r="M12" s="226">
        <v>13892.151889823168</v>
      </c>
      <c r="N12" s="226">
        <v>14473.032286999998</v>
      </c>
      <c r="O12" s="226">
        <v>14470.544727999999</v>
      </c>
      <c r="P12" s="226">
        <v>15596.532712219301</v>
      </c>
      <c r="Q12" s="251">
        <v>14456.587291646669</v>
      </c>
      <c r="R12" s="251">
        <v>16300.476589674126</v>
      </c>
      <c r="S12" s="251">
        <v>18340.957334962975</v>
      </c>
      <c r="T12" s="251">
        <v>18023.57399838516</v>
      </c>
      <c r="U12" s="251">
        <v>17433.688437463894</v>
      </c>
      <c r="V12" s="251">
        <v>17719.241999999998</v>
      </c>
      <c r="W12" s="251">
        <v>19352.492000000002</v>
      </c>
      <c r="X12" s="251">
        <v>19344.243999999995</v>
      </c>
      <c r="Y12" s="251">
        <v>17801.597873966919</v>
      </c>
      <c r="Z12" s="251">
        <v>18762.603284978337</v>
      </c>
      <c r="AA12" s="251">
        <v>19111.962008598439</v>
      </c>
      <c r="AB12" s="251">
        <v>20451.067687085346</v>
      </c>
      <c r="AC12" s="251">
        <v>21245.813882067243</v>
      </c>
      <c r="AD12" s="251">
        <v>18458.642304760255</v>
      </c>
      <c r="AE12" s="251">
        <v>19172.613124404859</v>
      </c>
      <c r="AF12" s="251">
        <v>20027.01654152725</v>
      </c>
      <c r="AG12" s="228">
        <v>19774.483673945786</v>
      </c>
      <c r="AH12" s="228">
        <v>20850.589623290369</v>
      </c>
      <c r="AI12" s="228">
        <v>20785</v>
      </c>
      <c r="AJ12" s="802">
        <v>20973</v>
      </c>
      <c r="AK12" s="802">
        <v>21700</v>
      </c>
      <c r="AL12" s="802">
        <v>22325</v>
      </c>
    </row>
    <row r="13" spans="1:38" ht="19.95" customHeight="1" x14ac:dyDescent="0.25">
      <c r="A13" s="1" t="s">
        <v>22</v>
      </c>
      <c r="B13" s="220">
        <v>1736.1179999999999</v>
      </c>
      <c r="C13" s="220">
        <v>1102.548</v>
      </c>
      <c r="D13" s="220">
        <v>1260.9459999999999</v>
      </c>
      <c r="E13" s="220">
        <v>720.50900000000001</v>
      </c>
      <c r="F13" s="220">
        <v>632.49400000000003</v>
      </c>
      <c r="G13" s="220">
        <v>946.59299999999996</v>
      </c>
      <c r="H13" s="220">
        <v>1724.998</v>
      </c>
      <c r="I13" s="220">
        <v>2092.239</v>
      </c>
      <c r="J13" s="220">
        <v>1715.4169999999999</v>
      </c>
      <c r="K13" s="220">
        <v>1305.0239999999999</v>
      </c>
      <c r="L13" s="220">
        <v>1786.2940000000001</v>
      </c>
      <c r="M13" s="220">
        <v>2239.3820000000001</v>
      </c>
      <c r="N13" s="220">
        <v>1554.788</v>
      </c>
      <c r="O13" s="220">
        <v>1103.0930000000001</v>
      </c>
      <c r="P13" s="220">
        <v>1136.683</v>
      </c>
      <c r="Q13" s="48">
        <v>2015.444</v>
      </c>
      <c r="R13" s="48">
        <v>1520.183</v>
      </c>
      <c r="S13" s="48">
        <v>1382.3969999999999</v>
      </c>
      <c r="T13" s="48">
        <v>1519.576</v>
      </c>
      <c r="U13" s="48">
        <v>1993.443</v>
      </c>
      <c r="V13" s="48">
        <v>2766.8989999999999</v>
      </c>
      <c r="W13" s="14">
        <v>2358.6</v>
      </c>
      <c r="X13" s="14">
        <v>1490.6310000000001</v>
      </c>
      <c r="Y13" s="14">
        <v>1075.6310000000001</v>
      </c>
      <c r="Z13" s="14">
        <v>1699.03</v>
      </c>
      <c r="AA13" s="14">
        <v>3009.826</v>
      </c>
      <c r="AB13" s="14">
        <v>3085.2249999999999</v>
      </c>
      <c r="AC13" s="14">
        <v>2484.5970000000002</v>
      </c>
      <c r="AD13" s="14">
        <v>2860.5</v>
      </c>
      <c r="AE13" s="14">
        <v>3405.78</v>
      </c>
      <c r="AF13" s="14">
        <v>2425.3472700000002</v>
      </c>
      <c r="AG13" s="14">
        <v>2540</v>
      </c>
      <c r="AH13" s="14">
        <v>1705</v>
      </c>
      <c r="AI13" s="14">
        <v>1165</v>
      </c>
      <c r="AJ13" s="236">
        <v>1855</v>
      </c>
      <c r="AK13" s="236">
        <v>2185</v>
      </c>
      <c r="AL13" s="236">
        <f>AL7-AL12</f>
        <v>2120</v>
      </c>
    </row>
    <row r="14" spans="1:38" s="708" customFormat="1" ht="19.95" customHeight="1" x14ac:dyDescent="0.25">
      <c r="A14" s="847" t="s">
        <v>140</v>
      </c>
      <c r="B14" s="848">
        <f>B13/B12</f>
        <v>0.16158845547572651</v>
      </c>
      <c r="C14" s="848">
        <f t="shared" ref="C14:AH14" si="0">C13/C12</f>
        <v>9.4940654125975646E-2</v>
      </c>
      <c r="D14" s="848">
        <f t="shared" si="0"/>
        <v>0.10612190554291462</v>
      </c>
      <c r="E14" s="848">
        <f t="shared" si="0"/>
        <v>6.3184203813121273E-2</v>
      </c>
      <c r="F14" s="848">
        <f t="shared" si="0"/>
        <v>5.4636690635052824E-2</v>
      </c>
      <c r="G14" s="848">
        <f t="shared" si="0"/>
        <v>8.3688743471327945E-2</v>
      </c>
      <c r="H14" s="848">
        <f t="shared" si="0"/>
        <v>0.14351424274434826</v>
      </c>
      <c r="I14" s="848">
        <f t="shared" si="0"/>
        <v>0.1634411914682945</v>
      </c>
      <c r="J14" s="848">
        <f t="shared" si="0"/>
        <v>0.14001644729560611</v>
      </c>
      <c r="K14" s="848">
        <f t="shared" si="0"/>
        <v>9.7132587549495233E-2</v>
      </c>
      <c r="L14" s="848">
        <f t="shared" si="0"/>
        <v>0.13800033403550513</v>
      </c>
      <c r="M14" s="848">
        <f t="shared" si="0"/>
        <v>0.16119763286208247</v>
      </c>
      <c r="N14" s="848">
        <f t="shared" si="0"/>
        <v>0.10742655506935789</v>
      </c>
      <c r="O14" s="848">
        <f t="shared" si="0"/>
        <v>7.6230233258983926E-2</v>
      </c>
      <c r="P14" s="848">
        <f t="shared" si="0"/>
        <v>7.2880493438740479E-2</v>
      </c>
      <c r="Q14" s="848">
        <f t="shared" si="0"/>
        <v>0.13941353926348629</v>
      </c>
      <c r="R14" s="848">
        <f t="shared" si="0"/>
        <v>9.3260033940540818E-2</v>
      </c>
      <c r="S14" s="848">
        <f t="shared" si="0"/>
        <v>7.5372128878178346E-2</v>
      </c>
      <c r="T14" s="848">
        <f t="shared" si="0"/>
        <v>8.4310470283870884E-2</v>
      </c>
      <c r="U14" s="848">
        <f t="shared" si="0"/>
        <v>0.11434430569013825</v>
      </c>
      <c r="V14" s="848">
        <f t="shared" si="0"/>
        <v>0.15615222140992263</v>
      </c>
      <c r="W14" s="848">
        <f t="shared" si="0"/>
        <v>0.12187577703171248</v>
      </c>
      <c r="X14" s="848">
        <f t="shared" si="0"/>
        <v>7.7058116099031862E-2</v>
      </c>
      <c r="Y14" s="848">
        <f t="shared" si="0"/>
        <v>6.0423283775722418E-2</v>
      </c>
      <c r="Z14" s="848">
        <f t="shared" si="0"/>
        <v>9.0554065136593948E-2</v>
      </c>
      <c r="AA14" s="848">
        <f t="shared" si="0"/>
        <v>0.15748388358274701</v>
      </c>
      <c r="AB14" s="848">
        <f t="shared" si="0"/>
        <v>0.15085887187925598</v>
      </c>
      <c r="AC14" s="848">
        <f t="shared" si="0"/>
        <v>0.1169452492520021</v>
      </c>
      <c r="AD14" s="848">
        <f t="shared" si="0"/>
        <v>0.15496806063912472</v>
      </c>
      <c r="AE14" s="848">
        <f t="shared" si="0"/>
        <v>0.17763775745648233</v>
      </c>
      <c r="AF14" s="848">
        <f t="shared" si="0"/>
        <v>0.12110377324405228</v>
      </c>
      <c r="AG14" s="848">
        <f t="shared" si="0"/>
        <v>0.12844836011301883</v>
      </c>
      <c r="AH14" s="848">
        <f t="shared" si="0"/>
        <v>8.1772267873686105E-2</v>
      </c>
      <c r="AI14" s="848">
        <f>AI13/AI12</f>
        <v>5.6050036083714214E-2</v>
      </c>
      <c r="AJ14" s="848">
        <f>AJ13/AJ12</f>
        <v>8.8447050970295135E-2</v>
      </c>
      <c r="AK14" s="848">
        <f>AK13/AK12</f>
        <v>0.10069124423963134</v>
      </c>
      <c r="AL14" s="848">
        <f>AL13/AL12</f>
        <v>9.4960806270996637E-2</v>
      </c>
    </row>
    <row r="15" spans="1:38" s="276" customFormat="1" ht="19.95" customHeight="1" x14ac:dyDescent="0.25">
      <c r="A15" s="271" t="s">
        <v>24</v>
      </c>
      <c r="B15" s="273">
        <v>0.2273</v>
      </c>
      <c r="C15" s="273">
        <v>0.1895</v>
      </c>
      <c r="D15" s="273">
        <v>0.20620000000000002</v>
      </c>
      <c r="E15" s="273">
        <v>0.30549999999999999</v>
      </c>
      <c r="F15" s="273">
        <v>0.29520000000000002</v>
      </c>
      <c r="G15" s="273">
        <v>0.1802</v>
      </c>
      <c r="H15" s="273">
        <v>0.15359999999999999</v>
      </c>
      <c r="I15" s="273">
        <v>0.22670000000000001</v>
      </c>
      <c r="J15" s="273">
        <v>0.2109</v>
      </c>
      <c r="K15" s="274">
        <v>0.2228</v>
      </c>
      <c r="L15" s="274">
        <v>0.20980000000000001</v>
      </c>
      <c r="M15" s="274">
        <v>0.1913</v>
      </c>
      <c r="N15" s="274">
        <v>0.21239999999999998</v>
      </c>
      <c r="O15" s="274">
        <v>0.26960000000000001</v>
      </c>
      <c r="P15" s="274">
        <v>0.27510000000000001</v>
      </c>
      <c r="Q15" s="274">
        <v>0.247</v>
      </c>
      <c r="R15" s="274">
        <v>0.22510000000000002</v>
      </c>
      <c r="S15" s="274">
        <v>0.25829999999999997</v>
      </c>
      <c r="T15" s="274">
        <v>0.19800000000000001</v>
      </c>
      <c r="U15" s="274">
        <v>0.15590000000000001</v>
      </c>
      <c r="V15" s="274">
        <v>0.1409</v>
      </c>
      <c r="W15" s="274">
        <v>0.1646</v>
      </c>
      <c r="X15" s="274">
        <v>0.22039999999999998</v>
      </c>
      <c r="Y15" s="274">
        <v>0.29969999999999997</v>
      </c>
      <c r="Z15" s="274">
        <v>0.23010000000000003</v>
      </c>
      <c r="AA15" s="274">
        <v>0.2341</v>
      </c>
      <c r="AB15" s="274">
        <v>0.31019999999999998</v>
      </c>
      <c r="AC15" s="275">
        <v>0.52029999999999998</v>
      </c>
      <c r="AD15" s="275">
        <v>0.32159999999999994</v>
      </c>
      <c r="AE15" s="275">
        <v>0.35950000000000004</v>
      </c>
      <c r="AF15" s="275">
        <v>0.53200000000000003</v>
      </c>
      <c r="AG15" s="275">
        <v>0.51900000000000002</v>
      </c>
      <c r="AH15" s="671">
        <v>0.47130000000000005</v>
      </c>
      <c r="AI15" s="671">
        <v>0.38229999999999997</v>
      </c>
      <c r="AJ15" s="803">
        <v>0.316</v>
      </c>
      <c r="AK15" s="803">
        <v>0.3</v>
      </c>
      <c r="AL15" s="803">
        <v>0.32</v>
      </c>
    </row>
    <row r="16" spans="1:38" s="263" customFormat="1" ht="19.95" customHeight="1" x14ac:dyDescent="0.25">
      <c r="A16" s="262" t="s">
        <v>219</v>
      </c>
      <c r="B16" s="264">
        <f>B8/B12</f>
        <v>0.84819535833341397</v>
      </c>
      <c r="C16" s="264">
        <f t="shared" ref="C16:AL16" si="1">C8/C12</f>
        <v>0.82114906687087419</v>
      </c>
      <c r="D16" s="264">
        <f t="shared" si="1"/>
        <v>0.82957489160963105</v>
      </c>
      <c r="E16" s="264">
        <f t="shared" si="1"/>
        <v>0.84004642862874279</v>
      </c>
      <c r="F16" s="264">
        <f t="shared" si="1"/>
        <v>0.85660432122014174</v>
      </c>
      <c r="G16" s="264">
        <f t="shared" si="1"/>
        <v>0.88886802401511611</v>
      </c>
      <c r="H16" s="264">
        <f t="shared" si="1"/>
        <v>0.90124544716136401</v>
      </c>
      <c r="I16" s="264">
        <f t="shared" si="1"/>
        <v>0.8536071678180247</v>
      </c>
      <c r="J16" s="264">
        <f t="shared" si="1"/>
        <v>0.86442519867880419</v>
      </c>
      <c r="K16" s="264">
        <f t="shared" si="1"/>
        <v>0.89929657159219523</v>
      </c>
      <c r="L16" s="264">
        <f t="shared" si="1"/>
        <v>0.93757787357473732</v>
      </c>
      <c r="M16" s="264">
        <f t="shared" si="1"/>
        <v>0.88165980238062847</v>
      </c>
      <c r="N16" s="264">
        <f t="shared" si="1"/>
        <v>0.89905363499311042</v>
      </c>
      <c r="O16" s="264">
        <f t="shared" si="1"/>
        <v>0.8941988688900171</v>
      </c>
      <c r="P16" s="264">
        <f t="shared" si="1"/>
        <v>0.82797458579380467</v>
      </c>
      <c r="Q16" s="264">
        <f t="shared" si="1"/>
        <v>0.93139411329700839</v>
      </c>
      <c r="R16" s="264">
        <f t="shared" si="1"/>
        <v>0.87525892524897686</v>
      </c>
      <c r="S16" s="264">
        <f t="shared" si="1"/>
        <v>0.83211280134689469</v>
      </c>
      <c r="T16" s="264">
        <f t="shared" si="1"/>
        <v>0.86841550775586251</v>
      </c>
      <c r="U16" s="264">
        <f t="shared" si="1"/>
        <v>0.92115308722235678</v>
      </c>
      <c r="V16" s="264">
        <f t="shared" si="1"/>
        <v>0.92093216043053394</v>
      </c>
      <c r="W16" s="264">
        <f t="shared" si="1"/>
        <v>0.86981821995823327</v>
      </c>
      <c r="X16" s="264">
        <f t="shared" si="1"/>
        <v>0.8829962813363591</v>
      </c>
      <c r="Y16" s="264">
        <f t="shared" si="1"/>
        <v>0.94742156627661755</v>
      </c>
      <c r="Z16" s="264">
        <f t="shared" si="1"/>
        <v>0.9294526420405097</v>
      </c>
      <c r="AA16" s="264">
        <f t="shared" si="1"/>
        <v>0.93965274438495927</v>
      </c>
      <c r="AB16" s="264">
        <f t="shared" si="1"/>
        <v>0.90823855618764393</v>
      </c>
      <c r="AC16" s="264">
        <f t="shared" si="1"/>
        <v>0.86298249280438244</v>
      </c>
      <c r="AD16" s="264">
        <f t="shared" si="1"/>
        <v>0.88117011079367402</v>
      </c>
      <c r="AE16" s="264">
        <f t="shared" si="1"/>
        <v>0.82481955125728545</v>
      </c>
      <c r="AF16" s="264">
        <f t="shared" si="1"/>
        <v>0.83857134233194097</v>
      </c>
      <c r="AG16" s="264">
        <f t="shared" si="1"/>
        <v>0.92595949598877991</v>
      </c>
      <c r="AH16" s="264">
        <f t="shared" si="1"/>
        <v>0.89623678336845625</v>
      </c>
      <c r="AI16" s="264">
        <f t="shared" si="1"/>
        <v>0.90969449121962953</v>
      </c>
      <c r="AJ16" s="264">
        <f>AJ8/AJ12</f>
        <v>0.90397177323225097</v>
      </c>
      <c r="AK16" s="264">
        <f>AK8/AK12</f>
        <v>0.90322580645161288</v>
      </c>
      <c r="AL16" s="264">
        <f>AL8/AL12</f>
        <v>0.89697648376259798</v>
      </c>
    </row>
    <row r="17" spans="1:38" s="263" customFormat="1" ht="19.95" customHeight="1" x14ac:dyDescent="0.25">
      <c r="A17" s="262" t="s">
        <v>214</v>
      </c>
      <c r="B17" s="264">
        <f>B11/B12</f>
        <v>0.151804641666586</v>
      </c>
      <c r="C17" s="264">
        <f t="shared" ref="C17:AL17" si="2">C11/C12</f>
        <v>0.17885093312912581</v>
      </c>
      <c r="D17" s="264">
        <f t="shared" si="2"/>
        <v>0.17042510839036892</v>
      </c>
      <c r="E17" s="264">
        <f t="shared" si="2"/>
        <v>0.15995357137125724</v>
      </c>
      <c r="F17" s="264">
        <f t="shared" si="2"/>
        <v>0.14339567877985829</v>
      </c>
      <c r="G17" s="264">
        <f t="shared" si="2"/>
        <v>0.11113197598488393</v>
      </c>
      <c r="H17" s="264">
        <f t="shared" si="2"/>
        <v>9.8754552838635976E-2</v>
      </c>
      <c r="I17" s="264">
        <f t="shared" si="2"/>
        <v>0.14639283218197532</v>
      </c>
      <c r="J17" s="264">
        <f t="shared" si="2"/>
        <v>0.13557480132119581</v>
      </c>
      <c r="K17" s="264">
        <f t="shared" si="2"/>
        <v>0.1007034284078048</v>
      </c>
      <c r="L17" s="264">
        <f t="shared" si="2"/>
        <v>6.2422126425262667E-2</v>
      </c>
      <c r="M17" s="264">
        <f t="shared" si="2"/>
        <v>0.11834019761937158</v>
      </c>
      <c r="N17" s="264">
        <f t="shared" si="2"/>
        <v>0.1009463650068896</v>
      </c>
      <c r="O17" s="264">
        <f t="shared" si="2"/>
        <v>0.10580113110998292</v>
      </c>
      <c r="P17" s="264">
        <f t="shared" si="2"/>
        <v>0.1720254142061953</v>
      </c>
      <c r="Q17" s="264">
        <f t="shared" si="2"/>
        <v>6.8605886702991642E-2</v>
      </c>
      <c r="R17" s="264">
        <f t="shared" si="2"/>
        <v>0.12474107475102322</v>
      </c>
      <c r="S17" s="264">
        <f t="shared" si="2"/>
        <v>0.16788719865310534</v>
      </c>
      <c r="T17" s="264">
        <f t="shared" si="2"/>
        <v>0.13158449224413749</v>
      </c>
      <c r="U17" s="264">
        <f t="shared" si="2"/>
        <v>7.8846912777643177E-2</v>
      </c>
      <c r="V17" s="264">
        <f t="shared" si="2"/>
        <v>7.9067839569466031E-2</v>
      </c>
      <c r="W17" s="264">
        <f t="shared" si="2"/>
        <v>0.13018178004176681</v>
      </c>
      <c r="X17" s="264">
        <f t="shared" si="2"/>
        <v>0.11700371866364094</v>
      </c>
      <c r="Y17" s="264">
        <f t="shared" si="2"/>
        <v>5.2578433723382362E-2</v>
      </c>
      <c r="Z17" s="264">
        <f t="shared" si="2"/>
        <v>7.0547357959490326E-2</v>
      </c>
      <c r="AA17" s="264">
        <f t="shared" si="2"/>
        <v>6.0347255615040771E-2</v>
      </c>
      <c r="AB17" s="264">
        <f t="shared" si="2"/>
        <v>9.1761443812356042E-2</v>
      </c>
      <c r="AC17" s="264">
        <f t="shared" si="2"/>
        <v>0.13701750719561764</v>
      </c>
      <c r="AD17" s="264">
        <f t="shared" si="2"/>
        <v>0.11882988920632606</v>
      </c>
      <c r="AE17" s="264">
        <f t="shared" si="2"/>
        <v>0.17518044874271455</v>
      </c>
      <c r="AF17" s="264">
        <f t="shared" si="2"/>
        <v>0.16142865766805903</v>
      </c>
      <c r="AG17" s="264">
        <f t="shared" si="2"/>
        <v>7.4040504011220046E-2</v>
      </c>
      <c r="AH17" s="264">
        <f t="shared" si="2"/>
        <v>0.10376321663154371</v>
      </c>
      <c r="AI17" s="264">
        <f t="shared" si="2"/>
        <v>9.0305508780370455E-2</v>
      </c>
      <c r="AJ17" s="264">
        <f>AJ11/AJ12</f>
        <v>9.6028226767749011E-2</v>
      </c>
      <c r="AK17" s="264">
        <f>AK11/AK12</f>
        <v>9.6774193548387094E-2</v>
      </c>
      <c r="AL17" s="264">
        <f>AL11/AL12</f>
        <v>0.10302351623740201</v>
      </c>
    </row>
    <row r="18" spans="1:38" s="224" customFormat="1" ht="19.95" customHeight="1" x14ac:dyDescent="0.25">
      <c r="A18" s="265" t="s">
        <v>183</v>
      </c>
      <c r="B18" s="266">
        <f>B13/B11</f>
        <v>1.0644500306560392</v>
      </c>
      <c r="C18" s="266">
        <f t="shared" ref="C18:AL18" si="3">C13/C11</f>
        <v>0.5308367838228214</v>
      </c>
      <c r="D18" s="266">
        <f t="shared" si="3"/>
        <v>0.62268938271604934</v>
      </c>
      <c r="E18" s="266">
        <f t="shared" si="3"/>
        <v>0.39501589912280705</v>
      </c>
      <c r="F18" s="266">
        <f t="shared" si="3"/>
        <v>0.38102048192771087</v>
      </c>
      <c r="G18" s="266">
        <f t="shared" si="3"/>
        <v>0.75305727923627686</v>
      </c>
      <c r="H18" s="266">
        <f t="shared" si="3"/>
        <v>1.4532417860151643</v>
      </c>
      <c r="I18" s="266">
        <f t="shared" si="3"/>
        <v>1.116456243329776</v>
      </c>
      <c r="J18" s="266">
        <f t="shared" si="3"/>
        <v>1.0327615894039734</v>
      </c>
      <c r="K18" s="266">
        <f t="shared" si="3"/>
        <v>0.964541019955654</v>
      </c>
      <c r="L18" s="266">
        <f t="shared" si="3"/>
        <v>2.2107599009900993</v>
      </c>
      <c r="M18" s="266">
        <f t="shared" si="3"/>
        <v>1.362154501216545</v>
      </c>
      <c r="N18" s="266">
        <f t="shared" si="3"/>
        <v>1.0641943874058863</v>
      </c>
      <c r="O18" s="266">
        <f t="shared" si="3"/>
        <v>0.72050489875898116</v>
      </c>
      <c r="P18" s="266">
        <f t="shared" si="3"/>
        <v>0.42366120014908681</v>
      </c>
      <c r="Q18" s="266">
        <f t="shared" si="3"/>
        <v>2.0320929582476635</v>
      </c>
      <c r="R18" s="266">
        <f t="shared" si="3"/>
        <v>0.74762891154083011</v>
      </c>
      <c r="S18" s="266">
        <f t="shared" si="3"/>
        <v>0.44894506241607496</v>
      </c>
      <c r="T18" s="266">
        <f t="shared" si="3"/>
        <v>0.64073257301053421</v>
      </c>
      <c r="U18" s="266">
        <f t="shared" si="3"/>
        <v>1.4502065034886216</v>
      </c>
      <c r="V18" s="266">
        <f t="shared" si="3"/>
        <v>1.9749144817942466</v>
      </c>
      <c r="W18" s="266">
        <f t="shared" si="3"/>
        <v>0.93619688555964231</v>
      </c>
      <c r="X18" s="266">
        <f t="shared" si="3"/>
        <v>0.65859544447947338</v>
      </c>
      <c r="Y18" s="266">
        <f t="shared" si="3"/>
        <v>1.1492028099127523</v>
      </c>
      <c r="Z18" s="266">
        <f t="shared" si="3"/>
        <v>1.2835925788828531</v>
      </c>
      <c r="AA18" s="266">
        <f t="shared" si="3"/>
        <v>2.6096279271976734</v>
      </c>
      <c r="AB18" s="266">
        <f t="shared" si="3"/>
        <v>1.6440333282870843</v>
      </c>
      <c r="AC18" s="266">
        <f t="shared" si="3"/>
        <v>0.85350588874048983</v>
      </c>
      <c r="AD18" s="266">
        <f t="shared" si="3"/>
        <v>1.3041168486663437</v>
      </c>
      <c r="AE18" s="266">
        <f t="shared" si="3"/>
        <v>1.0140273000292219</v>
      </c>
      <c r="AF18" s="266">
        <f t="shared" si="3"/>
        <v>0.75019996445163029</v>
      </c>
      <c r="AG18" s="266">
        <f t="shared" si="3"/>
        <v>1.734839083396216</v>
      </c>
      <c r="AH18" s="266">
        <f t="shared" si="3"/>
        <v>0.78806604621803511</v>
      </c>
      <c r="AI18" s="266">
        <f t="shared" si="3"/>
        <v>0.62067128396377202</v>
      </c>
      <c r="AJ18" s="266">
        <f>AJ13/AJ11</f>
        <v>0.92105263157894735</v>
      </c>
      <c r="AK18" s="266">
        <f>AK13/AK11</f>
        <v>1.0404761904761906</v>
      </c>
      <c r="AL18" s="266">
        <f>AL13/AL11</f>
        <v>0.92173913043478262</v>
      </c>
    </row>
    <row r="20" spans="1:38" ht="15.6" x14ac:dyDescent="0.25">
      <c r="A20" s="3" t="s">
        <v>17</v>
      </c>
    </row>
    <row r="21" spans="1:38" ht="15.6" x14ac:dyDescent="0.25">
      <c r="A21" s="3" t="s">
        <v>82</v>
      </c>
    </row>
  </sheetData>
  <mergeCells count="2">
    <mergeCell ref="A1:P1"/>
    <mergeCell ref="K3:AA3"/>
  </mergeCells>
  <phoneticPr fontId="0" type="noConversion"/>
  <printOptions horizontalCentered="1" verticalCentered="1"/>
  <pageMargins left="0.5" right="0.5" top="1" bottom="1" header="0.5" footer="0.5"/>
  <pageSetup scale="6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zoomScaleNormal="100" workbookViewId="0">
      <pane xSplit="4" ySplit="3" topLeftCell="X8" activePane="bottomRight" state="frozen"/>
      <selection pane="topRight" activeCell="E1" sqref="E1"/>
      <selection pane="bottomLeft" activeCell="A4" sqref="A4"/>
      <selection pane="bottomRight" activeCell="AK15" sqref="AK15"/>
    </sheetView>
  </sheetViews>
  <sheetFormatPr defaultRowHeight="13.2" x14ac:dyDescent="0.25"/>
  <cols>
    <col min="1" max="1" width="18.6640625" bestFit="1" customWidth="1"/>
    <col min="2" max="4" width="7.5546875" hidden="1" customWidth="1"/>
    <col min="5" max="7" width="7.5546875" bestFit="1" customWidth="1"/>
    <col min="8" max="14" width="7.5546875" customWidth="1"/>
    <col min="15" max="17" width="7.5546875" bestFit="1" customWidth="1"/>
    <col min="28" max="28" width="10.109375" bestFit="1" customWidth="1"/>
    <col min="31" max="31" width="12.6640625" style="129" bestFit="1" customWidth="1"/>
  </cols>
  <sheetData>
    <row r="1" spans="1:38" s="277" customFormat="1" ht="15.6" x14ac:dyDescent="0.3">
      <c r="A1" s="1059" t="s">
        <v>88</v>
      </c>
      <c r="B1" s="1059"/>
      <c r="C1" s="1059"/>
      <c r="D1" s="1059"/>
      <c r="E1" s="1059"/>
      <c r="F1" s="1059"/>
      <c r="G1" s="1059"/>
      <c r="H1" s="242"/>
      <c r="I1" s="242"/>
      <c r="J1" s="242"/>
      <c r="K1" s="242"/>
      <c r="L1" s="242"/>
      <c r="M1" s="242"/>
      <c r="N1" s="242"/>
      <c r="O1" s="7"/>
      <c r="P1" s="7"/>
      <c r="Q1" s="28"/>
      <c r="R1"/>
      <c r="S1"/>
      <c r="T1"/>
      <c r="U1"/>
      <c r="V1"/>
      <c r="W1"/>
      <c r="X1"/>
      <c r="Y1"/>
      <c r="Z1"/>
      <c r="AA1"/>
      <c r="AB1"/>
      <c r="AC1"/>
      <c r="AD1"/>
      <c r="AE1" s="129"/>
      <c r="AF1"/>
      <c r="AG1"/>
    </row>
    <row r="2" spans="1:38" x14ac:dyDescent="0.25">
      <c r="A2" s="29"/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5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5" t="s">
        <v>5</v>
      </c>
      <c r="O2" s="8" t="s">
        <v>6</v>
      </c>
      <c r="P2" s="8" t="s">
        <v>7</v>
      </c>
      <c r="Q2" s="8" t="s">
        <v>8</v>
      </c>
      <c r="R2" s="20" t="s">
        <v>16</v>
      </c>
      <c r="S2" s="15" t="s">
        <v>68</v>
      </c>
      <c r="T2" s="15" t="s">
        <v>70</v>
      </c>
      <c r="U2" s="15" t="s">
        <v>75</v>
      </c>
      <c r="V2" s="15" t="s">
        <v>77</v>
      </c>
      <c r="W2" s="15" t="s">
        <v>78</v>
      </c>
      <c r="X2" s="15" t="s">
        <v>79</v>
      </c>
      <c r="Y2" s="15" t="s">
        <v>83</v>
      </c>
      <c r="Z2" s="15" t="s">
        <v>85</v>
      </c>
      <c r="AA2" s="15" t="s">
        <v>87</v>
      </c>
      <c r="AB2" s="65" t="s">
        <v>94</v>
      </c>
      <c r="AC2" s="65" t="s">
        <v>95</v>
      </c>
      <c r="AD2" s="65" t="s">
        <v>96</v>
      </c>
      <c r="AE2" s="709"/>
      <c r="AF2" s="596" t="s">
        <v>96</v>
      </c>
      <c r="AG2" s="65" t="s">
        <v>99</v>
      </c>
      <c r="AH2" s="596" t="s">
        <v>335</v>
      </c>
      <c r="AI2" s="596" t="s">
        <v>366</v>
      </c>
      <c r="AJ2" s="596" t="s">
        <v>372</v>
      </c>
      <c r="AK2" s="596" t="s">
        <v>376</v>
      </c>
      <c r="AL2" s="596" t="s">
        <v>415</v>
      </c>
    </row>
    <row r="3" spans="1:38" x14ac:dyDescent="0.25">
      <c r="A3" s="30"/>
      <c r="B3" s="1038" t="s">
        <v>9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40"/>
      <c r="P3" s="1040"/>
      <c r="Q3" s="1040"/>
      <c r="R3" s="1040"/>
      <c r="S3" s="1040"/>
      <c r="T3" s="1040"/>
      <c r="U3" s="1040"/>
      <c r="V3" s="1040"/>
      <c r="W3" s="1040"/>
      <c r="X3" s="1040"/>
    </row>
    <row r="4" spans="1:38" x14ac:dyDescent="0.25">
      <c r="A4" s="4" t="s">
        <v>32</v>
      </c>
      <c r="B4" s="24">
        <v>254.5</v>
      </c>
      <c r="C4" s="25">
        <v>344.6</v>
      </c>
      <c r="D4" s="19">
        <v>175.7</v>
      </c>
      <c r="E4" s="25">
        <v>316.10000000000002</v>
      </c>
      <c r="F4" s="25">
        <v>536.4</v>
      </c>
      <c r="G4" s="25">
        <v>436.4</v>
      </c>
      <c r="H4" s="25">
        <v>302.5</v>
      </c>
      <c r="I4" s="25">
        <v>182</v>
      </c>
      <c r="J4" s="25">
        <v>239.1</v>
      </c>
      <c r="K4" s="25">
        <v>329</v>
      </c>
      <c r="L4" s="25">
        <v>278.39999999999998</v>
      </c>
      <c r="M4" s="25">
        <v>292.3</v>
      </c>
      <c r="N4" s="25">
        <v>209.1</v>
      </c>
      <c r="O4" s="17">
        <v>334.8</v>
      </c>
      <c r="P4" s="17">
        <v>183.5</v>
      </c>
      <c r="Q4" s="17">
        <v>131.80000000000001</v>
      </c>
      <c r="R4" s="17">
        <v>199.8</v>
      </c>
      <c r="S4" s="17">
        <v>348.5</v>
      </c>
      <c r="T4" s="17">
        <v>290.2</v>
      </c>
      <c r="U4" s="17">
        <v>247.7</v>
      </c>
      <c r="V4" s="17">
        <v>208</v>
      </c>
      <c r="W4" s="17">
        <v>178.3</v>
      </c>
      <c r="X4" s="17">
        <v>112.4</v>
      </c>
      <c r="Y4" s="17">
        <v>255.7</v>
      </c>
      <c r="Z4" s="17">
        <v>449.3</v>
      </c>
      <c r="AA4" s="17">
        <v>573.79999999999995</v>
      </c>
      <c r="AB4" s="17">
        <v>205</v>
      </c>
      <c r="AC4" s="17">
        <v>138.19999999999999</v>
      </c>
      <c r="AD4" s="17">
        <v>150.9</v>
      </c>
      <c r="AE4" s="710" t="s">
        <v>69</v>
      </c>
      <c r="AF4" s="17">
        <v>150.9</v>
      </c>
      <c r="AG4" s="17">
        <v>215.01300000000001</v>
      </c>
      <c r="AH4" s="17">
        <v>169.37</v>
      </c>
      <c r="AI4" s="17">
        <v>140.55699999999999</v>
      </c>
      <c r="AJ4" s="17">
        <v>91.991</v>
      </c>
      <c r="AK4" s="17">
        <v>190.61</v>
      </c>
      <c r="AL4" s="17">
        <v>160</v>
      </c>
    </row>
    <row r="5" spans="1:38" s="72" customFormat="1" x14ac:dyDescent="0.25">
      <c r="A5" s="4" t="s">
        <v>10</v>
      </c>
      <c r="B5" s="441">
        <v>2190.3000000000002</v>
      </c>
      <c r="C5" s="441">
        <v>1635.8</v>
      </c>
      <c r="D5" s="441">
        <v>1860.9</v>
      </c>
      <c r="E5" s="441">
        <v>2099.1</v>
      </c>
      <c r="F5" s="441">
        <v>1942.6</v>
      </c>
      <c r="G5" s="441">
        <v>1937.7</v>
      </c>
      <c r="H5" s="441">
        <v>1548.8</v>
      </c>
      <c r="I5" s="441">
        <v>1923.8</v>
      </c>
      <c r="J5" s="441">
        <v>1925.9</v>
      </c>
      <c r="K5" s="441">
        <v>1986.6</v>
      </c>
      <c r="L5" s="441">
        <v>2190.4</v>
      </c>
      <c r="M5" s="441">
        <v>1869.7</v>
      </c>
      <c r="N5" s="441">
        <v>2514.9</v>
      </c>
      <c r="O5" s="17">
        <v>2174.3000000000002</v>
      </c>
      <c r="P5" s="17">
        <v>2380.3000000000002</v>
      </c>
      <c r="Q5" s="17">
        <v>2688.8</v>
      </c>
      <c r="R5" s="17">
        <v>2741</v>
      </c>
      <c r="S5" s="17">
        <v>2653.8</v>
      </c>
      <c r="T5" s="17">
        <v>2757.8</v>
      </c>
      <c r="U5" s="17">
        <v>2890.7</v>
      </c>
      <c r="V5" s="17">
        <v>2756.1</v>
      </c>
      <c r="W5" s="17">
        <v>2453.8000000000002</v>
      </c>
      <c r="X5" s="17">
        <v>3123.8</v>
      </c>
      <c r="Y5" s="17">
        <v>3068.3</v>
      </c>
      <c r="Z5" s="17">
        <v>3196.7</v>
      </c>
      <c r="AA5" s="17">
        <v>2677.1</v>
      </c>
      <c r="AB5" s="17">
        <v>2967</v>
      </c>
      <c r="AC5" s="17">
        <v>3359</v>
      </c>
      <c r="AD5" s="17">
        <v>3329.3</v>
      </c>
      <c r="AE5" s="710" t="s">
        <v>69</v>
      </c>
      <c r="AF5" s="17">
        <v>3329.2</v>
      </c>
      <c r="AG5" s="17">
        <v>3093.5239999999999</v>
      </c>
      <c r="AH5" s="581">
        <v>3033.5810000000001</v>
      </c>
      <c r="AI5" s="581">
        <v>3357.9839999999999</v>
      </c>
      <c r="AJ5" s="581">
        <v>3927.09</v>
      </c>
      <c r="AK5" s="581">
        <v>3929.8850000000002</v>
      </c>
      <c r="AL5" s="581">
        <v>3798</v>
      </c>
    </row>
    <row r="6" spans="1:38" x14ac:dyDescent="0.25">
      <c r="A6" s="10" t="s">
        <v>11</v>
      </c>
      <c r="B6" s="25">
        <v>2444.8000000000002</v>
      </c>
      <c r="C6" s="25">
        <v>1980.4</v>
      </c>
      <c r="D6" s="25">
        <v>2036.6</v>
      </c>
      <c r="E6" s="25">
        <v>2415.1999999999998</v>
      </c>
      <c r="F6" s="25">
        <v>2479</v>
      </c>
      <c r="G6" s="25">
        <v>2374.1</v>
      </c>
      <c r="H6" s="25">
        <v>1855.3</v>
      </c>
      <c r="I6" s="25">
        <v>2108.8000000000002</v>
      </c>
      <c r="J6" s="25">
        <v>2167</v>
      </c>
      <c r="K6" s="25">
        <v>2319.6</v>
      </c>
      <c r="L6" s="25">
        <v>2470.8000000000002</v>
      </c>
      <c r="M6" s="25">
        <v>2167</v>
      </c>
      <c r="N6" s="25">
        <v>2730</v>
      </c>
      <c r="O6" s="17">
        <v>2514.1</v>
      </c>
      <c r="P6" s="17">
        <v>2572.8000000000002</v>
      </c>
      <c r="Q6" s="17">
        <v>2825.6</v>
      </c>
      <c r="R6" s="17">
        <v>2943.8</v>
      </c>
      <c r="S6" s="17">
        <v>3006.3</v>
      </c>
      <c r="T6" s="17">
        <v>3052</v>
      </c>
      <c r="U6" s="17">
        <v>3141.3</v>
      </c>
      <c r="V6" s="17">
        <v>2968.8</v>
      </c>
      <c r="W6" s="17">
        <v>2637.7</v>
      </c>
      <c r="X6" s="17">
        <v>3241.8</v>
      </c>
      <c r="Y6" s="17">
        <v>3327.1</v>
      </c>
      <c r="Z6" s="17">
        <v>3655.5</v>
      </c>
      <c r="AA6" s="17">
        <v>3260.8</v>
      </c>
      <c r="AB6" s="17">
        <v>3185.3</v>
      </c>
      <c r="AC6" s="17">
        <v>3511.8</v>
      </c>
      <c r="AD6" s="17">
        <v>3494.5</v>
      </c>
      <c r="AE6" s="710" t="s">
        <v>69</v>
      </c>
      <c r="AF6" s="17">
        <v>3494.5</v>
      </c>
      <c r="AG6" s="17">
        <v>3324.6726425643242</v>
      </c>
      <c r="AH6" s="17">
        <v>3239.0876418632024</v>
      </c>
      <c r="AI6" s="17">
        <v>3570.2543805802579</v>
      </c>
      <c r="AJ6" s="17">
        <v>4052.3081137309728</v>
      </c>
      <c r="AK6" s="17">
        <v>4150.4949999999999</v>
      </c>
      <c r="AL6" s="17">
        <v>4288</v>
      </c>
    </row>
    <row r="7" spans="1:38" x14ac:dyDescent="0.25">
      <c r="A7" s="1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I7" s="17"/>
      <c r="AJ7" s="17"/>
      <c r="AK7" s="17"/>
      <c r="AL7" s="17"/>
    </row>
    <row r="8" spans="1:38" x14ac:dyDescent="0.25">
      <c r="A8" s="4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I8" s="17"/>
      <c r="AJ8" s="17"/>
      <c r="AK8" s="17"/>
      <c r="AL8" s="17"/>
    </row>
    <row r="9" spans="1:38" x14ac:dyDescent="0.25">
      <c r="A9" s="10" t="s">
        <v>12</v>
      </c>
      <c r="B9" s="441">
        <v>284.2</v>
      </c>
      <c r="C9" s="441">
        <v>269.60000000000002</v>
      </c>
      <c r="D9" s="441">
        <v>253.7</v>
      </c>
      <c r="E9" s="441">
        <v>267.5</v>
      </c>
      <c r="F9" s="441">
        <v>295.8</v>
      </c>
      <c r="G9" s="441">
        <v>293.39999999999998</v>
      </c>
      <c r="H9" s="441">
        <v>275.39999999999998</v>
      </c>
      <c r="I9" s="441">
        <v>273</v>
      </c>
      <c r="J9" s="441">
        <v>304.10000000000002</v>
      </c>
      <c r="K9" s="441">
        <v>322</v>
      </c>
      <c r="L9" s="441">
        <v>328.2</v>
      </c>
      <c r="M9" s="441">
        <v>329.6</v>
      </c>
      <c r="N9" s="441">
        <v>346.2</v>
      </c>
      <c r="O9" s="17">
        <v>351.4</v>
      </c>
      <c r="P9" s="17">
        <v>360.6</v>
      </c>
      <c r="Q9" s="17">
        <v>395.8</v>
      </c>
      <c r="R9" s="17">
        <v>409.3</v>
      </c>
      <c r="S9" s="17">
        <v>426.7</v>
      </c>
      <c r="T9" s="17">
        <v>420.9</v>
      </c>
      <c r="U9" s="17">
        <v>427.5</v>
      </c>
      <c r="V9" s="17">
        <v>417.5</v>
      </c>
      <c r="W9" s="17">
        <v>419.4</v>
      </c>
      <c r="X9" s="17">
        <v>427.4</v>
      </c>
      <c r="Y9" s="17">
        <v>442.4</v>
      </c>
      <c r="Z9" s="17">
        <v>459.2</v>
      </c>
      <c r="AA9" s="17">
        <v>467.4</v>
      </c>
      <c r="AB9" s="17">
        <v>420.4</v>
      </c>
      <c r="AC9" s="17">
        <v>445.1</v>
      </c>
      <c r="AD9" s="17">
        <v>442.6</v>
      </c>
      <c r="AE9" s="710" t="s">
        <v>336</v>
      </c>
      <c r="AI9" s="17"/>
      <c r="AJ9" s="17"/>
      <c r="AK9" s="17">
        <v>470.5</v>
      </c>
      <c r="AL9" s="17"/>
    </row>
    <row r="10" spans="1:38" x14ac:dyDescent="0.25">
      <c r="A10" s="10" t="s">
        <v>13</v>
      </c>
      <c r="B10" s="25">
        <v>245.9</v>
      </c>
      <c r="C10" s="25">
        <v>190.6</v>
      </c>
      <c r="D10" s="25">
        <v>153.4</v>
      </c>
      <c r="E10" s="25">
        <v>166.5</v>
      </c>
      <c r="F10" s="25">
        <v>216.5</v>
      </c>
      <c r="G10" s="25">
        <v>260.8</v>
      </c>
      <c r="H10" s="25">
        <v>138.30000000000001</v>
      </c>
      <c r="I10" s="25">
        <v>168.5</v>
      </c>
      <c r="J10" s="25">
        <v>120.1</v>
      </c>
      <c r="K10" s="25">
        <v>167.1</v>
      </c>
      <c r="L10" s="25">
        <v>235.9</v>
      </c>
      <c r="M10" s="25">
        <v>176</v>
      </c>
      <c r="N10" s="25">
        <v>230.9</v>
      </c>
      <c r="O10" s="17">
        <v>233.6</v>
      </c>
      <c r="P10" s="17">
        <v>289.7</v>
      </c>
      <c r="Q10" s="17">
        <v>365.3</v>
      </c>
      <c r="R10" s="17">
        <v>268.5</v>
      </c>
      <c r="S10" s="17">
        <v>297.8</v>
      </c>
      <c r="T10" s="17">
        <v>315.5</v>
      </c>
      <c r="U10" s="17">
        <v>348.6</v>
      </c>
      <c r="V10" s="17">
        <v>320.39999999999998</v>
      </c>
      <c r="W10" s="17">
        <v>385.7</v>
      </c>
      <c r="X10" s="17">
        <v>405.8</v>
      </c>
      <c r="Y10" s="17">
        <v>312.60000000000002</v>
      </c>
      <c r="Z10" s="17">
        <v>373.8</v>
      </c>
      <c r="AA10" s="17">
        <v>328.1</v>
      </c>
      <c r="AB10" s="17">
        <v>386.9</v>
      </c>
      <c r="AC10" s="17">
        <v>536</v>
      </c>
      <c r="AD10" s="17">
        <v>618</v>
      </c>
      <c r="AE10" s="710" t="s">
        <v>337</v>
      </c>
      <c r="AF10" s="17">
        <v>587.70000000000005</v>
      </c>
      <c r="AG10" s="17">
        <v>516.61067634167182</v>
      </c>
      <c r="AH10" s="17">
        <v>622.63531443235524</v>
      </c>
      <c r="AI10" s="17">
        <v>675.78454811361917</v>
      </c>
      <c r="AJ10" s="17">
        <v>687.26550318143381</v>
      </c>
      <c r="AK10" s="17">
        <v>791.6</v>
      </c>
      <c r="AL10" s="17"/>
    </row>
    <row r="11" spans="1:38" s="72" customFormat="1" x14ac:dyDescent="0.25">
      <c r="A11" s="10" t="s">
        <v>34</v>
      </c>
      <c r="B11" s="25">
        <v>-36.200000000000003</v>
      </c>
      <c r="C11" s="25">
        <v>48.5</v>
      </c>
      <c r="D11" s="25">
        <v>14.8</v>
      </c>
      <c r="E11" s="25">
        <v>21.5</v>
      </c>
      <c r="F11" s="25">
        <v>10.1</v>
      </c>
      <c r="G11" s="25">
        <v>64.599999999999994</v>
      </c>
      <c r="H11" s="25">
        <v>74.8</v>
      </c>
      <c r="I11" s="25">
        <v>56.6</v>
      </c>
      <c r="J11" s="25">
        <v>58.8</v>
      </c>
      <c r="K11" s="25">
        <v>51.5</v>
      </c>
      <c r="L11" s="25">
        <v>70.7</v>
      </c>
      <c r="M11" s="25">
        <v>79.8</v>
      </c>
      <c r="N11" s="25">
        <v>50.9</v>
      </c>
      <c r="O11" s="17">
        <v>95.7</v>
      </c>
      <c r="P11" s="17">
        <v>97.4</v>
      </c>
      <c r="Q11" s="17">
        <v>66.900000000000006</v>
      </c>
      <c r="R11" s="17">
        <v>78.5</v>
      </c>
      <c r="S11" s="17">
        <v>98.9</v>
      </c>
      <c r="T11" s="17">
        <v>75.599999999999994</v>
      </c>
      <c r="U11" s="17">
        <v>89.6</v>
      </c>
      <c r="V11" s="17">
        <v>112.3</v>
      </c>
      <c r="W11" s="17">
        <v>140.6</v>
      </c>
      <c r="X11" s="17">
        <v>99.4</v>
      </c>
      <c r="Y11" s="17">
        <v>68.3</v>
      </c>
      <c r="Z11" s="17">
        <v>113.2</v>
      </c>
      <c r="AA11" s="17">
        <v>96.6</v>
      </c>
      <c r="AB11" s="17">
        <v>92.1</v>
      </c>
      <c r="AC11" s="17">
        <v>180.8</v>
      </c>
      <c r="AD11" s="17">
        <v>145.1</v>
      </c>
      <c r="AE11" s="710" t="s">
        <v>13</v>
      </c>
      <c r="AF11" s="17">
        <v>618</v>
      </c>
      <c r="AG11" s="17">
        <v>424.8854442567</v>
      </c>
      <c r="AH11" s="581">
        <v>618.44103489841473</v>
      </c>
      <c r="AI11" s="581">
        <v>676.5</v>
      </c>
      <c r="AJ11" s="747">
        <v>811.60608105184247</v>
      </c>
      <c r="AK11" s="581">
        <v>150.30000000000001</v>
      </c>
      <c r="AL11" s="581"/>
    </row>
    <row r="12" spans="1:38" x14ac:dyDescent="0.25">
      <c r="A12" s="10" t="s">
        <v>11</v>
      </c>
      <c r="B12" s="25">
        <v>493.9</v>
      </c>
      <c r="C12" s="23">
        <v>508.7</v>
      </c>
      <c r="D12" s="23">
        <v>421.9</v>
      </c>
      <c r="E12" s="23">
        <v>455.4</v>
      </c>
      <c r="F12" s="23">
        <v>522.4</v>
      </c>
      <c r="G12" s="23">
        <v>618.79999999999995</v>
      </c>
      <c r="H12" s="23">
        <v>488.5</v>
      </c>
      <c r="I12" s="23">
        <v>498.1</v>
      </c>
      <c r="J12" s="23">
        <v>483</v>
      </c>
      <c r="K12" s="23">
        <v>540.6</v>
      </c>
      <c r="L12" s="23">
        <v>634.79999999999995</v>
      </c>
      <c r="M12" s="26">
        <v>585.4</v>
      </c>
      <c r="N12" s="26">
        <v>628</v>
      </c>
      <c r="O12" s="27">
        <v>681.7</v>
      </c>
      <c r="P12" s="27">
        <v>747.7</v>
      </c>
      <c r="Q12" s="27">
        <v>826.2</v>
      </c>
      <c r="R12" s="17">
        <v>758.8</v>
      </c>
      <c r="S12" s="17">
        <v>823.4</v>
      </c>
      <c r="T12" s="17">
        <v>812</v>
      </c>
      <c r="U12" s="17">
        <v>865.7</v>
      </c>
      <c r="V12" s="17">
        <v>850.2</v>
      </c>
      <c r="W12" s="17">
        <v>945.7</v>
      </c>
      <c r="X12" s="17">
        <v>932.5</v>
      </c>
      <c r="Y12" s="17">
        <v>823.3</v>
      </c>
      <c r="Z12" s="17">
        <v>946.2</v>
      </c>
      <c r="AA12" s="17">
        <v>892.1</v>
      </c>
      <c r="AB12" s="17">
        <v>899.4</v>
      </c>
      <c r="AC12" s="17">
        <v>1161.8</v>
      </c>
      <c r="AD12" s="17">
        <v>1205.7</v>
      </c>
      <c r="AE12" s="711" t="s">
        <v>11</v>
      </c>
      <c r="AF12" s="17">
        <v>1205.7</v>
      </c>
      <c r="AG12" s="17">
        <v>941.49612059837182</v>
      </c>
      <c r="AH12" s="17">
        <v>1241.07634933077</v>
      </c>
      <c r="AI12" s="17">
        <v>1352.3</v>
      </c>
      <c r="AJ12" s="17">
        <v>1498.8715842332763</v>
      </c>
      <c r="AK12" s="17">
        <v>1412.4</v>
      </c>
      <c r="AL12" s="17"/>
    </row>
    <row r="13" spans="1:38" x14ac:dyDescent="0.25">
      <c r="A13" s="10"/>
      <c r="B13" s="2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6"/>
      <c r="N13" s="26"/>
      <c r="O13" s="27"/>
      <c r="P13" s="27"/>
      <c r="Q13" s="2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66" t="s">
        <v>69</v>
      </c>
      <c r="AI13" s="17"/>
      <c r="AJ13" s="17"/>
      <c r="AK13" s="17"/>
      <c r="AL13" s="17"/>
    </row>
    <row r="14" spans="1:38" x14ac:dyDescent="0.25">
      <c r="A14" t="s">
        <v>35</v>
      </c>
      <c r="B14" s="24">
        <v>1950.9</v>
      </c>
      <c r="C14" s="17">
        <v>1471.7</v>
      </c>
      <c r="D14" s="17">
        <v>1614.7</v>
      </c>
      <c r="E14" s="17">
        <v>1959.8</v>
      </c>
      <c r="F14" s="17">
        <v>1956.6</v>
      </c>
      <c r="G14" s="17">
        <v>1755.3</v>
      </c>
      <c r="H14" s="17">
        <v>1366.8</v>
      </c>
      <c r="I14" s="17">
        <v>1610.7</v>
      </c>
      <c r="J14" s="17">
        <v>1684</v>
      </c>
      <c r="K14" s="17">
        <v>1779</v>
      </c>
      <c r="L14" s="17">
        <v>1836</v>
      </c>
      <c r="M14" s="17">
        <v>1573.6</v>
      </c>
      <c r="N14" s="17">
        <v>2102</v>
      </c>
      <c r="O14" s="17">
        <v>1833.4</v>
      </c>
      <c r="P14" s="17">
        <v>1825.1</v>
      </c>
      <c r="Q14" s="17">
        <v>1999.4</v>
      </c>
      <c r="R14" s="17">
        <v>2186.4</v>
      </c>
      <c r="S14" s="17">
        <v>2182.6999999999998</v>
      </c>
      <c r="T14" s="17">
        <v>2240</v>
      </c>
      <c r="U14" s="17">
        <v>2275.6</v>
      </c>
      <c r="V14" s="17">
        <v>2115.4</v>
      </c>
      <c r="W14" s="17">
        <v>1688.7</v>
      </c>
      <c r="X14" s="17">
        <v>2304.6</v>
      </c>
      <c r="Y14" s="17">
        <v>2501.4</v>
      </c>
      <c r="Z14" s="17">
        <v>2701.4</v>
      </c>
      <c r="AA14" s="17">
        <v>2360.4</v>
      </c>
      <c r="AB14" s="17">
        <v>2275.6</v>
      </c>
      <c r="AC14" s="17">
        <v>2338.6</v>
      </c>
      <c r="AD14" s="17">
        <v>2278.1</v>
      </c>
      <c r="AE14" s="710" t="s">
        <v>69</v>
      </c>
      <c r="AF14" s="17">
        <v>2278.1</v>
      </c>
      <c r="AG14" s="17">
        <v>2369.8850000000002</v>
      </c>
      <c r="AH14" s="17">
        <v>1966.1610000000001</v>
      </c>
      <c r="AI14" s="17">
        <v>2153.6</v>
      </c>
      <c r="AJ14" s="17">
        <v>2527.7440000000001</v>
      </c>
      <c r="AK14" s="17">
        <v>2714.8</v>
      </c>
      <c r="AL14" s="17"/>
    </row>
    <row r="15" spans="1:38" x14ac:dyDescent="0.25">
      <c r="A15" s="11" t="s">
        <v>12</v>
      </c>
      <c r="B15" s="24">
        <v>314.89999999999998</v>
      </c>
      <c r="C15" s="17">
        <v>262.5</v>
      </c>
      <c r="D15" s="17">
        <v>276.39999999999998</v>
      </c>
      <c r="E15" s="17">
        <v>281.89999999999998</v>
      </c>
      <c r="F15" s="17">
        <v>320.10000000000002</v>
      </c>
      <c r="G15" s="17">
        <v>317.3</v>
      </c>
      <c r="H15" s="17">
        <v>286.3</v>
      </c>
      <c r="I15" s="17">
        <v>304.3</v>
      </c>
      <c r="J15" s="17">
        <v>301.39999999999998</v>
      </c>
      <c r="K15" s="17">
        <v>323.10000000000002</v>
      </c>
      <c r="L15" s="17">
        <v>335.2</v>
      </c>
      <c r="M15" s="17">
        <v>327.2</v>
      </c>
      <c r="N15" s="17">
        <v>371.8</v>
      </c>
      <c r="O15" s="17">
        <v>359</v>
      </c>
      <c r="P15" s="17">
        <v>400.7</v>
      </c>
      <c r="Q15" s="17">
        <v>443.1</v>
      </c>
      <c r="R15" s="17">
        <v>408.6</v>
      </c>
      <c r="S15" s="17">
        <v>408.1</v>
      </c>
      <c r="T15" s="17">
        <v>417.9</v>
      </c>
      <c r="U15" s="17">
        <v>447.6</v>
      </c>
      <c r="V15" s="17">
        <v>422</v>
      </c>
      <c r="W15" s="17">
        <v>423.2</v>
      </c>
      <c r="X15" s="17">
        <v>436.2</v>
      </c>
      <c r="Y15" s="17">
        <v>437.2</v>
      </c>
      <c r="Z15" s="17">
        <v>449.5</v>
      </c>
      <c r="AA15" s="17">
        <v>471</v>
      </c>
      <c r="AB15" s="17">
        <v>421.9</v>
      </c>
      <c r="AC15" s="17">
        <v>494.2</v>
      </c>
      <c r="AD15" s="17">
        <v>430.9</v>
      </c>
      <c r="AE15" s="710" t="s">
        <v>336</v>
      </c>
      <c r="AI15" s="17"/>
      <c r="AJ15" s="17"/>
      <c r="AK15" s="581">
        <v>482.7</v>
      </c>
      <c r="AL15" s="581" t="s">
        <v>69</v>
      </c>
    </row>
    <row r="16" spans="1:38" x14ac:dyDescent="0.25">
      <c r="A16" s="11" t="s">
        <v>13</v>
      </c>
      <c r="B16" s="24">
        <v>263.60000000000002</v>
      </c>
      <c r="C16" s="17">
        <v>234.6</v>
      </c>
      <c r="D16" s="17">
        <v>230.2</v>
      </c>
      <c r="E16" s="17">
        <v>270.89999999999998</v>
      </c>
      <c r="F16" s="17">
        <v>233.7</v>
      </c>
      <c r="G16" s="17">
        <v>258.89999999999998</v>
      </c>
      <c r="H16" s="17">
        <v>197</v>
      </c>
      <c r="I16" s="17">
        <v>217</v>
      </c>
      <c r="J16" s="17">
        <v>179.7</v>
      </c>
      <c r="K16" s="17">
        <v>259.60000000000002</v>
      </c>
      <c r="L16" s="17">
        <v>255.9</v>
      </c>
      <c r="M16" s="17">
        <v>212.7</v>
      </c>
      <c r="N16" s="17">
        <v>283.5</v>
      </c>
      <c r="O16" s="17">
        <v>278.7</v>
      </c>
      <c r="P16" s="17">
        <v>333.1</v>
      </c>
      <c r="Q16" s="17">
        <v>306.39999999999998</v>
      </c>
      <c r="R16" s="17">
        <v>243.1</v>
      </c>
      <c r="S16" s="17">
        <v>315.39999999999998</v>
      </c>
      <c r="T16" s="17">
        <v>338.4</v>
      </c>
      <c r="U16" s="17">
        <v>422.7</v>
      </c>
      <c r="V16" s="17">
        <v>425.5</v>
      </c>
      <c r="W16" s="17">
        <v>335.1</v>
      </c>
      <c r="X16" s="17">
        <v>400.2</v>
      </c>
      <c r="Y16" s="17">
        <v>311.39999999999998</v>
      </c>
      <c r="Z16" s="17">
        <v>387</v>
      </c>
      <c r="AA16" s="17">
        <v>431.3</v>
      </c>
      <c r="AB16" s="17">
        <v>482.9</v>
      </c>
      <c r="AC16" s="17">
        <v>622.29999999999995</v>
      </c>
      <c r="AD16" s="17">
        <v>553</v>
      </c>
      <c r="AE16" s="712" t="s">
        <v>337</v>
      </c>
      <c r="AF16" s="17">
        <v>481.2</v>
      </c>
      <c r="AG16" s="17">
        <v>519.08955889419599</v>
      </c>
      <c r="AH16" s="17">
        <v>447.27276271334324</v>
      </c>
      <c r="AI16" s="17">
        <v>457</v>
      </c>
      <c r="AJ16" s="17">
        <v>480.2</v>
      </c>
      <c r="AK16" s="17">
        <v>673.08560999999997</v>
      </c>
      <c r="AL16" s="17"/>
    </row>
    <row r="17" spans="1:38" s="72" customFormat="1" x14ac:dyDescent="0.25">
      <c r="A17" s="11" t="s">
        <v>34</v>
      </c>
      <c r="B17" s="24">
        <v>26.6</v>
      </c>
      <c r="C17" s="17">
        <v>18.8</v>
      </c>
      <c r="D17" s="17">
        <v>47</v>
      </c>
      <c r="E17" s="17">
        <v>35.700000000000003</v>
      </c>
      <c r="F17" s="17">
        <v>63.8</v>
      </c>
      <c r="G17" s="17">
        <v>33</v>
      </c>
      <c r="H17" s="17">
        <v>-6.7</v>
      </c>
      <c r="I17" s="17">
        <v>33.9</v>
      </c>
      <c r="J17" s="17">
        <v>12.8</v>
      </c>
      <c r="K17" s="17">
        <v>19.600000000000001</v>
      </c>
      <c r="L17" s="17">
        <v>29.3</v>
      </c>
      <c r="M17" s="17">
        <v>12.1</v>
      </c>
      <c r="N17" s="17">
        <v>76.5</v>
      </c>
      <c r="O17" s="17">
        <v>5.3</v>
      </c>
      <c r="P17" s="17">
        <v>35.5</v>
      </c>
      <c r="Q17" s="17">
        <v>46.9</v>
      </c>
      <c r="R17" s="17">
        <v>77</v>
      </c>
      <c r="S17" s="17">
        <v>63.2</v>
      </c>
      <c r="T17" s="17">
        <v>79.8</v>
      </c>
      <c r="U17" s="17">
        <v>69.3</v>
      </c>
      <c r="V17" s="17">
        <v>66.900000000000006</v>
      </c>
      <c r="W17" s="17">
        <v>25.9</v>
      </c>
      <c r="X17" s="17">
        <v>88.3</v>
      </c>
      <c r="Y17" s="17">
        <v>84.4</v>
      </c>
      <c r="Z17" s="17">
        <v>79.91</v>
      </c>
      <c r="AA17" s="17">
        <v>27.8</v>
      </c>
      <c r="AB17" s="17">
        <v>73.400000000000006</v>
      </c>
      <c r="AC17" s="17">
        <v>-42.4</v>
      </c>
      <c r="AD17" s="17">
        <v>50.3</v>
      </c>
      <c r="AE17" s="129" t="s">
        <v>13</v>
      </c>
      <c r="AF17" s="17">
        <v>553</v>
      </c>
      <c r="AG17" s="17">
        <v>479.44953694394826</v>
      </c>
      <c r="AH17" s="747">
        <v>525.58634092896125</v>
      </c>
      <c r="AI17" s="581">
        <v>711.2</v>
      </c>
      <c r="AJ17" s="581">
        <v>729.60671498646536</v>
      </c>
      <c r="AK17" s="581">
        <f>AK18-AK15-AK16</f>
        <v>28.220390000000066</v>
      </c>
      <c r="AL17" s="749"/>
    </row>
    <row r="18" spans="1:38" x14ac:dyDescent="0.25">
      <c r="A18" s="11" t="s">
        <v>11</v>
      </c>
      <c r="B18" s="24">
        <v>605.1</v>
      </c>
      <c r="C18" s="17">
        <v>515.9</v>
      </c>
      <c r="D18" s="17">
        <v>553.6</v>
      </c>
      <c r="E18" s="17">
        <v>588.5</v>
      </c>
      <c r="F18" s="17">
        <v>617.6</v>
      </c>
      <c r="G18" s="17">
        <v>609.20000000000005</v>
      </c>
      <c r="H18" s="17">
        <v>476.6</v>
      </c>
      <c r="I18" s="17">
        <v>555.20000000000005</v>
      </c>
      <c r="J18" s="17">
        <v>493.9</v>
      </c>
      <c r="K18" s="17">
        <v>602.29999999999995</v>
      </c>
      <c r="L18" s="17">
        <v>620.4</v>
      </c>
      <c r="M18" s="17">
        <v>552</v>
      </c>
      <c r="N18" s="17">
        <v>731.8</v>
      </c>
      <c r="O18" s="17">
        <v>643</v>
      </c>
      <c r="P18" s="17">
        <v>769.3</v>
      </c>
      <c r="Q18" s="17">
        <v>796.5</v>
      </c>
      <c r="R18" s="17">
        <v>728.7</v>
      </c>
      <c r="S18" s="17">
        <v>786.7</v>
      </c>
      <c r="T18" s="17">
        <v>836.1</v>
      </c>
      <c r="U18" s="17">
        <v>939.6</v>
      </c>
      <c r="V18" s="17">
        <v>914.4</v>
      </c>
      <c r="W18" s="17">
        <v>784.2</v>
      </c>
      <c r="X18" s="17">
        <v>924.7</v>
      </c>
      <c r="Y18" s="17">
        <v>833</v>
      </c>
      <c r="Z18" s="17">
        <v>916.4</v>
      </c>
      <c r="AA18" s="17">
        <v>930.1</v>
      </c>
      <c r="AB18" s="17">
        <v>878.2</v>
      </c>
      <c r="AC18" s="17">
        <v>1074.0999999999999</v>
      </c>
      <c r="AD18" s="17">
        <v>1034.2</v>
      </c>
      <c r="AE18" s="713" t="s">
        <v>11</v>
      </c>
      <c r="AF18" s="132">
        <v>1034.2</v>
      </c>
      <c r="AG18" s="747">
        <v>998.53909583814425</v>
      </c>
      <c r="AH18" s="748">
        <v>972.85910364230449</v>
      </c>
      <c r="AI18" s="17">
        <v>1168.2</v>
      </c>
      <c r="AJ18" s="17">
        <v>1209.8190360959295</v>
      </c>
      <c r="AK18" s="17">
        <f>AK14-AK20</f>
        <v>1184.0060000000001</v>
      </c>
      <c r="AL18" s="17"/>
    </row>
    <row r="19" spans="1:38" x14ac:dyDescent="0.25">
      <c r="A19" s="11"/>
      <c r="B19" s="2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I19" s="17"/>
      <c r="AJ19" s="17"/>
      <c r="AK19" s="17"/>
      <c r="AL19" s="17"/>
    </row>
    <row r="20" spans="1:38" x14ac:dyDescent="0.25">
      <c r="A20" t="s">
        <v>36</v>
      </c>
      <c r="B20" s="24">
        <v>1345.8</v>
      </c>
      <c r="C20" s="17">
        <v>955.8</v>
      </c>
      <c r="D20" s="17">
        <v>1061.0999999999999</v>
      </c>
      <c r="E20" s="17">
        <v>1371.3</v>
      </c>
      <c r="F20" s="17">
        <v>1339</v>
      </c>
      <c r="G20" s="17">
        <v>1146.0999999999999</v>
      </c>
      <c r="H20" s="17">
        <v>890.2</v>
      </c>
      <c r="I20" s="17">
        <v>1055.5</v>
      </c>
      <c r="J20" s="17">
        <v>1190.0999999999999</v>
      </c>
      <c r="K20" s="17">
        <v>1177.3</v>
      </c>
      <c r="L20" s="17">
        <v>1215.5999999999999</v>
      </c>
      <c r="M20" s="17">
        <v>1021.6</v>
      </c>
      <c r="N20" s="17">
        <v>1370.2</v>
      </c>
      <c r="O20" s="17">
        <v>1190.4000000000001</v>
      </c>
      <c r="P20" s="17">
        <v>1055.8</v>
      </c>
      <c r="Q20" s="17">
        <v>1202.9000000000001</v>
      </c>
      <c r="R20" s="17">
        <v>1457.3</v>
      </c>
      <c r="S20" s="17">
        <v>1396</v>
      </c>
      <c r="T20" s="17">
        <v>1403.9</v>
      </c>
      <c r="U20" s="17">
        <v>1336</v>
      </c>
      <c r="V20" s="17">
        <v>1202</v>
      </c>
      <c r="W20" s="17">
        <v>905.8</v>
      </c>
      <c r="X20" s="17">
        <v>1381.4</v>
      </c>
      <c r="Y20" s="17">
        <v>1669.2</v>
      </c>
      <c r="Z20" s="17">
        <v>1786.9</v>
      </c>
      <c r="AA20" s="17">
        <v>1434</v>
      </c>
      <c r="AB20" s="17">
        <v>1301.8</v>
      </c>
      <c r="AC20" s="17">
        <v>1270.0999999999999</v>
      </c>
      <c r="AD20" s="17">
        <v>1248.8</v>
      </c>
      <c r="AF20" s="17">
        <v>1248.8</v>
      </c>
      <c r="AG20" s="17">
        <v>1374.4880000000001</v>
      </c>
      <c r="AH20" s="17">
        <v>998.02</v>
      </c>
      <c r="AI20" s="17">
        <v>993.8</v>
      </c>
      <c r="AJ20" s="17">
        <v>1326.5989999999999</v>
      </c>
      <c r="AK20" s="17">
        <v>1530.7940000000001</v>
      </c>
      <c r="AL20" s="17"/>
    </row>
    <row r="21" spans="1:38" x14ac:dyDescent="0.25">
      <c r="A21" s="11" t="s">
        <v>12</v>
      </c>
      <c r="B21" s="24">
        <v>260.10000000000002</v>
      </c>
      <c r="C21" s="17">
        <v>240</v>
      </c>
      <c r="D21" s="17">
        <v>258.2</v>
      </c>
      <c r="E21" s="17">
        <v>262.3</v>
      </c>
      <c r="F21" s="17">
        <v>297.2</v>
      </c>
      <c r="G21" s="17">
        <v>308.3</v>
      </c>
      <c r="H21" s="17">
        <v>270.10000000000002</v>
      </c>
      <c r="I21" s="17">
        <v>290.7</v>
      </c>
      <c r="J21" s="17">
        <v>295.5</v>
      </c>
      <c r="K21" s="17">
        <v>304</v>
      </c>
      <c r="L21" s="17">
        <v>325.39999999999998</v>
      </c>
      <c r="M21" s="17">
        <v>320.39999999999998</v>
      </c>
      <c r="N21" s="17">
        <v>361.7</v>
      </c>
      <c r="O21" s="17">
        <v>334</v>
      </c>
      <c r="P21" s="17">
        <v>355.7</v>
      </c>
      <c r="Q21" s="17">
        <v>404.9</v>
      </c>
      <c r="R21" s="17">
        <v>396.4</v>
      </c>
      <c r="S21" s="17">
        <v>373.9</v>
      </c>
      <c r="T21" s="17">
        <v>405.4</v>
      </c>
      <c r="U21" s="17">
        <v>429.6</v>
      </c>
      <c r="V21" s="17">
        <v>400.2</v>
      </c>
      <c r="W21" s="17">
        <v>359.5</v>
      </c>
      <c r="X21" s="17">
        <v>430.7</v>
      </c>
      <c r="Y21" s="17">
        <v>431.3</v>
      </c>
      <c r="Z21" s="17">
        <v>452.6</v>
      </c>
      <c r="AA21" s="17">
        <v>456</v>
      </c>
      <c r="AB21" s="17">
        <v>430.9</v>
      </c>
      <c r="AC21" s="17">
        <v>425.5</v>
      </c>
      <c r="AD21" s="17">
        <v>396.3</v>
      </c>
      <c r="AE21" s="129" t="s">
        <v>336</v>
      </c>
      <c r="AI21" s="17"/>
      <c r="AJ21" s="17"/>
      <c r="AK21" s="17"/>
      <c r="AL21" s="17"/>
    </row>
    <row r="22" spans="1:38" x14ac:dyDescent="0.25">
      <c r="A22" s="11" t="s">
        <v>13</v>
      </c>
      <c r="B22" s="24">
        <v>216.2</v>
      </c>
      <c r="C22" s="17">
        <v>204.2</v>
      </c>
      <c r="D22" s="17">
        <v>153.4</v>
      </c>
      <c r="E22" s="17">
        <v>226.4</v>
      </c>
      <c r="F22" s="17">
        <v>159.30000000000001</v>
      </c>
      <c r="G22" s="17">
        <v>185</v>
      </c>
      <c r="H22" s="17">
        <v>135.5</v>
      </c>
      <c r="I22" s="17">
        <v>153.19999999999999</v>
      </c>
      <c r="J22" s="17">
        <v>146.9</v>
      </c>
      <c r="K22" s="17">
        <v>148.19999999999999</v>
      </c>
      <c r="L22" s="17">
        <v>186.7</v>
      </c>
      <c r="M22" s="17">
        <v>120.6</v>
      </c>
      <c r="N22" s="17">
        <v>216.6</v>
      </c>
      <c r="O22" s="17">
        <v>188.5</v>
      </c>
      <c r="P22" s="17">
        <v>165.9</v>
      </c>
      <c r="Q22" s="17">
        <v>120</v>
      </c>
      <c r="R22" s="17">
        <v>161.9</v>
      </c>
      <c r="S22" s="17">
        <v>205.8</v>
      </c>
      <c r="T22" s="17">
        <v>220.8</v>
      </c>
      <c r="U22" s="17">
        <v>155</v>
      </c>
      <c r="V22" s="17">
        <v>194.4</v>
      </c>
      <c r="W22" s="17">
        <v>117.6</v>
      </c>
      <c r="X22" s="17">
        <v>211.2</v>
      </c>
      <c r="Y22" s="17">
        <v>185.5</v>
      </c>
      <c r="Z22" s="17">
        <v>220.8</v>
      </c>
      <c r="AA22" s="17">
        <v>243.8</v>
      </c>
      <c r="AB22" s="17">
        <v>243.7</v>
      </c>
      <c r="AC22" s="17">
        <v>218.9</v>
      </c>
      <c r="AD22" s="17">
        <v>224.5</v>
      </c>
      <c r="AE22" s="129" t="s">
        <v>337</v>
      </c>
      <c r="AF22" s="17">
        <v>408</v>
      </c>
      <c r="AG22" s="17">
        <v>455.65358156000343</v>
      </c>
      <c r="AH22" s="17">
        <v>446.13628875155746</v>
      </c>
      <c r="AI22" s="17">
        <v>422</v>
      </c>
      <c r="AJ22" s="17">
        <v>522.67505592288194</v>
      </c>
      <c r="AK22" s="17"/>
      <c r="AL22" s="17"/>
    </row>
    <row r="23" spans="1:38" s="72" customFormat="1" x14ac:dyDescent="0.25">
      <c r="A23" s="11" t="s">
        <v>34</v>
      </c>
      <c r="B23" s="24">
        <v>78.900000000000006</v>
      </c>
      <c r="C23" s="17">
        <v>39.9</v>
      </c>
      <c r="D23" s="17">
        <v>41.1</v>
      </c>
      <c r="E23" s="17">
        <v>33.700000000000003</v>
      </c>
      <c r="F23" s="17">
        <v>45.7</v>
      </c>
      <c r="G23" s="17">
        <v>-2.5</v>
      </c>
      <c r="H23" s="17">
        <v>20.100000000000001</v>
      </c>
      <c r="I23" s="17">
        <v>15.7</v>
      </c>
      <c r="J23" s="17">
        <v>24.2</v>
      </c>
      <c r="K23" s="17">
        <v>29.4</v>
      </c>
      <c r="L23" s="17">
        <v>20.100000000000001</v>
      </c>
      <c r="M23" s="17">
        <v>25.3</v>
      </c>
      <c r="N23" s="17">
        <v>0</v>
      </c>
      <c r="O23" s="17">
        <v>44.9</v>
      </c>
      <c r="P23" s="17">
        <v>34.299999999999997</v>
      </c>
      <c r="Q23" s="17">
        <v>84.4</v>
      </c>
      <c r="R23" s="17">
        <v>50.4</v>
      </c>
      <c r="S23" s="17">
        <v>58.9</v>
      </c>
      <c r="T23" s="17">
        <v>69.5</v>
      </c>
      <c r="U23" s="17">
        <v>66.5</v>
      </c>
      <c r="V23" s="17">
        <v>6.3</v>
      </c>
      <c r="W23" s="17">
        <v>19.100000000000001</v>
      </c>
      <c r="X23" s="17">
        <v>41.1</v>
      </c>
      <c r="Y23" s="17">
        <v>62.7</v>
      </c>
      <c r="Z23" s="17">
        <v>25</v>
      </c>
      <c r="AA23" s="17">
        <v>60.3</v>
      </c>
      <c r="AB23" s="17">
        <v>34.9</v>
      </c>
      <c r="AC23" s="17">
        <v>57.7</v>
      </c>
      <c r="AD23" s="17">
        <v>11.7</v>
      </c>
      <c r="AE23" s="713" t="s">
        <v>13</v>
      </c>
      <c r="AF23" s="17">
        <v>224.5</v>
      </c>
      <c r="AG23" s="17">
        <v>256.70019645690002</v>
      </c>
      <c r="AH23" s="581">
        <v>125.0548604174667</v>
      </c>
      <c r="AI23" s="581">
        <v>192.3</v>
      </c>
      <c r="AJ23" s="581">
        <v>185.18250128532003</v>
      </c>
      <c r="AK23" s="749"/>
      <c r="AL23" s="749"/>
    </row>
    <row r="24" spans="1:38" x14ac:dyDescent="0.25">
      <c r="A24" s="11" t="s">
        <v>11</v>
      </c>
      <c r="B24" s="24">
        <v>555.20000000000005</v>
      </c>
      <c r="C24" s="17">
        <v>484.1</v>
      </c>
      <c r="D24" s="17">
        <v>452.7</v>
      </c>
      <c r="E24" s="17">
        <v>522.4</v>
      </c>
      <c r="F24" s="17">
        <v>502.2</v>
      </c>
      <c r="G24" s="17">
        <v>490.8</v>
      </c>
      <c r="H24" s="17">
        <v>425.7</v>
      </c>
      <c r="I24" s="17">
        <v>459.6</v>
      </c>
      <c r="J24" s="17">
        <v>466.6</v>
      </c>
      <c r="K24" s="17">
        <v>481.6</v>
      </c>
      <c r="L24" s="17">
        <v>532.20000000000005</v>
      </c>
      <c r="M24" s="17">
        <v>466.3</v>
      </c>
      <c r="N24" s="17">
        <v>578.29999999999995</v>
      </c>
      <c r="O24" s="17">
        <v>567.4</v>
      </c>
      <c r="P24" s="17">
        <v>555.9</v>
      </c>
      <c r="Q24" s="17">
        <v>609.20000000000005</v>
      </c>
      <c r="R24" s="17">
        <v>608.70000000000005</v>
      </c>
      <c r="S24" s="17">
        <v>621.79999999999995</v>
      </c>
      <c r="T24" s="17">
        <v>695.7</v>
      </c>
      <c r="U24" s="17">
        <v>651.1</v>
      </c>
      <c r="V24" s="17">
        <v>600.9</v>
      </c>
      <c r="W24" s="17">
        <v>496.2</v>
      </c>
      <c r="X24" s="17">
        <v>683.1</v>
      </c>
      <c r="Y24" s="17">
        <v>679.5</v>
      </c>
      <c r="Z24" s="17">
        <v>698.4</v>
      </c>
      <c r="AA24" s="17">
        <v>760.1</v>
      </c>
      <c r="AB24" s="17">
        <v>709.4</v>
      </c>
      <c r="AC24" s="17">
        <v>702.1</v>
      </c>
      <c r="AD24" s="17">
        <v>632.5</v>
      </c>
      <c r="AE24" s="713" t="s">
        <v>11</v>
      </c>
      <c r="AF24" s="17">
        <v>632.5</v>
      </c>
      <c r="AG24" s="17">
        <v>712.35377801690345</v>
      </c>
      <c r="AH24" s="581">
        <v>571.19114916902413</v>
      </c>
      <c r="AI24" s="17">
        <v>614.4</v>
      </c>
      <c r="AJ24" s="17">
        <v>707.9</v>
      </c>
      <c r="AK24" s="17"/>
      <c r="AL24" s="17"/>
    </row>
    <row r="25" spans="1:38" x14ac:dyDescent="0.25">
      <c r="A25" s="11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D25" t="s">
        <v>69</v>
      </c>
      <c r="AH25" s="17"/>
      <c r="AI25" s="17"/>
      <c r="AJ25" s="17"/>
      <c r="AK25" s="17"/>
      <c r="AL25" s="17"/>
    </row>
    <row r="26" spans="1:38" x14ac:dyDescent="0.25">
      <c r="A26" t="s">
        <v>37</v>
      </c>
      <c r="B26" s="24">
        <v>790.6</v>
      </c>
      <c r="C26" s="17">
        <v>471.7</v>
      </c>
      <c r="D26" s="17">
        <v>608.4</v>
      </c>
      <c r="E26" s="17">
        <v>848.9</v>
      </c>
      <c r="F26" s="17">
        <v>836.8</v>
      </c>
      <c r="G26" s="17">
        <v>655.29999999999995</v>
      </c>
      <c r="H26" s="17">
        <v>464.5</v>
      </c>
      <c r="I26" s="17">
        <v>595.9</v>
      </c>
      <c r="J26" s="17">
        <v>723.5</v>
      </c>
      <c r="K26" s="17">
        <v>695.7</v>
      </c>
      <c r="L26" s="17">
        <v>683.4</v>
      </c>
      <c r="M26" s="17">
        <v>555.29999999999995</v>
      </c>
      <c r="N26" s="17">
        <v>791.9</v>
      </c>
      <c r="O26" s="17">
        <v>622.79999999999995</v>
      </c>
      <c r="P26" s="17">
        <v>499.9</v>
      </c>
      <c r="Q26" s="17">
        <v>593.70000000000005</v>
      </c>
      <c r="R26" s="17">
        <v>848.6</v>
      </c>
      <c r="S26" s="17">
        <v>774.4</v>
      </c>
      <c r="T26" s="17">
        <v>708.2</v>
      </c>
      <c r="U26" s="17">
        <v>684.9</v>
      </c>
      <c r="V26" s="17">
        <v>602.4</v>
      </c>
      <c r="W26" s="17">
        <v>410.6</v>
      </c>
      <c r="X26" s="17">
        <v>699.3</v>
      </c>
      <c r="Y26" s="17">
        <v>990.7</v>
      </c>
      <c r="Z26" s="17">
        <v>1092.2</v>
      </c>
      <c r="AA26" s="17">
        <v>676.1</v>
      </c>
      <c r="AB26" s="17">
        <v>596.20000000000005</v>
      </c>
      <c r="AC26" s="17">
        <v>571.1</v>
      </c>
      <c r="AD26" s="17">
        <v>619.28300000000002</v>
      </c>
      <c r="AF26" s="17">
        <v>619.29999999999995</v>
      </c>
      <c r="AG26" s="17">
        <v>667.46500000000003</v>
      </c>
      <c r="AH26" s="17">
        <v>434.66399999999999</v>
      </c>
      <c r="AI26" s="17">
        <v>405</v>
      </c>
      <c r="AJ26" s="17">
        <v>627.06799999999998</v>
      </c>
      <c r="AK26" s="17"/>
      <c r="AL26" s="17"/>
    </row>
    <row r="27" spans="1:38" x14ac:dyDescent="0.25">
      <c r="A27" s="11" t="s">
        <v>12</v>
      </c>
      <c r="B27" s="24">
        <v>248.8</v>
      </c>
      <c r="C27" s="17">
        <v>210.6</v>
      </c>
      <c r="D27" s="17">
        <v>242.1</v>
      </c>
      <c r="E27" s="17">
        <v>241.1</v>
      </c>
      <c r="F27" s="17">
        <v>265.5</v>
      </c>
      <c r="G27" s="17">
        <v>255.5</v>
      </c>
      <c r="H27" s="17">
        <v>225.8</v>
      </c>
      <c r="I27" s="17">
        <v>278.39999999999998</v>
      </c>
      <c r="J27" s="17">
        <v>285.89999999999998</v>
      </c>
      <c r="K27" s="17">
        <v>304.60000000000002</v>
      </c>
      <c r="L27" s="17">
        <v>290</v>
      </c>
      <c r="M27" s="17">
        <v>298.39999999999998</v>
      </c>
      <c r="N27" s="17">
        <v>325.5</v>
      </c>
      <c r="O27" s="17">
        <v>324.89999999999998</v>
      </c>
      <c r="P27" s="17">
        <v>318.7</v>
      </c>
      <c r="Q27" s="17">
        <v>353.2</v>
      </c>
      <c r="R27" s="17">
        <v>375.4</v>
      </c>
      <c r="S27" s="17">
        <v>370.1</v>
      </c>
      <c r="T27" s="17">
        <v>395.8</v>
      </c>
      <c r="U27" s="17">
        <v>395</v>
      </c>
      <c r="V27" s="17">
        <v>375.6</v>
      </c>
      <c r="W27" s="17">
        <v>327.60000000000002</v>
      </c>
      <c r="X27" s="17">
        <v>401.8</v>
      </c>
      <c r="Y27" s="17">
        <v>428</v>
      </c>
      <c r="Z27" s="17">
        <v>447.1</v>
      </c>
      <c r="AA27" s="17">
        <v>409</v>
      </c>
      <c r="AB27" s="17">
        <v>388.7</v>
      </c>
      <c r="AC27" s="17">
        <v>386.9</v>
      </c>
      <c r="AD27" s="17">
        <v>378.2</v>
      </c>
      <c r="AE27" s="713" t="s">
        <v>336</v>
      </c>
      <c r="AH27" s="17"/>
      <c r="AI27" s="17"/>
      <c r="AJ27" s="17">
        <v>452</v>
      </c>
      <c r="AK27" s="17"/>
      <c r="AL27" s="17"/>
    </row>
    <row r="28" spans="1:38" x14ac:dyDescent="0.25">
      <c r="A28" s="11" t="s">
        <v>13</v>
      </c>
      <c r="B28" s="24">
        <v>179.5</v>
      </c>
      <c r="C28" s="17">
        <v>113.6</v>
      </c>
      <c r="D28" s="17">
        <v>61.1</v>
      </c>
      <c r="E28" s="17">
        <v>76.3</v>
      </c>
      <c r="F28" s="17">
        <v>147.4</v>
      </c>
      <c r="G28" s="17">
        <v>97.6</v>
      </c>
      <c r="H28" s="17">
        <v>56.2</v>
      </c>
      <c r="I28" s="17">
        <v>84.2</v>
      </c>
      <c r="J28" s="17">
        <v>110.4</v>
      </c>
      <c r="K28" s="17">
        <v>109</v>
      </c>
      <c r="L28" s="17">
        <v>91</v>
      </c>
      <c r="M28" s="17">
        <v>79.7</v>
      </c>
      <c r="N28" s="17">
        <v>107</v>
      </c>
      <c r="O28" s="17">
        <v>150.5</v>
      </c>
      <c r="P28" s="17">
        <v>93</v>
      </c>
      <c r="Q28" s="17">
        <v>78.7</v>
      </c>
      <c r="R28" s="17">
        <v>127.5</v>
      </c>
      <c r="S28" s="17">
        <v>171.6</v>
      </c>
      <c r="T28" s="17">
        <v>121.3</v>
      </c>
      <c r="U28" s="17">
        <v>137.19999999999999</v>
      </c>
      <c r="V28" s="17">
        <v>104.1</v>
      </c>
      <c r="W28" s="17">
        <v>48.5</v>
      </c>
      <c r="X28" s="17">
        <v>85.5</v>
      </c>
      <c r="Y28" s="17">
        <v>137.69999999999999</v>
      </c>
      <c r="Z28" s="17">
        <v>134.4</v>
      </c>
      <c r="AA28" s="17">
        <v>155.69999999999999</v>
      </c>
      <c r="AB28" s="17">
        <v>165.8</v>
      </c>
      <c r="AC28" s="17">
        <v>121.8</v>
      </c>
      <c r="AD28" s="17">
        <v>105.8</v>
      </c>
      <c r="AE28" s="713" t="s">
        <v>337</v>
      </c>
      <c r="AF28" s="17">
        <v>301.3</v>
      </c>
      <c r="AG28" s="17">
        <v>298.93118304310229</v>
      </c>
      <c r="AH28" s="17">
        <v>262.87950044922417</v>
      </c>
      <c r="AI28" s="17">
        <v>285.60000000000002</v>
      </c>
      <c r="AJ28" s="17">
        <v>117</v>
      </c>
      <c r="AK28" s="17"/>
      <c r="AL28" s="17"/>
    </row>
    <row r="29" spans="1:38" s="72" customFormat="1" x14ac:dyDescent="0.25">
      <c r="A29" s="11" t="s">
        <v>34</v>
      </c>
      <c r="B29" s="24">
        <v>17.7</v>
      </c>
      <c r="C29" s="17">
        <v>-28.2</v>
      </c>
      <c r="D29" s="17">
        <v>-10.9</v>
      </c>
      <c r="E29" s="17">
        <v>-4.9000000000000004</v>
      </c>
      <c r="F29" s="17">
        <v>-12.5</v>
      </c>
      <c r="G29" s="17">
        <v>0.3</v>
      </c>
      <c r="H29" s="17">
        <v>0.5</v>
      </c>
      <c r="I29" s="17">
        <v>-5.8</v>
      </c>
      <c r="J29" s="17">
        <v>-1.8</v>
      </c>
      <c r="K29" s="17">
        <v>3.1</v>
      </c>
      <c r="L29" s="17">
        <v>10.1</v>
      </c>
      <c r="M29" s="17">
        <v>-31.9</v>
      </c>
      <c r="N29" s="17">
        <v>24.6</v>
      </c>
      <c r="O29" s="17">
        <v>-35.200000000000003</v>
      </c>
      <c r="P29" s="17">
        <v>-43.6</v>
      </c>
      <c r="Q29" s="17">
        <v>-37.9</v>
      </c>
      <c r="R29" s="17">
        <v>-1.3</v>
      </c>
      <c r="S29" s="17">
        <v>-55</v>
      </c>
      <c r="T29" s="17">
        <v>-56.6</v>
      </c>
      <c r="U29" s="17">
        <v>-55.3</v>
      </c>
      <c r="V29" s="17">
        <v>-54.7</v>
      </c>
      <c r="W29" s="17">
        <v>-71</v>
      </c>
      <c r="X29" s="17">
        <v>-41.6</v>
      </c>
      <c r="Y29" s="17">
        <v>-23.2</v>
      </c>
      <c r="Z29" s="17">
        <v>-58.6</v>
      </c>
      <c r="AA29" s="17">
        <v>-91.3</v>
      </c>
      <c r="AB29" s="17">
        <v>-94.4</v>
      </c>
      <c r="AC29" s="17">
        <v>-85.9</v>
      </c>
      <c r="AD29" s="17">
        <v>-76.8</v>
      </c>
      <c r="AE29" s="713" t="s">
        <v>13</v>
      </c>
      <c r="AF29" s="17">
        <v>105.8</v>
      </c>
      <c r="AG29" s="17">
        <v>203.98246506780237</v>
      </c>
      <c r="AH29" s="581">
        <v>50.483539271879707</v>
      </c>
      <c r="AI29" s="581">
        <v>57.8</v>
      </c>
      <c r="AJ29" s="581">
        <v>-123.8</v>
      </c>
      <c r="AK29" s="749"/>
      <c r="AL29" s="749"/>
    </row>
    <row r="30" spans="1:38" x14ac:dyDescent="0.25">
      <c r="A30" s="11" t="s">
        <v>11</v>
      </c>
      <c r="B30" s="24">
        <v>446</v>
      </c>
      <c r="C30" s="17">
        <v>296</v>
      </c>
      <c r="D30" s="17">
        <v>292.3</v>
      </c>
      <c r="E30" s="17">
        <v>312.5</v>
      </c>
      <c r="F30" s="17">
        <v>400.4</v>
      </c>
      <c r="G30" s="17">
        <v>352.8</v>
      </c>
      <c r="H30" s="17">
        <v>282.5</v>
      </c>
      <c r="I30" s="17">
        <v>356.8</v>
      </c>
      <c r="J30" s="17">
        <v>394.5</v>
      </c>
      <c r="K30" s="17">
        <v>416.7</v>
      </c>
      <c r="L30" s="17">
        <v>391.1</v>
      </c>
      <c r="M30" s="17">
        <v>346.2</v>
      </c>
      <c r="N30" s="17">
        <v>457.1</v>
      </c>
      <c r="O30" s="17">
        <v>439.6</v>
      </c>
      <c r="P30" s="17">
        <v>368.1</v>
      </c>
      <c r="Q30" s="17">
        <v>393.9</v>
      </c>
      <c r="R30" s="17">
        <v>501.6</v>
      </c>
      <c r="S30" s="17">
        <v>486.7</v>
      </c>
      <c r="T30" s="17">
        <v>460.5</v>
      </c>
      <c r="U30" s="17">
        <v>476.9</v>
      </c>
      <c r="V30" s="17">
        <v>425</v>
      </c>
      <c r="W30" s="17">
        <v>299.10000000000002</v>
      </c>
      <c r="X30" s="17">
        <v>445.8</v>
      </c>
      <c r="Y30" s="17">
        <v>542.4</v>
      </c>
      <c r="Z30" s="17">
        <v>521.79999999999995</v>
      </c>
      <c r="AA30" s="17">
        <v>473.4</v>
      </c>
      <c r="AB30" s="17">
        <v>460.1</v>
      </c>
      <c r="AC30" s="17">
        <v>422.9</v>
      </c>
      <c r="AD30" s="17">
        <v>407.2</v>
      </c>
      <c r="AE30" s="713" t="s">
        <v>11</v>
      </c>
      <c r="AF30" s="17">
        <v>407.2</v>
      </c>
      <c r="AG30" s="17">
        <v>502.91364811090466</v>
      </c>
      <c r="AH30" s="17">
        <v>313.36303972110386</v>
      </c>
      <c r="AI30" s="17">
        <v>343.3</v>
      </c>
      <c r="AJ30" s="17">
        <v>445.1</v>
      </c>
      <c r="AK30" s="17"/>
      <c r="AL30" s="17"/>
    </row>
    <row r="31" spans="1:38" x14ac:dyDescent="0.25">
      <c r="A31" s="11"/>
      <c r="B31" s="2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I31" s="17"/>
      <c r="AJ31" s="17"/>
      <c r="AK31" s="17"/>
      <c r="AL31" s="17"/>
    </row>
    <row r="32" spans="1:38" x14ac:dyDescent="0.25">
      <c r="A32" t="s">
        <v>32</v>
      </c>
      <c r="B32" s="24">
        <v>344.6</v>
      </c>
      <c r="C32" s="17">
        <v>175.7</v>
      </c>
      <c r="D32" s="17">
        <v>316.10000000000002</v>
      </c>
      <c r="E32" s="17">
        <v>536.4</v>
      </c>
      <c r="F32" s="17">
        <v>436.4</v>
      </c>
      <c r="G32" s="17">
        <v>302.5</v>
      </c>
      <c r="H32" s="17">
        <v>182</v>
      </c>
      <c r="I32" s="17">
        <v>239.1</v>
      </c>
      <c r="J32" s="17">
        <v>329</v>
      </c>
      <c r="K32" s="17">
        <v>278.39999999999998</v>
      </c>
      <c r="L32" s="17">
        <v>292.3</v>
      </c>
      <c r="M32" s="17">
        <v>209.1</v>
      </c>
      <c r="N32" s="17">
        <v>334.8</v>
      </c>
      <c r="O32" s="17">
        <v>183.5</v>
      </c>
      <c r="P32" s="17">
        <v>131.80000000000001</v>
      </c>
      <c r="Q32" s="17">
        <v>199.8</v>
      </c>
      <c r="R32" s="17">
        <v>348.5</v>
      </c>
      <c r="S32" s="17">
        <v>290.2</v>
      </c>
      <c r="T32" s="17">
        <v>247.7</v>
      </c>
      <c r="U32" s="17">
        <v>208</v>
      </c>
      <c r="V32" s="17">
        <v>178.3</v>
      </c>
      <c r="W32" s="17">
        <v>112.4</v>
      </c>
      <c r="X32" s="17">
        <v>255.7</v>
      </c>
      <c r="Y32" s="17">
        <v>449.3</v>
      </c>
      <c r="Z32" s="17">
        <v>573.79999999999995</v>
      </c>
      <c r="AA32" s="17">
        <v>205</v>
      </c>
      <c r="AB32" s="17">
        <v>138.19999999999999</v>
      </c>
      <c r="AC32" s="17">
        <v>150.9</v>
      </c>
      <c r="AD32" s="17">
        <v>215.01300000000001</v>
      </c>
      <c r="AF32" s="17">
        <v>215</v>
      </c>
      <c r="AG32" s="17">
        <v>169.37</v>
      </c>
      <c r="AH32" s="17">
        <v>140.59800000000001</v>
      </c>
      <c r="AI32" s="17">
        <v>92</v>
      </c>
      <c r="AJ32" s="17">
        <v>190.6</v>
      </c>
      <c r="AK32" s="17">
        <v>460</v>
      </c>
      <c r="AL32" s="17">
        <v>438</v>
      </c>
    </row>
    <row r="33" spans="1:38" x14ac:dyDescent="0.25">
      <c r="A33" t="s">
        <v>38</v>
      </c>
      <c r="B33" s="2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I33" s="17"/>
      <c r="AJ33" s="17"/>
      <c r="AK33" s="17"/>
      <c r="AL33" s="17"/>
    </row>
    <row r="34" spans="1:38" x14ac:dyDescent="0.25">
      <c r="A34" s="11" t="s">
        <v>12</v>
      </c>
      <c r="B34" s="24">
        <v>1108</v>
      </c>
      <c r="C34" s="17">
        <v>982.7</v>
      </c>
      <c r="D34" s="17">
        <v>1030.4000000000001</v>
      </c>
      <c r="E34" s="17">
        <v>1052.8</v>
      </c>
      <c r="F34" s="17">
        <v>1178.7</v>
      </c>
      <c r="G34" s="17">
        <v>1174.5</v>
      </c>
      <c r="H34" s="17">
        <v>1057.5999999999999</v>
      </c>
      <c r="I34" s="17">
        <v>1146.4000000000001</v>
      </c>
      <c r="J34" s="17">
        <v>1186.9000000000001</v>
      </c>
      <c r="K34" s="17">
        <v>1253.7</v>
      </c>
      <c r="L34" s="17">
        <v>1278.8</v>
      </c>
      <c r="M34" s="17">
        <v>1275.5999999999999</v>
      </c>
      <c r="N34" s="17">
        <v>1405.2</v>
      </c>
      <c r="O34" s="17">
        <v>1369.4</v>
      </c>
      <c r="P34" s="17">
        <v>1435.7</v>
      </c>
      <c r="Q34" s="17">
        <v>1595.1</v>
      </c>
      <c r="R34" s="17">
        <v>1589.7</v>
      </c>
      <c r="S34" s="17">
        <v>1578.8</v>
      </c>
      <c r="T34" s="17">
        <v>1650</v>
      </c>
      <c r="U34" s="17">
        <v>1699.7</v>
      </c>
      <c r="V34" s="17">
        <v>1615.3</v>
      </c>
      <c r="W34" s="17">
        <v>1529.7</v>
      </c>
      <c r="X34" s="17">
        <v>1696.1</v>
      </c>
      <c r="Y34" s="17">
        <v>1738.9</v>
      </c>
      <c r="Z34" s="17">
        <v>1808.4</v>
      </c>
      <c r="AA34" s="17">
        <v>1803.4</v>
      </c>
      <c r="AB34" s="17">
        <v>1661.9</v>
      </c>
      <c r="AC34" s="17">
        <v>1751.7</v>
      </c>
      <c r="AD34" s="17">
        <v>1648</v>
      </c>
      <c r="AE34" s="713" t="s">
        <v>12</v>
      </c>
      <c r="AF34" s="17">
        <v>1778.2</v>
      </c>
      <c r="AG34" s="17">
        <v>1790.2849998389734</v>
      </c>
      <c r="AH34" s="17">
        <v>1689</v>
      </c>
      <c r="AI34" s="17">
        <v>1734</v>
      </c>
      <c r="AJ34" s="17">
        <v>1873</v>
      </c>
      <c r="AK34" s="17">
        <v>1870</v>
      </c>
      <c r="AL34" s="17">
        <v>1900</v>
      </c>
    </row>
    <row r="35" spans="1:38" x14ac:dyDescent="0.25">
      <c r="A35" s="11" t="s">
        <v>13</v>
      </c>
      <c r="B35" s="24">
        <v>905.2</v>
      </c>
      <c r="C35" s="17">
        <v>743</v>
      </c>
      <c r="D35" s="17">
        <v>598.1</v>
      </c>
      <c r="E35" s="17">
        <v>740.1</v>
      </c>
      <c r="F35" s="17">
        <v>756.9</v>
      </c>
      <c r="G35" s="17">
        <v>801.7</v>
      </c>
      <c r="H35" s="17">
        <v>527</v>
      </c>
      <c r="I35" s="17">
        <v>622.9</v>
      </c>
      <c r="J35" s="17">
        <v>557.1</v>
      </c>
      <c r="K35" s="17">
        <v>683.9</v>
      </c>
      <c r="L35" s="17">
        <v>769.5</v>
      </c>
      <c r="M35" s="17">
        <v>589</v>
      </c>
      <c r="N35" s="17">
        <v>838</v>
      </c>
      <c r="O35" s="17">
        <v>851.2</v>
      </c>
      <c r="P35" s="17">
        <v>881.7</v>
      </c>
      <c r="Q35" s="17">
        <v>870.4</v>
      </c>
      <c r="R35" s="17">
        <v>801</v>
      </c>
      <c r="S35" s="17">
        <v>973.8</v>
      </c>
      <c r="T35" s="17">
        <v>996</v>
      </c>
      <c r="U35" s="17">
        <v>1063.5</v>
      </c>
      <c r="V35" s="17">
        <v>1045</v>
      </c>
      <c r="W35" s="17">
        <v>887.2</v>
      </c>
      <c r="X35" s="17">
        <v>1102.7</v>
      </c>
      <c r="Y35" s="17">
        <v>947.2</v>
      </c>
      <c r="Z35" s="17">
        <v>1116</v>
      </c>
      <c r="AA35" s="17">
        <v>1158.8</v>
      </c>
      <c r="AB35" s="17">
        <v>1279.3</v>
      </c>
      <c r="AC35" s="17">
        <v>1499</v>
      </c>
      <c r="AD35" s="17">
        <v>1501.3</v>
      </c>
      <c r="AE35" s="713" t="s">
        <v>13</v>
      </c>
      <c r="AF35" s="17">
        <v>1501</v>
      </c>
      <c r="AG35" s="17">
        <v>1365.0176427253507</v>
      </c>
      <c r="AH35" s="17">
        <v>1319.5657755167224</v>
      </c>
      <c r="AI35" s="17">
        <v>1637.8</v>
      </c>
      <c r="AJ35" s="17">
        <v>1843.4</v>
      </c>
      <c r="AK35" s="17">
        <v>1690</v>
      </c>
      <c r="AL35" s="17">
        <v>1825</v>
      </c>
    </row>
    <row r="36" spans="1:38" s="72" customFormat="1" x14ac:dyDescent="0.25">
      <c r="A36" s="11" t="s">
        <v>34</v>
      </c>
      <c r="B36" s="24">
        <v>87</v>
      </c>
      <c r="C36" s="17">
        <v>79</v>
      </c>
      <c r="D36" s="17">
        <v>92</v>
      </c>
      <c r="E36" s="17">
        <v>85.9</v>
      </c>
      <c r="F36" s="17">
        <v>107</v>
      </c>
      <c r="G36" s="17">
        <v>95.4</v>
      </c>
      <c r="H36" s="17">
        <v>88.7</v>
      </c>
      <c r="I36" s="17">
        <v>100.4</v>
      </c>
      <c r="J36" s="17">
        <v>94</v>
      </c>
      <c r="K36" s="17">
        <v>103.6</v>
      </c>
      <c r="L36" s="17">
        <v>130.19999999999999</v>
      </c>
      <c r="M36" s="17">
        <v>85.3</v>
      </c>
      <c r="N36" s="17">
        <v>152</v>
      </c>
      <c r="O36" s="17">
        <v>110.4</v>
      </c>
      <c r="P36" s="17">
        <v>123.6</v>
      </c>
      <c r="Q36" s="17">
        <v>160.30000000000001</v>
      </c>
      <c r="R36" s="17">
        <v>204.6</v>
      </c>
      <c r="S36" s="17">
        <v>166.2</v>
      </c>
      <c r="T36" s="17">
        <v>168.3</v>
      </c>
      <c r="U36" s="17">
        <v>170.1</v>
      </c>
      <c r="V36" s="17">
        <v>130.19999999999999</v>
      </c>
      <c r="W36" s="17">
        <v>108.6</v>
      </c>
      <c r="X36" s="17">
        <v>187.3</v>
      </c>
      <c r="Y36" s="17">
        <v>192</v>
      </c>
      <c r="Z36" s="17">
        <v>157.4</v>
      </c>
      <c r="AA36" s="17">
        <v>93.5</v>
      </c>
      <c r="AB36" s="17">
        <v>105.9</v>
      </c>
      <c r="AC36" s="17">
        <v>110.2</v>
      </c>
      <c r="AD36" s="17">
        <f>AD37-AD34-AD35</f>
        <v>130.20000000000005</v>
      </c>
      <c r="AE36" s="713" t="s">
        <v>34</v>
      </c>
      <c r="AF36" s="17">
        <v>130</v>
      </c>
      <c r="AG36" s="17">
        <v>87.28499983897359</v>
      </c>
      <c r="AH36" s="581">
        <v>89.923866346480054</v>
      </c>
      <c r="AI36" s="581">
        <v>106</v>
      </c>
      <c r="AJ36" s="581">
        <f>AJ37-AJ34-AJ35</f>
        <v>145.29999999999973</v>
      </c>
      <c r="AK36" s="581">
        <v>130</v>
      </c>
      <c r="AL36" s="581">
        <v>125</v>
      </c>
    </row>
    <row r="37" spans="1:38" x14ac:dyDescent="0.25">
      <c r="A37" s="12" t="s">
        <v>11</v>
      </c>
      <c r="B37" s="22">
        <v>2100.1999999999998</v>
      </c>
      <c r="C37" s="18">
        <v>1804.7</v>
      </c>
      <c r="D37" s="18">
        <v>1720.5</v>
      </c>
      <c r="E37" s="18">
        <v>1878.8</v>
      </c>
      <c r="F37" s="18">
        <v>2042.6</v>
      </c>
      <c r="G37" s="18">
        <v>2071.6</v>
      </c>
      <c r="H37" s="18">
        <v>1673.3</v>
      </c>
      <c r="I37" s="18">
        <v>1869.7</v>
      </c>
      <c r="J37" s="18">
        <v>1838</v>
      </c>
      <c r="K37" s="18">
        <v>2041.2</v>
      </c>
      <c r="L37" s="18">
        <v>2178.5</v>
      </c>
      <c r="M37" s="18">
        <v>1949.9</v>
      </c>
      <c r="N37" s="18">
        <v>2397</v>
      </c>
      <c r="O37" s="18">
        <v>2330.9</v>
      </c>
      <c r="P37" s="18">
        <v>2441</v>
      </c>
      <c r="Q37" s="18">
        <v>2625.8</v>
      </c>
      <c r="R37" s="18">
        <v>2595.3000000000002</v>
      </c>
      <c r="S37" s="18">
        <v>2718.8</v>
      </c>
      <c r="T37" s="18">
        <v>2803.1</v>
      </c>
      <c r="U37" s="18">
        <v>2933.3</v>
      </c>
      <c r="V37" s="18">
        <v>2790.5</v>
      </c>
      <c r="W37" s="18">
        <v>2525.6</v>
      </c>
      <c r="X37" s="18">
        <v>2986.1</v>
      </c>
      <c r="Y37" s="18">
        <v>2878.1</v>
      </c>
      <c r="Z37" s="18">
        <v>3081.8</v>
      </c>
      <c r="AA37" s="18">
        <v>3055.8</v>
      </c>
      <c r="AB37" s="598">
        <v>3047.2</v>
      </c>
      <c r="AC37" s="18">
        <v>3360.9</v>
      </c>
      <c r="AD37" s="18">
        <v>3279.5</v>
      </c>
      <c r="AE37" s="224" t="s">
        <v>11</v>
      </c>
      <c r="AF37" s="18">
        <v>3280</v>
      </c>
      <c r="AG37" s="18">
        <v>3155.3026425643243</v>
      </c>
      <c r="AH37" s="18">
        <v>3098.4896418632025</v>
      </c>
      <c r="AI37" s="18">
        <v>3478</v>
      </c>
      <c r="AJ37" s="18">
        <v>3861.7</v>
      </c>
      <c r="AK37" s="18">
        <v>3690</v>
      </c>
      <c r="AL37" s="18">
        <v>3850</v>
      </c>
    </row>
  </sheetData>
  <mergeCells count="2">
    <mergeCell ref="A1:G1"/>
    <mergeCell ref="B3:X3"/>
  </mergeCells>
  <phoneticPr fontId="0" type="noConversion"/>
  <printOptions horizontalCentered="1" verticalCentered="1"/>
  <pageMargins left="0.5" right="0.5" top="1" bottom="0.75" header="0" footer="0"/>
  <pageSetup scale="5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92"/>
  <sheetViews>
    <sheetView zoomScaleNormal="100" workbookViewId="0">
      <pane xSplit="1" ySplit="2" topLeftCell="B152" activePane="bottomRight" state="frozen"/>
      <selection pane="topRight" activeCell="B1" sqref="B1"/>
      <selection pane="bottomLeft" activeCell="A3" sqref="A3"/>
      <selection pane="bottomRight" activeCell="Q167" sqref="Q167"/>
    </sheetView>
  </sheetViews>
  <sheetFormatPr defaultRowHeight="13.2" x14ac:dyDescent="0.25"/>
  <cols>
    <col min="1" max="1" width="45.6640625" customWidth="1"/>
    <col min="2" max="35" width="8.6640625" customWidth="1"/>
    <col min="36" max="36" width="8.6640625" style="31" customWidth="1"/>
    <col min="37" max="37" width="8.6640625" style="625" customWidth="1"/>
    <col min="38" max="38" width="8.6640625" style="618" customWidth="1"/>
    <col min="39" max="39" width="40.6640625" customWidth="1"/>
    <col min="40" max="40" width="8.6640625" style="546" customWidth="1"/>
    <col min="43" max="43" width="8.88671875" customWidth="1"/>
  </cols>
  <sheetData>
    <row r="1" spans="1:46" ht="15.6" x14ac:dyDescent="0.3">
      <c r="A1" s="1036" t="s">
        <v>414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6"/>
      <c r="P1" s="6"/>
      <c r="Q1" s="6"/>
      <c r="R1" s="6"/>
      <c r="S1" s="6"/>
      <c r="T1" s="6"/>
      <c r="U1" s="6"/>
      <c r="V1" s="7"/>
      <c r="W1" s="7"/>
      <c r="X1" s="28"/>
      <c r="AM1" s="277" t="s">
        <v>371</v>
      </c>
    </row>
    <row r="2" spans="1:46" x14ac:dyDescent="0.25">
      <c r="A2" s="29"/>
      <c r="B2" s="74" t="s">
        <v>100</v>
      </c>
      <c r="C2" s="74" t="s">
        <v>101</v>
      </c>
      <c r="D2" s="74" t="s">
        <v>51</v>
      </c>
      <c r="E2" s="74" t="s">
        <v>52</v>
      </c>
      <c r="F2" s="74" t="s">
        <v>53</v>
      </c>
      <c r="G2" s="74" t="s">
        <v>54</v>
      </c>
      <c r="H2" s="75" t="s">
        <v>55</v>
      </c>
      <c r="I2" s="5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  <c r="O2" s="5" t="s">
        <v>31</v>
      </c>
      <c r="P2" s="5" t="s">
        <v>0</v>
      </c>
      <c r="Q2" s="5" t="s">
        <v>1</v>
      </c>
      <c r="R2" s="5" t="s">
        <v>2</v>
      </c>
      <c r="S2" s="5" t="s">
        <v>3</v>
      </c>
      <c r="T2" s="5" t="s">
        <v>4</v>
      </c>
      <c r="U2" s="5" t="s">
        <v>5</v>
      </c>
      <c r="V2" s="8" t="s">
        <v>6</v>
      </c>
      <c r="W2" s="8" t="s">
        <v>7</v>
      </c>
      <c r="X2" s="8" t="s">
        <v>8</v>
      </c>
      <c r="Y2" s="20" t="s">
        <v>16</v>
      </c>
      <c r="Z2" s="15" t="s">
        <v>68</v>
      </c>
      <c r="AA2" s="15" t="s">
        <v>70</v>
      </c>
      <c r="AB2" s="15" t="s">
        <v>75</v>
      </c>
      <c r="AC2" s="15" t="s">
        <v>77</v>
      </c>
      <c r="AD2" s="15" t="s">
        <v>78</v>
      </c>
      <c r="AE2" s="15" t="s">
        <v>79</v>
      </c>
      <c r="AF2" s="15" t="s">
        <v>83</v>
      </c>
      <c r="AG2" s="15" t="s">
        <v>85</v>
      </c>
      <c r="AH2" s="15" t="s">
        <v>87</v>
      </c>
      <c r="AI2" s="65" t="s">
        <v>94</v>
      </c>
      <c r="AJ2" s="65" t="s">
        <v>95</v>
      </c>
      <c r="AK2" s="75" t="s">
        <v>96</v>
      </c>
      <c r="AM2" s="526"/>
      <c r="AN2" s="547" t="s">
        <v>96</v>
      </c>
      <c r="AO2" s="267" t="s">
        <v>99</v>
      </c>
      <c r="AP2" s="267" t="s">
        <v>335</v>
      </c>
      <c r="AQ2" s="267" t="s">
        <v>366</v>
      </c>
      <c r="AR2" s="267" t="s">
        <v>372</v>
      </c>
      <c r="AS2" s="267" t="s">
        <v>376</v>
      </c>
      <c r="AT2" s="267" t="s">
        <v>415</v>
      </c>
    </row>
    <row r="3" spans="1:46" x14ac:dyDescent="0.25">
      <c r="A3" s="30"/>
      <c r="B3" s="30"/>
      <c r="C3" s="30"/>
      <c r="D3" s="30"/>
      <c r="E3" s="30"/>
      <c r="F3" s="30"/>
      <c r="G3" s="30"/>
      <c r="H3" s="30"/>
      <c r="I3" s="1038" t="s">
        <v>9</v>
      </c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40"/>
      <c r="W3" s="1040"/>
      <c r="X3" s="1040"/>
      <c r="Y3" s="1040"/>
      <c r="Z3" s="1040"/>
      <c r="AA3" s="1040"/>
      <c r="AB3" s="1040"/>
      <c r="AC3" s="1040"/>
      <c r="AD3" s="1040"/>
      <c r="AE3" s="1040"/>
      <c r="AM3" s="62"/>
      <c r="AQ3" s="132" t="s">
        <v>69</v>
      </c>
      <c r="AR3" s="132" t="s">
        <v>69</v>
      </c>
      <c r="AS3" s="132" t="s">
        <v>69</v>
      </c>
      <c r="AT3" s="132" t="s">
        <v>69</v>
      </c>
    </row>
    <row r="4" spans="1:46" x14ac:dyDescent="0.25">
      <c r="A4" s="76" t="s">
        <v>32</v>
      </c>
      <c r="B4" s="77">
        <v>188.15100000000001</v>
      </c>
      <c r="C4" s="77">
        <v>244.94</v>
      </c>
      <c r="D4" s="77">
        <v>102.92400000000001</v>
      </c>
      <c r="E4" s="77">
        <v>161.17599999999999</v>
      </c>
      <c r="F4" s="77">
        <v>175.58799999999999</v>
      </c>
      <c r="G4" s="77">
        <v>358.476</v>
      </c>
      <c r="H4" s="77">
        <v>313.00700000000001</v>
      </c>
      <c r="I4" s="77">
        <v>254.48099999999999</v>
      </c>
      <c r="J4" s="77">
        <v>344.63400000000001</v>
      </c>
      <c r="K4" s="77">
        <v>175.696</v>
      </c>
      <c r="L4" s="77">
        <v>316.05700000000002</v>
      </c>
      <c r="M4" s="77">
        <v>536.36500000000001</v>
      </c>
      <c r="N4" s="77">
        <v>436.447</v>
      </c>
      <c r="O4" s="77">
        <v>302.476</v>
      </c>
      <c r="P4" s="77">
        <v>182.029</v>
      </c>
      <c r="Q4" s="77">
        <v>239.13900000000001</v>
      </c>
      <c r="R4" s="77">
        <v>329.04199999999997</v>
      </c>
      <c r="S4" s="77">
        <v>278.43700000000001</v>
      </c>
      <c r="T4" s="77">
        <v>292.28399999999999</v>
      </c>
      <c r="U4" s="77">
        <v>209.11699999999999</v>
      </c>
      <c r="V4" s="77">
        <v>334.81400000000002</v>
      </c>
      <c r="W4" s="77">
        <v>183.458</v>
      </c>
      <c r="X4" s="77">
        <v>131.833</v>
      </c>
      <c r="Y4" s="77">
        <v>199.79900000000001</v>
      </c>
      <c r="Z4" s="77">
        <v>348.48200000000003</v>
      </c>
      <c r="AA4" s="77">
        <v>290.16199999999998</v>
      </c>
      <c r="AB4" s="77">
        <v>247.74700000000001</v>
      </c>
      <c r="AC4" s="77">
        <v>208.06100000000001</v>
      </c>
      <c r="AD4" s="77">
        <v>178.32900000000001</v>
      </c>
      <c r="AE4" s="77">
        <v>112.414</v>
      </c>
      <c r="AF4" s="77">
        <v>255.738</v>
      </c>
      <c r="AG4" s="77">
        <v>449.32600000000002</v>
      </c>
      <c r="AH4" s="77">
        <v>573.80999999999995</v>
      </c>
      <c r="AI4" s="77">
        <v>205.03399999999999</v>
      </c>
      <c r="AJ4" s="626">
        <v>138.19999999999999</v>
      </c>
      <c r="AK4" s="626">
        <v>150.9</v>
      </c>
      <c r="AM4" s="527" t="s">
        <v>32</v>
      </c>
      <c r="AN4" s="548">
        <v>150.9</v>
      </c>
      <c r="AO4" s="78">
        <v>215.01300000000001</v>
      </c>
      <c r="AP4" s="78">
        <v>169.37</v>
      </c>
      <c r="AQ4" s="78">
        <v>140.55699999999999</v>
      </c>
      <c r="AR4" s="78">
        <v>91.991</v>
      </c>
      <c r="AS4" s="78">
        <v>190.61</v>
      </c>
      <c r="AT4" s="78">
        <v>160</v>
      </c>
    </row>
    <row r="5" spans="1:46" x14ac:dyDescent="0.25">
      <c r="A5" s="79" t="s">
        <v>10</v>
      </c>
      <c r="B5" s="80">
        <v>1548.3440000000001</v>
      </c>
      <c r="C5" s="80">
        <v>1288.6079999999999</v>
      </c>
      <c r="D5" s="80">
        <v>1767.2670000000001</v>
      </c>
      <c r="E5" s="80">
        <v>1868.7539999999999</v>
      </c>
      <c r="F5" s="80">
        <v>2260.665</v>
      </c>
      <c r="G5" s="80">
        <v>1797.5429999999999</v>
      </c>
      <c r="H5" s="80">
        <v>1989.11</v>
      </c>
      <c r="I5" s="80">
        <v>2190.297</v>
      </c>
      <c r="J5" s="80">
        <v>1635.7719999999999</v>
      </c>
      <c r="K5" s="80">
        <v>1860.8630000000001</v>
      </c>
      <c r="L5" s="80">
        <v>2099.056</v>
      </c>
      <c r="M5" s="80">
        <v>1942.558</v>
      </c>
      <c r="N5" s="80">
        <v>1937.722</v>
      </c>
      <c r="O5" s="80">
        <v>1548.8409999999999</v>
      </c>
      <c r="P5" s="80">
        <v>1923.6659999999999</v>
      </c>
      <c r="Q5" s="80">
        <v>1925.9469999999999</v>
      </c>
      <c r="R5" s="80">
        <v>1986.539</v>
      </c>
      <c r="S5" s="80">
        <v>2190.3539999999998</v>
      </c>
      <c r="T5" s="80">
        <v>1869.7180000000001</v>
      </c>
      <c r="U5" s="80">
        <v>2514.8690000000001</v>
      </c>
      <c r="V5" s="80">
        <v>2174.2539999999999</v>
      </c>
      <c r="W5" s="80">
        <v>2380.2739999999999</v>
      </c>
      <c r="X5" s="80">
        <v>2688.75</v>
      </c>
      <c r="Y5" s="80">
        <v>2741.0140000000001</v>
      </c>
      <c r="Z5" s="80">
        <v>2653.7579999999998</v>
      </c>
      <c r="AA5" s="80">
        <v>2757.81</v>
      </c>
      <c r="AB5" s="80">
        <v>2890.6819999999998</v>
      </c>
      <c r="AC5" s="80">
        <v>2756.1469999999999</v>
      </c>
      <c r="AD5" s="80">
        <v>2453.8449999999998</v>
      </c>
      <c r="AE5" s="80">
        <v>3123.79</v>
      </c>
      <c r="AF5" s="80">
        <v>3068.3420000000001</v>
      </c>
      <c r="AG5" s="80">
        <v>3196.7260000000001</v>
      </c>
      <c r="AH5" s="80">
        <v>2677.1170000000002</v>
      </c>
      <c r="AI5" s="80">
        <v>2967.0070000000001</v>
      </c>
      <c r="AJ5" s="81">
        <v>3359</v>
      </c>
      <c r="AK5" s="81">
        <v>3329.2</v>
      </c>
      <c r="AM5" s="528" t="s">
        <v>10</v>
      </c>
      <c r="AN5" s="549">
        <v>3329.2</v>
      </c>
      <c r="AO5" s="81">
        <v>3093.5239999999999</v>
      </c>
      <c r="AP5" s="81">
        <v>3033.5810000000001</v>
      </c>
      <c r="AQ5" s="81">
        <v>3357.9839999999999</v>
      </c>
      <c r="AR5" s="81">
        <v>3927.09</v>
      </c>
      <c r="AS5" s="81">
        <v>3929.8850000000002</v>
      </c>
      <c r="AT5" s="81">
        <v>3798</v>
      </c>
    </row>
    <row r="6" spans="1:46" x14ac:dyDescent="0.25">
      <c r="A6" s="82" t="s">
        <v>102</v>
      </c>
      <c r="B6" s="83">
        <v>1736.4970000000001</v>
      </c>
      <c r="C6" s="83">
        <v>1533.549</v>
      </c>
      <c r="D6" s="83">
        <v>1870.193</v>
      </c>
      <c r="E6" s="83">
        <v>2029.94</v>
      </c>
      <c r="F6" s="83">
        <v>2436.261</v>
      </c>
      <c r="G6" s="83">
        <v>2156.4302833333331</v>
      </c>
      <c r="H6" s="83">
        <v>2302.3645666666671</v>
      </c>
      <c r="I6" s="83">
        <v>2444.9176499999999</v>
      </c>
      <c r="J6" s="83">
        <v>1980.5080666666668</v>
      </c>
      <c r="K6" s="83">
        <v>2036.9965500000001</v>
      </c>
      <c r="L6" s="83">
        <v>2415.8095666666668</v>
      </c>
      <c r="M6" s="83">
        <v>2479.0042166666667</v>
      </c>
      <c r="N6" s="83">
        <v>2375.4268333333334</v>
      </c>
      <c r="O6" s="83">
        <v>1854.9090369943851</v>
      </c>
      <c r="P6" s="83">
        <v>2108.1891937718633</v>
      </c>
      <c r="Q6" s="83">
        <v>2168.578291114125</v>
      </c>
      <c r="R6" s="83">
        <v>2319.0253708499999</v>
      </c>
      <c r="S6" s="83">
        <v>2470.8477152327932</v>
      </c>
      <c r="T6" s="83">
        <v>2168.4184705762677</v>
      </c>
      <c r="U6" s="83">
        <v>2729.4659449460455</v>
      </c>
      <c r="V6" s="83">
        <v>2513.5238110914515</v>
      </c>
      <c r="W6" s="83">
        <v>2572.6359324246232</v>
      </c>
      <c r="X6" s="83">
        <v>2825.5889507383772</v>
      </c>
      <c r="Y6" s="83">
        <v>2944.3341952517808</v>
      </c>
      <c r="Z6" s="83">
        <v>3006.4111473593152</v>
      </c>
      <c r="AA6" s="83">
        <v>3051.5398253219337</v>
      </c>
      <c r="AB6" s="83">
        <v>3140.7487743674596</v>
      </c>
      <c r="AC6" s="83">
        <v>2968.8689782486581</v>
      </c>
      <c r="AD6" s="83">
        <v>2637.7355535121069</v>
      </c>
      <c r="AE6" s="83">
        <v>3241.7815644691509</v>
      </c>
      <c r="AF6" s="83">
        <v>3327.4520085912714</v>
      </c>
      <c r="AG6" s="83">
        <v>3655.0857511501686</v>
      </c>
      <c r="AH6" s="83">
        <v>3260.7978029129777</v>
      </c>
      <c r="AI6" s="83">
        <v>3185.3041296312945</v>
      </c>
      <c r="AJ6" s="627">
        <v>3511.8</v>
      </c>
      <c r="AK6" s="628">
        <v>3494.5</v>
      </c>
      <c r="AM6" s="529" t="s">
        <v>102</v>
      </c>
      <c r="AN6" s="550">
        <v>3494.5</v>
      </c>
      <c r="AO6" s="84">
        <v>3324.6726425643242</v>
      </c>
      <c r="AP6" s="84">
        <v>3239.0876418632024</v>
      </c>
      <c r="AQ6" s="84">
        <v>3570.2543805802579</v>
      </c>
      <c r="AR6" s="84">
        <v>4052.3081137309728</v>
      </c>
      <c r="AS6" s="84">
        <v>4150.4949999999999</v>
      </c>
      <c r="AT6" s="84">
        <v>4288</v>
      </c>
    </row>
    <row r="7" spans="1:46" x14ac:dyDescent="0.25">
      <c r="A7" s="10"/>
      <c r="B7" s="10"/>
      <c r="C7" s="10"/>
      <c r="D7" s="10"/>
      <c r="E7" s="10"/>
      <c r="F7" s="10"/>
      <c r="G7" s="10"/>
      <c r="H7" s="1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85"/>
      <c r="AI7" s="86"/>
      <c r="AJ7" s="629"/>
      <c r="AK7" s="630"/>
      <c r="AM7" s="530"/>
      <c r="AN7" s="551"/>
    </row>
    <row r="8" spans="1:46" x14ac:dyDescent="0.25">
      <c r="A8" s="87" t="s">
        <v>103</v>
      </c>
      <c r="B8" s="4"/>
      <c r="C8" s="4"/>
      <c r="D8" s="4"/>
      <c r="E8" s="4"/>
      <c r="F8" s="4"/>
      <c r="G8" s="4"/>
      <c r="H8" s="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85"/>
      <c r="AI8" s="86"/>
      <c r="AJ8" s="629"/>
      <c r="AK8" s="630"/>
      <c r="AM8" s="531" t="s">
        <v>103</v>
      </c>
      <c r="AN8" s="551"/>
    </row>
    <row r="9" spans="1:46" x14ac:dyDescent="0.25">
      <c r="A9" s="88" t="s">
        <v>104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7.3783333333333326E-2</v>
      </c>
      <c r="H9" s="89">
        <v>5.9133333333333329E-2</v>
      </c>
      <c r="I9" s="89">
        <v>7.1199999999999999E-2</v>
      </c>
      <c r="J9" s="89">
        <v>2.615E-2</v>
      </c>
      <c r="K9" s="89">
        <v>0.22309999999999999</v>
      </c>
      <c r="L9" s="89">
        <v>2.0216666666666664E-2</v>
      </c>
      <c r="M9" s="89">
        <v>1.7166666666666665E-3</v>
      </c>
      <c r="N9" s="89">
        <v>0.15143333333333334</v>
      </c>
      <c r="O9" s="89">
        <v>1.1764333333333334</v>
      </c>
      <c r="P9" s="89">
        <v>0.87747754898579999</v>
      </c>
      <c r="Q9" s="89">
        <v>0.77512918517789997</v>
      </c>
      <c r="R9" s="89">
        <v>1.5954830999999998</v>
      </c>
      <c r="S9" s="89">
        <v>0.69392502027869996</v>
      </c>
      <c r="T9" s="89">
        <v>1.8361271488770001</v>
      </c>
      <c r="U9" s="89">
        <v>2.1045119154212997</v>
      </c>
      <c r="V9" s="89">
        <v>1.2501151787964</v>
      </c>
      <c r="W9" s="89">
        <v>0.55531881841590003</v>
      </c>
      <c r="X9" s="89">
        <v>0.69279074225969994</v>
      </c>
      <c r="Y9" s="89">
        <v>1.6202410460186998</v>
      </c>
      <c r="Z9" s="89">
        <v>1.0094858683581001</v>
      </c>
      <c r="AA9" s="89">
        <v>0.90103367784990018</v>
      </c>
      <c r="AB9" s="89">
        <v>0.84574403619929994</v>
      </c>
      <c r="AC9" s="89">
        <v>1.4126551980156001</v>
      </c>
      <c r="AD9" s="89">
        <v>2.2462969250022002</v>
      </c>
      <c r="AE9" s="89">
        <v>0.97057274682270012</v>
      </c>
      <c r="AF9" s="89">
        <v>0.58762468781730004</v>
      </c>
      <c r="AG9" s="89">
        <v>1.5209606341859998</v>
      </c>
      <c r="AH9" s="89">
        <v>1.5687447137250001</v>
      </c>
      <c r="AI9" s="89">
        <v>2.7600435538011006</v>
      </c>
      <c r="AJ9" s="631">
        <v>3.2</v>
      </c>
      <c r="AK9" s="632">
        <v>3.7</v>
      </c>
      <c r="AM9" s="532" t="s">
        <v>313</v>
      </c>
      <c r="AN9" s="552">
        <v>3.7</v>
      </c>
      <c r="AO9" s="602">
        <v>2.8</v>
      </c>
      <c r="AP9" s="602">
        <v>4.3</v>
      </c>
      <c r="AQ9" s="582">
        <v>7.4</v>
      </c>
      <c r="AR9" s="582">
        <v>7.5</v>
      </c>
      <c r="AS9" s="582">
        <v>6.5</v>
      </c>
      <c r="AT9" s="582"/>
    </row>
    <row r="10" spans="1:46" x14ac:dyDescent="0.25">
      <c r="A10" s="88" t="s">
        <v>105</v>
      </c>
      <c r="B10" s="91">
        <v>1736.4949999999999</v>
      </c>
      <c r="C10" s="91">
        <v>1533.548</v>
      </c>
      <c r="D10" s="91">
        <v>1870.191</v>
      </c>
      <c r="E10" s="91">
        <v>2029.93</v>
      </c>
      <c r="F10" s="91">
        <v>2436.2530000000002</v>
      </c>
      <c r="G10" s="91">
        <v>2156.092783333333</v>
      </c>
      <c r="H10" s="91">
        <v>2302.1761333333334</v>
      </c>
      <c r="I10" s="91">
        <v>2444.8492000000001</v>
      </c>
      <c r="J10" s="91">
        <v>1980.4321499999999</v>
      </c>
      <c r="K10" s="91">
        <v>2036.7821000000001</v>
      </c>
      <c r="L10" s="91">
        <v>2415.1332166666666</v>
      </c>
      <c r="M10" s="91">
        <v>2478.9247166666669</v>
      </c>
      <c r="N10" s="91">
        <v>2374.3204333333333</v>
      </c>
      <c r="O10" s="91">
        <v>1852.4934333333333</v>
      </c>
      <c r="P10" s="91">
        <v>2106.5724775489857</v>
      </c>
      <c r="Q10" s="91">
        <v>2165.861129185178</v>
      </c>
      <c r="R10" s="91">
        <v>2317.1764831</v>
      </c>
      <c r="S10" s="91">
        <v>2469.4849250202788</v>
      </c>
      <c r="T10" s="91">
        <v>2163.838127148877</v>
      </c>
      <c r="U10" s="91">
        <v>2726.0905119154213</v>
      </c>
      <c r="V10" s="91">
        <v>2510.3181151787967</v>
      </c>
      <c r="W10" s="91">
        <v>2564.2873188184158</v>
      </c>
      <c r="X10" s="91">
        <v>2821.2757907422597</v>
      </c>
      <c r="Y10" s="91">
        <v>2942.4332410460188</v>
      </c>
      <c r="Z10" s="91">
        <v>3003.2494858683581</v>
      </c>
      <c r="AA10" s="91">
        <v>3048.8730336778499</v>
      </c>
      <c r="AB10" s="91">
        <v>3139.2747440361995</v>
      </c>
      <c r="AC10" s="91">
        <v>2965.6206551980158</v>
      </c>
      <c r="AD10" s="91">
        <v>2634.4202969250023</v>
      </c>
      <c r="AE10" s="91">
        <v>3237.1745727468228</v>
      </c>
      <c r="AF10" s="91">
        <v>3324.6676246878174</v>
      </c>
      <c r="AG10" s="91">
        <v>3647.5729606341861</v>
      </c>
      <c r="AH10" s="91">
        <v>3252.4957447137249</v>
      </c>
      <c r="AI10" s="91">
        <v>3174.8010435538013</v>
      </c>
      <c r="AJ10" s="91">
        <v>3500.4</v>
      </c>
      <c r="AK10" s="92">
        <v>3483.8</v>
      </c>
      <c r="AM10" s="533" t="s">
        <v>314</v>
      </c>
      <c r="AN10" s="553">
        <v>3483.8</v>
      </c>
      <c r="AO10" s="603">
        <v>3311.4</v>
      </c>
      <c r="AP10" s="603">
        <v>3207.2</v>
      </c>
      <c r="AQ10" s="91">
        <v>3506</v>
      </c>
      <c r="AR10" s="91">
        <v>4026.6</v>
      </c>
      <c r="AS10" s="583">
        <v>4126.3</v>
      </c>
      <c r="AT10" s="583"/>
    </row>
    <row r="11" spans="1:46" x14ac:dyDescent="0.25">
      <c r="A11" s="93" t="s">
        <v>12</v>
      </c>
      <c r="B11" s="94">
        <v>198.952</v>
      </c>
      <c r="C11" s="94">
        <v>215.18199999999999</v>
      </c>
      <c r="D11" s="94">
        <v>212.97200000000001</v>
      </c>
      <c r="E11" s="94">
        <v>250.322</v>
      </c>
      <c r="F11" s="94">
        <v>273.09199999999998</v>
      </c>
      <c r="G11" s="94">
        <v>277.85000000000002</v>
      </c>
      <c r="H11" s="94">
        <v>277.45</v>
      </c>
      <c r="I11" s="94">
        <v>284.25666666666666</v>
      </c>
      <c r="J11" s="94">
        <v>269.60999999999996</v>
      </c>
      <c r="K11" s="94">
        <v>253.71</v>
      </c>
      <c r="L11" s="94">
        <v>267.51</v>
      </c>
      <c r="M11" s="94">
        <v>295.81666666666666</v>
      </c>
      <c r="N11" s="94">
        <v>293.363</v>
      </c>
      <c r="O11" s="94">
        <v>275.37099999999998</v>
      </c>
      <c r="P11" s="94">
        <v>272.98200000000003</v>
      </c>
      <c r="Q11" s="94">
        <v>304.12900000000002</v>
      </c>
      <c r="R11" s="94">
        <v>329</v>
      </c>
      <c r="S11" s="94">
        <v>328.22673333333336</v>
      </c>
      <c r="T11" s="94">
        <v>326.55279999999999</v>
      </c>
      <c r="U11" s="94">
        <v>347.71333333333331</v>
      </c>
      <c r="V11" s="94">
        <v>351.44776666666667</v>
      </c>
      <c r="W11" s="94">
        <v>361.01850000000002</v>
      </c>
      <c r="X11" s="94">
        <v>395.81700000000001</v>
      </c>
      <c r="Y11" s="94">
        <v>409.29666666666662</v>
      </c>
      <c r="Z11" s="94">
        <v>426.74666666666673</v>
      </c>
      <c r="AA11" s="94">
        <v>421.13666666666671</v>
      </c>
      <c r="AB11" s="94">
        <v>427.54</v>
      </c>
      <c r="AC11" s="94">
        <v>417.50549999999998</v>
      </c>
      <c r="AD11" s="94">
        <v>419.40143333333333</v>
      </c>
      <c r="AE11" s="94">
        <v>427.36403333333334</v>
      </c>
      <c r="AF11" s="94">
        <v>442.35063333333341</v>
      </c>
      <c r="AG11" s="94">
        <v>459.20330000000001</v>
      </c>
      <c r="AH11" s="94">
        <v>467.36481099999997</v>
      </c>
      <c r="AI11" s="94">
        <v>420.42206666666664</v>
      </c>
      <c r="AJ11" s="633">
        <v>445.1</v>
      </c>
      <c r="AK11" s="634">
        <v>442.6</v>
      </c>
      <c r="AM11" s="1031" t="s">
        <v>418</v>
      </c>
      <c r="AN11" s="554">
        <v>587.70000000000005</v>
      </c>
      <c r="AO11" s="604">
        <v>516.61067634167182</v>
      </c>
      <c r="AP11" s="605">
        <v>622.70000000000005</v>
      </c>
      <c r="AQ11" s="744">
        <v>675.8</v>
      </c>
      <c r="AR11" s="744">
        <v>687.3</v>
      </c>
      <c r="AS11" s="584">
        <v>470.5</v>
      </c>
      <c r="AT11" s="584"/>
    </row>
    <row r="12" spans="1:46" x14ac:dyDescent="0.25">
      <c r="A12" s="93" t="s">
        <v>13</v>
      </c>
      <c r="B12" s="94">
        <v>148.47816848549999</v>
      </c>
      <c r="C12" s="94">
        <v>149.6494474104</v>
      </c>
      <c r="D12" s="94">
        <v>180.33543405360001</v>
      </c>
      <c r="E12" s="94">
        <v>227.17207728810004</v>
      </c>
      <c r="F12" s="94">
        <v>247.83915925230002</v>
      </c>
      <c r="G12" s="94">
        <v>176.70599999999999</v>
      </c>
      <c r="H12" s="94">
        <v>255.38900000000001</v>
      </c>
      <c r="I12" s="94">
        <v>245.893</v>
      </c>
      <c r="J12" s="94">
        <v>190.59329300000002</v>
      </c>
      <c r="K12" s="94">
        <v>153.35742099999999</v>
      </c>
      <c r="L12" s="94">
        <v>166.480763</v>
      </c>
      <c r="M12" s="94">
        <v>216.502994</v>
      </c>
      <c r="N12" s="94">
        <v>260.85917911620004</v>
      </c>
      <c r="O12" s="94">
        <v>138.318941</v>
      </c>
      <c r="P12" s="94">
        <v>168.51020191757848</v>
      </c>
      <c r="Q12" s="94">
        <v>120.12147933169439</v>
      </c>
      <c r="R12" s="94">
        <v>167.12301561521792</v>
      </c>
      <c r="S12" s="94">
        <v>233.40428647620001</v>
      </c>
      <c r="T12" s="94">
        <v>178.8247903155</v>
      </c>
      <c r="U12" s="94">
        <v>221.35198543920001</v>
      </c>
      <c r="V12" s="94">
        <v>231.55317561390001</v>
      </c>
      <c r="W12" s="94">
        <v>289.86461915249993</v>
      </c>
      <c r="X12" s="94">
        <v>367.29535303650005</v>
      </c>
      <c r="Y12" s="94">
        <v>269.76166321440002</v>
      </c>
      <c r="Z12" s="94">
        <v>296.66679661500001</v>
      </c>
      <c r="AA12" s="94">
        <v>315.76760487929999</v>
      </c>
      <c r="AB12" s="94">
        <v>348.61937543160002</v>
      </c>
      <c r="AC12" s="94">
        <v>320.40385145790003</v>
      </c>
      <c r="AD12" s="94">
        <v>383.50130889630003</v>
      </c>
      <c r="AE12" s="94">
        <v>405.77625842880002</v>
      </c>
      <c r="AF12" s="94">
        <v>312.63421237440002</v>
      </c>
      <c r="AG12" s="94">
        <v>373.8147877275</v>
      </c>
      <c r="AH12" s="94">
        <v>328.06035668910005</v>
      </c>
      <c r="AI12" s="94">
        <v>386.93372163179998</v>
      </c>
      <c r="AJ12" s="633">
        <v>535.97825750909999</v>
      </c>
      <c r="AK12" s="634">
        <v>618</v>
      </c>
      <c r="AM12" s="1032" t="s">
        <v>419</v>
      </c>
      <c r="AN12" s="554"/>
      <c r="AO12" s="605"/>
      <c r="AP12" s="605"/>
      <c r="AQ12" s="633"/>
      <c r="AR12" s="633"/>
      <c r="AS12" s="585">
        <v>150.30000000000001</v>
      </c>
      <c r="AT12" s="585"/>
    </row>
    <row r="13" spans="1:46" s="400" customFormat="1" x14ac:dyDescent="0.25">
      <c r="A13" s="403" t="s">
        <v>34</v>
      </c>
      <c r="B13" s="399">
        <v>3.7008315144999941</v>
      </c>
      <c r="C13" s="399">
        <v>5.0875525896000031</v>
      </c>
      <c r="D13" s="399">
        <v>4.5835659463999914</v>
      </c>
      <c r="E13" s="399">
        <v>-6.7450772881000303</v>
      </c>
      <c r="F13" s="399">
        <v>-26.180159252300015</v>
      </c>
      <c r="G13" s="399">
        <v>5.6657833333332093</v>
      </c>
      <c r="H13" s="399">
        <v>-12.832866666666698</v>
      </c>
      <c r="I13" s="399">
        <v>-36.161466666666499</v>
      </c>
      <c r="J13" s="399">
        <v>48.499856999999963</v>
      </c>
      <c r="K13" s="399">
        <v>14.999679000000091</v>
      </c>
      <c r="L13" s="399">
        <v>21.325453666666785</v>
      </c>
      <c r="M13" s="399">
        <v>9.9680560000000984</v>
      </c>
      <c r="N13" s="399">
        <v>61.817254217133097</v>
      </c>
      <c r="O13" s="399">
        <v>71.991492333333355</v>
      </c>
      <c r="P13" s="399">
        <v>54.364275631407246</v>
      </c>
      <c r="Q13" s="399">
        <v>57.647649853483465</v>
      </c>
      <c r="R13" s="399">
        <v>48.321467484781927</v>
      </c>
      <c r="S13" s="399">
        <v>71.868905210745552</v>
      </c>
      <c r="T13" s="399">
        <v>84.840536833376916</v>
      </c>
      <c r="U13" s="399">
        <v>55.069193142887784</v>
      </c>
      <c r="V13" s="399">
        <v>93.888172898229797</v>
      </c>
      <c r="W13" s="399">
        <v>88.320199665916036</v>
      </c>
      <c r="X13" s="399">
        <v>58.746437705759426</v>
      </c>
      <c r="Y13" s="399">
        <v>76.934911164952268</v>
      </c>
      <c r="Z13" s="399">
        <v>97.170022586691303</v>
      </c>
      <c r="AA13" s="399">
        <v>71.977762131883239</v>
      </c>
      <c r="AB13" s="399">
        <v>87.497368604599501</v>
      </c>
      <c r="AC13" s="399">
        <v>112.33830374011572</v>
      </c>
      <c r="AD13" s="399">
        <v>142.86455469536887</v>
      </c>
      <c r="AE13" s="399">
        <v>99.394280984689246</v>
      </c>
      <c r="AF13" s="399">
        <v>68.256778980083993</v>
      </c>
      <c r="AG13" s="399">
        <v>113.18887290668593</v>
      </c>
      <c r="AH13" s="399">
        <v>96.710577024625039</v>
      </c>
      <c r="AI13" s="399">
        <v>92.013255255334599</v>
      </c>
      <c r="AJ13" s="399">
        <v>180.8</v>
      </c>
      <c r="AK13" s="106">
        <v>145.1</v>
      </c>
      <c r="AL13" s="619"/>
      <c r="AM13" s="535" t="s">
        <v>21</v>
      </c>
      <c r="AN13" s="555">
        <v>618</v>
      </c>
      <c r="AO13" s="442">
        <v>424.8854442567</v>
      </c>
      <c r="AP13" s="442">
        <v>618.29999999999995</v>
      </c>
      <c r="AQ13" s="95">
        <v>676.5</v>
      </c>
      <c r="AR13" s="95">
        <v>811.6</v>
      </c>
      <c r="AS13" s="586">
        <v>791.6</v>
      </c>
      <c r="AT13" s="586"/>
    </row>
    <row r="14" spans="1:46" s="60" customFormat="1" x14ac:dyDescent="0.25">
      <c r="A14" s="928" t="s">
        <v>106</v>
      </c>
      <c r="B14" s="103">
        <v>351.13099999999997</v>
      </c>
      <c r="C14" s="103">
        <v>369.91899999999998</v>
      </c>
      <c r="D14" s="103">
        <v>397.89100000000002</v>
      </c>
      <c r="E14" s="103">
        <v>470.74900000000002</v>
      </c>
      <c r="F14" s="103">
        <v>494.75099999999998</v>
      </c>
      <c r="G14" s="103">
        <v>460.22178333333324</v>
      </c>
      <c r="H14" s="103">
        <v>520.00613333333331</v>
      </c>
      <c r="I14" s="103">
        <v>493.98820000000018</v>
      </c>
      <c r="J14" s="103">
        <v>508.70314999999988</v>
      </c>
      <c r="K14" s="103">
        <v>422.0671000000001</v>
      </c>
      <c r="L14" s="103">
        <v>455.31621666666678</v>
      </c>
      <c r="M14" s="103">
        <v>522.28771666666682</v>
      </c>
      <c r="N14" s="103">
        <v>616.03943333333314</v>
      </c>
      <c r="O14" s="103">
        <v>485.68143333333336</v>
      </c>
      <c r="P14" s="103">
        <v>495.85647754898577</v>
      </c>
      <c r="Q14" s="103">
        <v>481.89812918517788</v>
      </c>
      <c r="R14" s="103">
        <v>544.44448309999984</v>
      </c>
      <c r="S14" s="103">
        <v>633.49992502027885</v>
      </c>
      <c r="T14" s="103">
        <v>590.21812714887687</v>
      </c>
      <c r="U14" s="103">
        <v>624.13451191542106</v>
      </c>
      <c r="V14" s="103">
        <v>676.88911517879649</v>
      </c>
      <c r="W14" s="103">
        <v>739.20331881841594</v>
      </c>
      <c r="X14" s="103">
        <v>821.85879074225943</v>
      </c>
      <c r="Y14" s="103">
        <v>755.99324104601885</v>
      </c>
      <c r="Z14" s="103">
        <v>820.58348586835803</v>
      </c>
      <c r="AA14" s="103">
        <v>808.8820336778499</v>
      </c>
      <c r="AB14" s="103">
        <v>863.65674403619948</v>
      </c>
      <c r="AC14" s="103">
        <v>850.24765519801576</v>
      </c>
      <c r="AD14" s="103">
        <v>945.76729692500226</v>
      </c>
      <c r="AE14" s="103">
        <v>932.53457274682262</v>
      </c>
      <c r="AF14" s="103">
        <v>823.24162468781742</v>
      </c>
      <c r="AG14" s="103">
        <v>946.20696063418598</v>
      </c>
      <c r="AH14" s="103">
        <v>892.1357447137251</v>
      </c>
      <c r="AI14" s="103">
        <v>899.36904355380125</v>
      </c>
      <c r="AJ14" s="634">
        <v>1161.8</v>
      </c>
      <c r="AK14" s="635">
        <v>1205.7</v>
      </c>
      <c r="AL14" s="621"/>
      <c r="AM14" s="560" t="s">
        <v>312</v>
      </c>
      <c r="AN14" s="556">
        <v>1205.7</v>
      </c>
      <c r="AO14" s="606">
        <v>941.49612059837182</v>
      </c>
      <c r="AP14" s="606">
        <v>1241.0999999999999</v>
      </c>
      <c r="AQ14" s="103">
        <v>1352.3</v>
      </c>
      <c r="AR14" s="94">
        <v>1498.9</v>
      </c>
      <c r="AS14" s="103">
        <v>1412.4</v>
      </c>
      <c r="AT14" s="103"/>
    </row>
    <row r="15" spans="1:46" s="591" customFormat="1" ht="10.199999999999999" hidden="1" x14ac:dyDescent="0.2">
      <c r="A15" s="594" t="s">
        <v>328</v>
      </c>
      <c r="B15" s="589">
        <f t="shared" ref="B15:AI15" si="0">B11+B13</f>
        <v>202.65283151449998</v>
      </c>
      <c r="C15" s="589">
        <f t="shared" si="0"/>
        <v>220.26955258959998</v>
      </c>
      <c r="D15" s="589">
        <f t="shared" si="0"/>
        <v>217.55556594640001</v>
      </c>
      <c r="E15" s="589">
        <f t="shared" si="0"/>
        <v>243.57692271189998</v>
      </c>
      <c r="F15" s="589">
        <f t="shared" si="0"/>
        <v>246.91184074769996</v>
      </c>
      <c r="G15" s="589">
        <f t="shared" si="0"/>
        <v>283.51578333333322</v>
      </c>
      <c r="H15" s="589">
        <f t="shared" si="0"/>
        <v>264.6171333333333</v>
      </c>
      <c r="I15" s="589">
        <f t="shared" si="0"/>
        <v>248.09520000000015</v>
      </c>
      <c r="J15" s="589">
        <f t="shared" si="0"/>
        <v>318.10985699999992</v>
      </c>
      <c r="K15" s="589">
        <f t="shared" si="0"/>
        <v>268.70967900000011</v>
      </c>
      <c r="L15" s="589">
        <f t="shared" si="0"/>
        <v>288.83545366666675</v>
      </c>
      <c r="M15" s="589">
        <f t="shared" si="0"/>
        <v>305.78472266666677</v>
      </c>
      <c r="N15" s="589">
        <f t="shared" si="0"/>
        <v>355.1802542171331</v>
      </c>
      <c r="O15" s="589">
        <f t="shared" si="0"/>
        <v>347.36249233333331</v>
      </c>
      <c r="P15" s="589">
        <f t="shared" si="0"/>
        <v>327.34627563140725</v>
      </c>
      <c r="Q15" s="589">
        <f t="shared" si="0"/>
        <v>361.77664985348349</v>
      </c>
      <c r="R15" s="589">
        <f t="shared" si="0"/>
        <v>377.32146748478192</v>
      </c>
      <c r="S15" s="589">
        <f t="shared" si="0"/>
        <v>400.09563854407889</v>
      </c>
      <c r="T15" s="589">
        <f t="shared" si="0"/>
        <v>411.39333683337691</v>
      </c>
      <c r="U15" s="589">
        <f t="shared" si="0"/>
        <v>402.78252647622111</v>
      </c>
      <c r="V15" s="589">
        <f t="shared" si="0"/>
        <v>445.33593956489648</v>
      </c>
      <c r="W15" s="589">
        <f t="shared" si="0"/>
        <v>449.33869966591607</v>
      </c>
      <c r="X15" s="589">
        <f t="shared" si="0"/>
        <v>454.56343770575944</v>
      </c>
      <c r="Y15" s="589">
        <f t="shared" si="0"/>
        <v>486.23157783161889</v>
      </c>
      <c r="Z15" s="589">
        <f t="shared" si="0"/>
        <v>523.91668925335807</v>
      </c>
      <c r="AA15" s="589">
        <f t="shared" si="0"/>
        <v>493.11442879854997</v>
      </c>
      <c r="AB15" s="589">
        <f t="shared" si="0"/>
        <v>515.03736860459958</v>
      </c>
      <c r="AC15" s="589">
        <f t="shared" si="0"/>
        <v>529.84380374011573</v>
      </c>
      <c r="AD15" s="589">
        <f t="shared" si="0"/>
        <v>562.26598802870217</v>
      </c>
      <c r="AE15" s="589">
        <f t="shared" si="0"/>
        <v>526.7583143180226</v>
      </c>
      <c r="AF15" s="589">
        <f t="shared" si="0"/>
        <v>510.6074123134174</v>
      </c>
      <c r="AG15" s="589">
        <f t="shared" si="0"/>
        <v>572.39217290668591</v>
      </c>
      <c r="AH15" s="589">
        <f t="shared" si="0"/>
        <v>564.075388024625</v>
      </c>
      <c r="AI15" s="589">
        <f t="shared" si="0"/>
        <v>512.43532192200121</v>
      </c>
      <c r="AJ15" s="636">
        <f>AJ11+AJ13</f>
        <v>625.90000000000009</v>
      </c>
      <c r="AK15" s="637">
        <f>AK11</f>
        <v>442.6</v>
      </c>
      <c r="AL15" s="620"/>
      <c r="AM15" s="590"/>
      <c r="AN15" s="590">
        <f>AN11</f>
        <v>587.70000000000005</v>
      </c>
      <c r="AO15" s="589">
        <f>AO11</f>
        <v>516.61067634167182</v>
      </c>
      <c r="AP15" s="718"/>
    </row>
    <row r="16" spans="1:46" s="591" customFormat="1" ht="10.199999999999999" hidden="1" x14ac:dyDescent="0.2">
      <c r="A16" s="594" t="s">
        <v>329</v>
      </c>
      <c r="B16" s="592">
        <f t="shared" ref="B16:AJ16" si="1">B15/B$6</f>
        <v>0.11670209134510452</v>
      </c>
      <c r="C16" s="592">
        <f t="shared" si="1"/>
        <v>0.14363385362293607</v>
      </c>
      <c r="D16" s="592">
        <f t="shared" si="1"/>
        <v>0.1163278688062676</v>
      </c>
      <c r="E16" s="592">
        <f t="shared" si="1"/>
        <v>0.11999217844463382</v>
      </c>
      <c r="F16" s="592">
        <f t="shared" si="1"/>
        <v>0.10134868174949234</v>
      </c>
      <c r="G16" s="592">
        <f t="shared" si="1"/>
        <v>0.13147458813047488</v>
      </c>
      <c r="H16" s="592">
        <f t="shared" si="1"/>
        <v>0.11493276832193543</v>
      </c>
      <c r="I16" s="592">
        <f t="shared" si="1"/>
        <v>0.1014738471866323</v>
      </c>
      <c r="J16" s="592">
        <f t="shared" si="1"/>
        <v>0.16062032887116739</v>
      </c>
      <c r="K16" s="592">
        <f t="shared" si="1"/>
        <v>0.13191464609991613</v>
      </c>
      <c r="L16" s="592">
        <f t="shared" si="1"/>
        <v>0.11956052234084072</v>
      </c>
      <c r="M16" s="592">
        <f t="shared" si="1"/>
        <v>0.12334981950044152</v>
      </c>
      <c r="N16" s="592">
        <f t="shared" si="1"/>
        <v>0.14952270860674083</v>
      </c>
      <c r="O16" s="592">
        <f t="shared" si="1"/>
        <v>0.18726659119424235</v>
      </c>
      <c r="P16" s="592">
        <f t="shared" si="1"/>
        <v>0.15527367116692986</v>
      </c>
      <c r="Q16" s="592">
        <f t="shared" si="1"/>
        <v>0.16682664920878543</v>
      </c>
      <c r="R16" s="592">
        <f t="shared" si="1"/>
        <v>0.16270691654679098</v>
      </c>
      <c r="S16" s="592">
        <f t="shared" si="1"/>
        <v>0.1619264659968668</v>
      </c>
      <c r="T16" s="592">
        <f t="shared" si="1"/>
        <v>0.1897204540616402</v>
      </c>
      <c r="U16" s="592">
        <f t="shared" si="1"/>
        <v>0.14756825496285247</v>
      </c>
      <c r="V16" s="592">
        <f t="shared" si="1"/>
        <v>0.1771759382583758</v>
      </c>
      <c r="W16" s="592">
        <f t="shared" si="1"/>
        <v>0.17466081927979191</v>
      </c>
      <c r="X16" s="592">
        <f t="shared" si="1"/>
        <v>0.1608738728918705</v>
      </c>
      <c r="Y16" s="592">
        <f t="shared" si="1"/>
        <v>0.16514143625942551</v>
      </c>
      <c r="Z16" s="592">
        <f t="shared" si="1"/>
        <v>0.17426648038926443</v>
      </c>
      <c r="AA16" s="592">
        <f t="shared" si="1"/>
        <v>0.16159527878569535</v>
      </c>
      <c r="AB16" s="592">
        <f t="shared" si="1"/>
        <v>0.16398553517172892</v>
      </c>
      <c r="AC16" s="592">
        <f t="shared" si="1"/>
        <v>0.17846654992928374</v>
      </c>
      <c r="AD16" s="592">
        <f t="shared" si="1"/>
        <v>0.21316237986027564</v>
      </c>
      <c r="AE16" s="592">
        <f t="shared" si="1"/>
        <v>0.16249037877549916</v>
      </c>
      <c r="AF16" s="592">
        <f t="shared" si="1"/>
        <v>0.15345297572889444</v>
      </c>
      <c r="AG16" s="592">
        <f t="shared" si="1"/>
        <v>0.15660157158462498</v>
      </c>
      <c r="AH16" s="592">
        <f t="shared" si="1"/>
        <v>0.17298692593595283</v>
      </c>
      <c r="AI16" s="592">
        <f t="shared" si="1"/>
        <v>0.1608748493291649</v>
      </c>
      <c r="AJ16" s="638">
        <f t="shared" si="1"/>
        <v>0.17822768950395809</v>
      </c>
      <c r="AK16" s="637">
        <f>AK15/AK$6</f>
        <v>0.12665617398769496</v>
      </c>
      <c r="AL16" s="620"/>
      <c r="AM16" s="590"/>
      <c r="AN16" s="593">
        <f>AN15/AN$6</f>
        <v>0.16817856631850051</v>
      </c>
      <c r="AO16" s="592">
        <f>AO15/AO$6</f>
        <v>0.15538693034848969</v>
      </c>
      <c r="AP16" s="719"/>
    </row>
    <row r="17" spans="1:46" s="591" customFormat="1" ht="10.199999999999999" hidden="1" x14ac:dyDescent="0.2">
      <c r="A17" s="594" t="s">
        <v>330</v>
      </c>
      <c r="B17" s="592">
        <f t="shared" ref="B17:AK17" si="2">B15/B$75</f>
        <v>0.2342490455215884</v>
      </c>
      <c r="C17" s="592">
        <f t="shared" si="2"/>
        <v>0.27875023739388816</v>
      </c>
      <c r="D17" s="592">
        <f t="shared" si="2"/>
        <v>0.2347736291334156</v>
      </c>
      <c r="E17" s="592">
        <f t="shared" si="2"/>
        <v>0.23931237616857595</v>
      </c>
      <c r="F17" s="592">
        <f t="shared" si="2"/>
        <v>0.21979447731454113</v>
      </c>
      <c r="G17" s="592">
        <f t="shared" si="2"/>
        <v>0.27781955636270977</v>
      </c>
      <c r="H17" s="592">
        <f t="shared" si="2"/>
        <v>0.25699051158454267</v>
      </c>
      <c r="I17" s="592">
        <f t="shared" si="2"/>
        <v>0.22391398263527468</v>
      </c>
      <c r="J17" s="592">
        <f t="shared" si="2"/>
        <v>0.32369576695169644</v>
      </c>
      <c r="K17" s="592">
        <f t="shared" si="2"/>
        <v>0.26075913303379955</v>
      </c>
      <c r="L17" s="592">
        <f t="shared" si="2"/>
        <v>0.27434283611104077</v>
      </c>
      <c r="M17" s="592">
        <f t="shared" si="2"/>
        <v>0.25940999742669629</v>
      </c>
      <c r="N17" s="592">
        <f t="shared" si="2"/>
        <v>0.30241438712311736</v>
      </c>
      <c r="O17" s="592">
        <f t="shared" si="2"/>
        <v>0.32842930900429029</v>
      </c>
      <c r="P17" s="592">
        <f t="shared" si="2"/>
        <v>0.28553160040944597</v>
      </c>
      <c r="Q17" s="592">
        <f t="shared" si="2"/>
        <v>0.30474923100478846</v>
      </c>
      <c r="R17" s="592">
        <f t="shared" si="2"/>
        <v>0.30100544896942166</v>
      </c>
      <c r="S17" s="592">
        <f t="shared" si="2"/>
        <v>0.3128305054305176</v>
      </c>
      <c r="T17" s="592">
        <f t="shared" si="2"/>
        <v>0.32249754445058121</v>
      </c>
      <c r="U17" s="592">
        <f t="shared" si="2"/>
        <v>0.28664611428658465</v>
      </c>
      <c r="V17" s="592">
        <f t="shared" si="2"/>
        <v>0.32517172147401269</v>
      </c>
      <c r="W17" s="592">
        <f t="shared" si="2"/>
        <v>0.31291842014709736</v>
      </c>
      <c r="X17" s="592">
        <f t="shared" si="2"/>
        <v>0.28463934603187102</v>
      </c>
      <c r="Y17" s="592">
        <f t="shared" si="2"/>
        <v>0.30584705987697658</v>
      </c>
      <c r="Z17" s="592">
        <f t="shared" si="2"/>
        <v>0.33208676782135332</v>
      </c>
      <c r="AA17" s="592">
        <f t="shared" si="2"/>
        <v>0.30074004452026931</v>
      </c>
      <c r="AB17" s="592">
        <f t="shared" si="2"/>
        <v>0.30300935801776341</v>
      </c>
      <c r="AC17" s="592">
        <f t="shared" si="2"/>
        <v>0.32811984587121967</v>
      </c>
      <c r="AD17" s="592">
        <f t="shared" si="2"/>
        <v>0.36756648598608727</v>
      </c>
      <c r="AE17" s="592">
        <f t="shared" si="2"/>
        <v>0.31057375317028701</v>
      </c>
      <c r="AF17" s="592">
        <f t="shared" si="2"/>
        <v>0.29364631988179712</v>
      </c>
      <c r="AG17" s="592">
        <f t="shared" si="2"/>
        <v>0.31664014289840847</v>
      </c>
      <c r="AH17" s="592">
        <f t="shared" si="2"/>
        <v>0.31278312793961033</v>
      </c>
      <c r="AI17" s="592">
        <f t="shared" si="2"/>
        <v>0.30833896017145845</v>
      </c>
      <c r="AJ17" s="638">
        <f t="shared" si="2"/>
        <v>0.35731004167380265</v>
      </c>
      <c r="AK17" s="637">
        <f t="shared" si="2"/>
        <v>0.26856796116504855</v>
      </c>
      <c r="AL17" s="620"/>
      <c r="AM17" s="590"/>
      <c r="AN17" s="593">
        <f>AN15/AN$75</f>
        <v>0.35661407766990294</v>
      </c>
      <c r="AO17" s="592">
        <f>AO15/AO$75</f>
        <v>0.30335330378254366</v>
      </c>
      <c r="AP17" s="719"/>
    </row>
    <row r="18" spans="1:46" x14ac:dyDescent="0.25">
      <c r="A18" s="10"/>
      <c r="B18" s="10"/>
      <c r="C18" s="10"/>
      <c r="D18" s="10"/>
      <c r="E18" s="10"/>
      <c r="F18" s="10"/>
      <c r="G18" s="10"/>
      <c r="H18" s="10"/>
      <c r="I18" s="2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  <c r="U18" s="26"/>
      <c r="V18" s="27"/>
      <c r="W18" s="27"/>
      <c r="X18" s="2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7"/>
      <c r="AM18" s="580"/>
      <c r="AO18" s="581"/>
      <c r="AP18" s="581"/>
    </row>
    <row r="19" spans="1:46" s="60" customFormat="1" x14ac:dyDescent="0.25">
      <c r="A19" s="447" t="s">
        <v>363</v>
      </c>
      <c r="B19" s="97">
        <f>B10-B22</f>
        <v>351.13099999999986</v>
      </c>
      <c r="C19" s="97">
        <f t="shared" ref="C19:AJ19" si="3">C10-C22</f>
        <v>369.9190000000001</v>
      </c>
      <c r="D19" s="97">
        <f t="shared" si="3"/>
        <v>397.89100000000008</v>
      </c>
      <c r="E19" s="97">
        <f t="shared" si="3"/>
        <v>470.74900000000002</v>
      </c>
      <c r="F19" s="97">
        <f t="shared" si="3"/>
        <v>494.7510000000002</v>
      </c>
      <c r="G19" s="97">
        <f t="shared" si="3"/>
        <v>460.22178333333295</v>
      </c>
      <c r="H19" s="97">
        <f t="shared" si="3"/>
        <v>520.00613333333331</v>
      </c>
      <c r="I19" s="97">
        <f t="shared" si="3"/>
        <v>493.98820000000001</v>
      </c>
      <c r="J19" s="97">
        <f t="shared" si="3"/>
        <v>508.70314999999982</v>
      </c>
      <c r="K19" s="97">
        <f t="shared" si="3"/>
        <v>422.06710000000021</v>
      </c>
      <c r="L19" s="97">
        <f t="shared" si="3"/>
        <v>455.31621666666661</v>
      </c>
      <c r="M19" s="97">
        <f t="shared" si="3"/>
        <v>522.28771666666694</v>
      </c>
      <c r="N19" s="97">
        <f t="shared" si="3"/>
        <v>616.03943333333336</v>
      </c>
      <c r="O19" s="97">
        <f t="shared" si="3"/>
        <v>485.68143333333342</v>
      </c>
      <c r="P19" s="97">
        <f t="shared" si="3"/>
        <v>495.85647754898582</v>
      </c>
      <c r="Q19" s="97">
        <f t="shared" si="3"/>
        <v>481.89812918517805</v>
      </c>
      <c r="R19" s="97">
        <f t="shared" si="3"/>
        <v>544.44448310000007</v>
      </c>
      <c r="S19" s="97">
        <f t="shared" si="3"/>
        <v>633.49992502027885</v>
      </c>
      <c r="T19" s="97">
        <f t="shared" si="3"/>
        <v>590.2181271488771</v>
      </c>
      <c r="U19" s="97">
        <f t="shared" si="3"/>
        <v>624.13451191542117</v>
      </c>
      <c r="V19" s="97">
        <f t="shared" si="3"/>
        <v>676.8891151787966</v>
      </c>
      <c r="W19" s="97">
        <f t="shared" si="3"/>
        <v>739.20331881841571</v>
      </c>
      <c r="X19" s="97">
        <f t="shared" si="3"/>
        <v>821.85879074225977</v>
      </c>
      <c r="Y19" s="97">
        <f t="shared" si="3"/>
        <v>755.99324104601874</v>
      </c>
      <c r="Z19" s="97">
        <f t="shared" si="3"/>
        <v>820.58348586835791</v>
      </c>
      <c r="AA19" s="97">
        <f t="shared" si="3"/>
        <v>808.8820336778499</v>
      </c>
      <c r="AB19" s="97">
        <f t="shared" si="3"/>
        <v>863.6567440361996</v>
      </c>
      <c r="AC19" s="97">
        <f t="shared" si="3"/>
        <v>850.24765519801576</v>
      </c>
      <c r="AD19" s="97">
        <f t="shared" si="3"/>
        <v>945.76729692500226</v>
      </c>
      <c r="AE19" s="97">
        <f t="shared" si="3"/>
        <v>932.53457274682296</v>
      </c>
      <c r="AF19" s="97">
        <f t="shared" si="3"/>
        <v>823.24162468781742</v>
      </c>
      <c r="AG19" s="97">
        <f t="shared" si="3"/>
        <v>946.20696063418609</v>
      </c>
      <c r="AH19" s="97">
        <f t="shared" si="3"/>
        <v>892.13574471372476</v>
      </c>
      <c r="AI19" s="97">
        <f t="shared" si="3"/>
        <v>899.36904355380148</v>
      </c>
      <c r="AJ19" s="97">
        <f t="shared" si="3"/>
        <v>1161.8000000000002</v>
      </c>
      <c r="AK19" s="97">
        <f>AK10-AK22</f>
        <v>1205.7160000000003</v>
      </c>
      <c r="AL19" s="621"/>
      <c r="AM19" s="745" t="s">
        <v>363</v>
      </c>
      <c r="AN19" s="1034">
        <f t="shared" ref="AN19:AS19" si="4">AN10-AN22</f>
        <v>1205.7000000000003</v>
      </c>
      <c r="AO19" s="1035">
        <f t="shared" si="4"/>
        <v>941.51499999999987</v>
      </c>
      <c r="AP19" s="1035">
        <f t="shared" si="4"/>
        <v>1240.9999999999998</v>
      </c>
      <c r="AQ19" s="1035">
        <f t="shared" si="4"/>
        <v>1352.4</v>
      </c>
      <c r="AR19" s="1035">
        <f t="shared" si="4"/>
        <v>1498.9</v>
      </c>
      <c r="AS19" s="1035">
        <f t="shared" si="4"/>
        <v>1412.5</v>
      </c>
      <c r="AT19" s="1035"/>
    </row>
    <row r="20" spans="1:46" s="60" customFormat="1" x14ac:dyDescent="0.25">
      <c r="A20" s="447" t="s">
        <v>107</v>
      </c>
      <c r="B20" s="97">
        <f t="shared" ref="B20:H20" si="5">B19-B14</f>
        <v>0</v>
      </c>
      <c r="C20" s="97">
        <f t="shared" si="5"/>
        <v>0</v>
      </c>
      <c r="D20" s="97">
        <f t="shared" si="5"/>
        <v>0</v>
      </c>
      <c r="E20" s="97">
        <f t="shared" si="5"/>
        <v>0</v>
      </c>
      <c r="F20" s="97">
        <f t="shared" si="5"/>
        <v>0</v>
      </c>
      <c r="G20" s="97">
        <f t="shared" si="5"/>
        <v>0</v>
      </c>
      <c r="H20" s="97">
        <f t="shared" si="5"/>
        <v>0</v>
      </c>
      <c r="I20" s="97">
        <f>I19-I14</f>
        <v>0</v>
      </c>
      <c r="J20" s="97">
        <f t="shared" ref="J20:AJ20" si="6">J19-J14</f>
        <v>0</v>
      </c>
      <c r="K20" s="97">
        <f t="shared" si="6"/>
        <v>0</v>
      </c>
      <c r="L20" s="97">
        <f t="shared" si="6"/>
        <v>0</v>
      </c>
      <c r="M20" s="97">
        <f t="shared" si="6"/>
        <v>0</v>
      </c>
      <c r="N20" s="97">
        <f t="shared" si="6"/>
        <v>0</v>
      </c>
      <c r="O20" s="97">
        <f t="shared" si="6"/>
        <v>0</v>
      </c>
      <c r="P20" s="97">
        <f t="shared" si="6"/>
        <v>0</v>
      </c>
      <c r="Q20" s="97">
        <f t="shared" si="6"/>
        <v>0</v>
      </c>
      <c r="R20" s="97">
        <f t="shared" si="6"/>
        <v>0</v>
      </c>
      <c r="S20" s="97">
        <f t="shared" si="6"/>
        <v>0</v>
      </c>
      <c r="T20" s="97">
        <f t="shared" si="6"/>
        <v>0</v>
      </c>
      <c r="U20" s="97">
        <f t="shared" si="6"/>
        <v>0</v>
      </c>
      <c r="V20" s="97">
        <f t="shared" si="6"/>
        <v>0</v>
      </c>
      <c r="W20" s="97">
        <f t="shared" si="6"/>
        <v>0</v>
      </c>
      <c r="X20" s="97">
        <f t="shared" si="6"/>
        <v>0</v>
      </c>
      <c r="Y20" s="97">
        <f t="shared" si="6"/>
        <v>0</v>
      </c>
      <c r="Z20" s="97">
        <f t="shared" si="6"/>
        <v>0</v>
      </c>
      <c r="AA20" s="97">
        <f t="shared" si="6"/>
        <v>0</v>
      </c>
      <c r="AB20" s="97">
        <f t="shared" si="6"/>
        <v>0</v>
      </c>
      <c r="AC20" s="97">
        <f t="shared" si="6"/>
        <v>0</v>
      </c>
      <c r="AD20" s="97">
        <f t="shared" si="6"/>
        <v>0</v>
      </c>
      <c r="AE20" s="97">
        <f t="shared" si="6"/>
        <v>0</v>
      </c>
      <c r="AF20" s="97">
        <f t="shared" si="6"/>
        <v>0</v>
      </c>
      <c r="AG20" s="97">
        <f t="shared" si="6"/>
        <v>0</v>
      </c>
      <c r="AH20" s="97">
        <f t="shared" si="6"/>
        <v>0</v>
      </c>
      <c r="AI20" s="97">
        <f t="shared" si="6"/>
        <v>0</v>
      </c>
      <c r="AJ20" s="97">
        <f t="shared" si="6"/>
        <v>0</v>
      </c>
      <c r="AK20" s="97">
        <f>AK19-AK14</f>
        <v>1.6000000000303771E-2</v>
      </c>
      <c r="AL20" s="621"/>
      <c r="AM20" s="536" t="s">
        <v>107</v>
      </c>
      <c r="AN20" s="1034">
        <f t="shared" ref="AN20:AT20" si="7">AN19-AN14</f>
        <v>0</v>
      </c>
      <c r="AO20" s="1035">
        <f t="shared" si="7"/>
        <v>1.8879401628055348E-2</v>
      </c>
      <c r="AP20" s="1035">
        <f t="shared" si="7"/>
        <v>-0.10000000000013642</v>
      </c>
      <c r="AQ20" s="1035">
        <f t="shared" si="7"/>
        <v>0.10000000000013642</v>
      </c>
      <c r="AR20" s="1035">
        <f t="shared" si="7"/>
        <v>0</v>
      </c>
      <c r="AS20" s="1035">
        <f t="shared" si="7"/>
        <v>9.9999999999909051E-2</v>
      </c>
      <c r="AT20" s="1035"/>
    </row>
    <row r="21" spans="1:46" x14ac:dyDescent="0.25">
      <c r="A21" s="98"/>
      <c r="B21" s="98"/>
      <c r="C21" s="98"/>
      <c r="D21" s="98"/>
      <c r="E21" s="98"/>
      <c r="F21" s="98"/>
      <c r="G21" s="98"/>
      <c r="H21" s="98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  <c r="U21" s="26"/>
      <c r="V21" s="27"/>
      <c r="W21" s="27"/>
      <c r="X21" s="2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66"/>
      <c r="AM21" s="537"/>
      <c r="AO21" s="608"/>
      <c r="AP21" s="608"/>
    </row>
    <row r="22" spans="1:46" x14ac:dyDescent="0.25">
      <c r="A22" s="100" t="s">
        <v>35</v>
      </c>
      <c r="B22" s="101">
        <v>1385.364</v>
      </c>
      <c r="C22" s="101">
        <v>1163.6289999999999</v>
      </c>
      <c r="D22" s="101">
        <v>1472.3</v>
      </c>
      <c r="E22" s="101">
        <v>1559.181</v>
      </c>
      <c r="F22" s="101">
        <v>1941.502</v>
      </c>
      <c r="G22" s="101">
        <v>1695.8710000000001</v>
      </c>
      <c r="H22" s="101">
        <v>1782.17</v>
      </c>
      <c r="I22" s="101">
        <v>1950.8610000000001</v>
      </c>
      <c r="J22" s="101">
        <v>1471.729</v>
      </c>
      <c r="K22" s="101">
        <v>1614.7149999999999</v>
      </c>
      <c r="L22" s="101">
        <v>1959.817</v>
      </c>
      <c r="M22" s="101">
        <v>1956.6369999999999</v>
      </c>
      <c r="N22" s="101">
        <v>1758.2809999999999</v>
      </c>
      <c r="O22" s="101">
        <v>1366.8119999999999</v>
      </c>
      <c r="P22" s="101">
        <v>1610.7159999999999</v>
      </c>
      <c r="Q22" s="101">
        <v>1683.963</v>
      </c>
      <c r="R22" s="101">
        <v>1772.732</v>
      </c>
      <c r="S22" s="101">
        <v>1835.9849999999999</v>
      </c>
      <c r="T22" s="101">
        <v>1573.62</v>
      </c>
      <c r="U22" s="101">
        <v>2101.9560000000001</v>
      </c>
      <c r="V22" s="101">
        <v>1833.4290000000001</v>
      </c>
      <c r="W22" s="101">
        <v>1825.0840000000001</v>
      </c>
      <c r="X22" s="101">
        <v>1999.4169999999999</v>
      </c>
      <c r="Y22" s="101">
        <v>2186.44</v>
      </c>
      <c r="Z22" s="101">
        <v>2182.6660000000002</v>
      </c>
      <c r="AA22" s="101">
        <v>2239.991</v>
      </c>
      <c r="AB22" s="101">
        <v>2275.6179999999999</v>
      </c>
      <c r="AC22" s="101">
        <v>2115.373</v>
      </c>
      <c r="AD22" s="101">
        <v>1688.653</v>
      </c>
      <c r="AE22" s="101">
        <v>2304.64</v>
      </c>
      <c r="AF22" s="101">
        <v>2501.4259999999999</v>
      </c>
      <c r="AG22" s="101">
        <v>2701.366</v>
      </c>
      <c r="AH22" s="101">
        <v>2360.36</v>
      </c>
      <c r="AI22" s="101">
        <v>2275.4319999999998</v>
      </c>
      <c r="AJ22" s="639">
        <v>2338.6</v>
      </c>
      <c r="AK22" s="640">
        <v>2278.0839999999998</v>
      </c>
      <c r="AM22" s="538" t="s">
        <v>35</v>
      </c>
      <c r="AN22" s="557">
        <v>2278.1</v>
      </c>
      <c r="AO22" s="607">
        <v>2369.8850000000002</v>
      </c>
      <c r="AP22" s="607">
        <v>1966.2</v>
      </c>
      <c r="AQ22" s="777">
        <v>2153.6</v>
      </c>
      <c r="AR22" s="777">
        <v>2527.6999999999998</v>
      </c>
      <c r="AS22" s="777">
        <v>2713.8</v>
      </c>
      <c r="AT22" s="777"/>
    </row>
    <row r="23" spans="1:46" x14ac:dyDescent="0.25">
      <c r="I23" s="24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85"/>
      <c r="AI23" s="85"/>
      <c r="AJ23" s="641"/>
      <c r="AK23" s="630"/>
      <c r="AM23" s="62"/>
      <c r="AN23" s="551"/>
      <c r="AO23" s="599"/>
      <c r="AP23" s="599"/>
    </row>
    <row r="24" spans="1:46" x14ac:dyDescent="0.25">
      <c r="A24" s="100" t="s">
        <v>108</v>
      </c>
      <c r="I24" s="2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85"/>
      <c r="AI24" s="85"/>
      <c r="AJ24" s="641"/>
      <c r="AK24" s="630">
        <f>AVERAGE(AB31:AK31)</f>
        <v>489.57899883651214</v>
      </c>
      <c r="AM24" s="538" t="s">
        <v>108</v>
      </c>
      <c r="AN24" s="551"/>
      <c r="AO24" s="599"/>
      <c r="AP24" s="599"/>
    </row>
    <row r="25" spans="1:46" x14ac:dyDescent="0.25">
      <c r="A25" s="88" t="s">
        <v>109</v>
      </c>
      <c r="B25" s="89">
        <v>0</v>
      </c>
      <c r="C25" s="89">
        <v>0</v>
      </c>
      <c r="D25" s="89">
        <v>0</v>
      </c>
      <c r="E25" s="89">
        <v>0</v>
      </c>
      <c r="F25" s="89">
        <v>2E-3</v>
      </c>
      <c r="G25" s="89">
        <v>0.20855000000000001</v>
      </c>
      <c r="H25" s="89">
        <v>5.9466666666666668E-2</v>
      </c>
      <c r="I25" s="89">
        <v>1.4516666666666667E-2</v>
      </c>
      <c r="J25" s="89">
        <v>1.2366666666666666E-2</v>
      </c>
      <c r="K25" s="89">
        <v>0.14353333333333332</v>
      </c>
      <c r="L25" s="89">
        <v>0.1014</v>
      </c>
      <c r="M25" s="89">
        <v>1.5033333333333333E-2</v>
      </c>
      <c r="N25" s="89">
        <v>0.79028333333333334</v>
      </c>
      <c r="O25" s="89">
        <v>0.59719472849533328</v>
      </c>
      <c r="P25" s="89">
        <v>0.43873164621510008</v>
      </c>
      <c r="Q25" s="89">
        <v>0.29150434350870003</v>
      </c>
      <c r="R25" s="89">
        <v>0.44121706666666671</v>
      </c>
      <c r="S25" s="89">
        <v>1.0014454649493001</v>
      </c>
      <c r="T25" s="89">
        <v>1.2498716048091001</v>
      </c>
      <c r="U25" s="89">
        <v>1.1934703192587002</v>
      </c>
      <c r="V25" s="89">
        <v>1.691975367348</v>
      </c>
      <c r="W25" s="89">
        <v>0.44767546697579996</v>
      </c>
      <c r="X25" s="89">
        <v>0.83781158578110004</v>
      </c>
      <c r="Y25" s="89">
        <v>0.82913195222340008</v>
      </c>
      <c r="Z25" s="89">
        <v>0.86967112945860003</v>
      </c>
      <c r="AA25" s="89">
        <v>0.80001951453270004</v>
      </c>
      <c r="AB25" s="89">
        <v>0.6375636383865001</v>
      </c>
      <c r="AC25" s="89">
        <v>1.0949477462385</v>
      </c>
      <c r="AD25" s="89">
        <v>1.3831406372720998</v>
      </c>
      <c r="AE25" s="89">
        <v>1.3773180835953001</v>
      </c>
      <c r="AF25" s="89">
        <v>0.77773802462160002</v>
      </c>
      <c r="AG25" s="89">
        <v>1.9104139815579002</v>
      </c>
      <c r="AH25" s="89">
        <v>3.7267765839738005</v>
      </c>
      <c r="AI25" s="89">
        <v>4.5960753527765998</v>
      </c>
      <c r="AJ25" s="631">
        <v>5.7</v>
      </c>
      <c r="AK25" s="642">
        <v>4.9000000000000004</v>
      </c>
      <c r="AM25" s="532" t="s">
        <v>315</v>
      </c>
      <c r="AN25" s="558">
        <v>4.9000000000000004</v>
      </c>
      <c r="AO25" s="602">
        <v>3.1</v>
      </c>
      <c r="AP25" s="602">
        <v>4.7</v>
      </c>
      <c r="AQ25" s="602">
        <v>8.4</v>
      </c>
      <c r="AR25" s="1130">
        <v>8.6999999999999993</v>
      </c>
      <c r="AS25" s="779">
        <v>7</v>
      </c>
      <c r="AT25" s="779"/>
    </row>
    <row r="26" spans="1:46" x14ac:dyDescent="0.25">
      <c r="A26" s="88" t="s">
        <v>110</v>
      </c>
      <c r="B26" s="91">
        <v>1385.364</v>
      </c>
      <c r="C26" s="91">
        <v>1163.6289999999999</v>
      </c>
      <c r="D26" s="91">
        <v>1472.3</v>
      </c>
      <c r="E26" s="91">
        <v>1559.181</v>
      </c>
      <c r="F26" s="91">
        <v>1941.5039999999999</v>
      </c>
      <c r="G26" s="91">
        <v>1696.0795500000002</v>
      </c>
      <c r="H26" s="91">
        <v>1782.2294666666667</v>
      </c>
      <c r="I26" s="91">
        <v>1950.8755166666665</v>
      </c>
      <c r="J26" s="91">
        <v>1471.7413666666666</v>
      </c>
      <c r="K26" s="91">
        <v>1614.8585333333335</v>
      </c>
      <c r="L26" s="91">
        <v>1959.9184</v>
      </c>
      <c r="M26" s="91">
        <v>1956.6520333333335</v>
      </c>
      <c r="N26" s="91">
        <v>1759.0712833333334</v>
      </c>
      <c r="O26" s="91">
        <v>1367.4091947284953</v>
      </c>
      <c r="P26" s="91">
        <v>1611.1547316462152</v>
      </c>
      <c r="Q26" s="91">
        <v>1684.2545043435086</v>
      </c>
      <c r="R26" s="91">
        <v>1773.1732170666667</v>
      </c>
      <c r="S26" s="91">
        <v>1836.9864454649494</v>
      </c>
      <c r="T26" s="91">
        <v>1574.8698716048091</v>
      </c>
      <c r="U26" s="91">
        <v>2103.1494703192584</v>
      </c>
      <c r="V26" s="91">
        <v>1835.1209753673479</v>
      </c>
      <c r="W26" s="91">
        <v>1825.5316754669759</v>
      </c>
      <c r="X26" s="91">
        <v>2000.2548115857812</v>
      </c>
      <c r="Y26" s="91">
        <v>2187.2691319522232</v>
      </c>
      <c r="Z26" s="91">
        <v>2183.5356711294585</v>
      </c>
      <c r="AA26" s="91">
        <v>2240.7910195145328</v>
      </c>
      <c r="AB26" s="91">
        <v>2276.2555636383863</v>
      </c>
      <c r="AC26" s="91">
        <v>2116.4679477462387</v>
      </c>
      <c r="AD26" s="91">
        <v>1690.036140637272</v>
      </c>
      <c r="AE26" s="91">
        <v>2306.0173180835955</v>
      </c>
      <c r="AF26" s="91">
        <v>2502.2037380246215</v>
      </c>
      <c r="AG26" s="91">
        <v>2703.2764139815577</v>
      </c>
      <c r="AH26" s="91">
        <v>2364.0867765839739</v>
      </c>
      <c r="AI26" s="91">
        <v>2280.0280753527768</v>
      </c>
      <c r="AJ26" s="91">
        <v>2344.3000000000002</v>
      </c>
      <c r="AK26" s="643">
        <v>2283</v>
      </c>
      <c r="AM26" s="533" t="s">
        <v>316</v>
      </c>
      <c r="AN26" s="559">
        <v>2283</v>
      </c>
      <c r="AO26" s="603">
        <v>2373</v>
      </c>
      <c r="AP26" s="603">
        <v>1970.9</v>
      </c>
      <c r="AQ26" s="603">
        <v>2162</v>
      </c>
      <c r="AR26" s="603">
        <v>2536.4</v>
      </c>
      <c r="AS26" s="780">
        <f>AS22+AS25</f>
        <v>2720.8</v>
      </c>
      <c r="AT26" s="780"/>
    </row>
    <row r="27" spans="1:46" x14ac:dyDescent="0.25">
      <c r="A27" s="102" t="s">
        <v>12</v>
      </c>
      <c r="B27" s="94">
        <v>221.99299999999999</v>
      </c>
      <c r="C27" s="94">
        <v>216.464</v>
      </c>
      <c r="D27" s="94">
        <v>247.28299999999999</v>
      </c>
      <c r="E27" s="94">
        <v>268.44900000000001</v>
      </c>
      <c r="F27" s="94">
        <v>311.03300000000002</v>
      </c>
      <c r="G27" s="94">
        <v>265.88666666666671</v>
      </c>
      <c r="H27" s="94">
        <v>284.11666666666667</v>
      </c>
      <c r="I27" s="94">
        <v>314.8533333333333</v>
      </c>
      <c r="J27" s="94">
        <v>262.47666666666663</v>
      </c>
      <c r="K27" s="94">
        <v>276.39666666666676</v>
      </c>
      <c r="L27" s="94">
        <v>281.87333333333333</v>
      </c>
      <c r="M27" s="94">
        <v>320.16666666666669</v>
      </c>
      <c r="N27" s="94">
        <v>317.34500000000003</v>
      </c>
      <c r="O27" s="94">
        <v>286.29666666666668</v>
      </c>
      <c r="P27" s="94">
        <v>304.35899999999998</v>
      </c>
      <c r="Q27" s="94">
        <v>299</v>
      </c>
      <c r="R27" s="94">
        <v>316</v>
      </c>
      <c r="S27" s="94">
        <v>335.20176666666669</v>
      </c>
      <c r="T27" s="94">
        <v>328.14516666666668</v>
      </c>
      <c r="U27" s="94">
        <v>372.3227</v>
      </c>
      <c r="V27" s="94">
        <v>359.0888333333333</v>
      </c>
      <c r="W27" s="94">
        <v>400.53100000000001</v>
      </c>
      <c r="X27" s="94">
        <v>443.07666666666677</v>
      </c>
      <c r="Y27" s="94">
        <v>408.63</v>
      </c>
      <c r="Z27" s="94">
        <v>407.64666666666665</v>
      </c>
      <c r="AA27" s="94">
        <v>417.93666666666661</v>
      </c>
      <c r="AB27" s="94">
        <v>447.5967333333333</v>
      </c>
      <c r="AC27" s="94">
        <v>422.02820000000003</v>
      </c>
      <c r="AD27" s="94">
        <v>423.11696666666666</v>
      </c>
      <c r="AE27" s="94">
        <v>436.18480000000005</v>
      </c>
      <c r="AF27" s="94">
        <v>437.15469999999999</v>
      </c>
      <c r="AG27" s="94">
        <v>449.817453</v>
      </c>
      <c r="AH27" s="94">
        <v>471.0372266666667</v>
      </c>
      <c r="AI27" s="94">
        <v>421.92673333333329</v>
      </c>
      <c r="AJ27" s="633">
        <v>494.2</v>
      </c>
      <c r="AK27" s="634">
        <v>430.9</v>
      </c>
      <c r="AM27" s="1031" t="s">
        <v>418</v>
      </c>
      <c r="AN27" s="560">
        <v>481.2</v>
      </c>
      <c r="AO27" s="604">
        <v>519.1</v>
      </c>
      <c r="AP27" s="604">
        <v>453.5</v>
      </c>
      <c r="AQ27" s="604">
        <v>457</v>
      </c>
      <c r="AR27" s="604">
        <v>480.2</v>
      </c>
      <c r="AS27" s="1131">
        <v>428.7</v>
      </c>
      <c r="AT27" s="781"/>
    </row>
    <row r="28" spans="1:46" x14ac:dyDescent="0.25">
      <c r="A28" s="102" t="s">
        <v>13</v>
      </c>
      <c r="B28" s="94">
        <v>153.58888646220004</v>
      </c>
      <c r="C28" s="94">
        <v>167.54972876459999</v>
      </c>
      <c r="D28" s="94">
        <v>164.06161257990001</v>
      </c>
      <c r="E28" s="94">
        <v>200.71720118729999</v>
      </c>
      <c r="F28" s="94">
        <v>237.07292445900001</v>
      </c>
      <c r="G28" s="94">
        <v>201.67099999999999</v>
      </c>
      <c r="H28" s="94">
        <v>247.31100000000001</v>
      </c>
      <c r="I28" s="94">
        <v>263.61399999999998</v>
      </c>
      <c r="J28" s="94">
        <v>234.77677600000001</v>
      </c>
      <c r="K28" s="94">
        <v>227.68</v>
      </c>
      <c r="L28" s="94">
        <v>270.93794500000001</v>
      </c>
      <c r="M28" s="94">
        <v>233.29551199999997</v>
      </c>
      <c r="N28" s="94">
        <v>260.12474604060003</v>
      </c>
      <c r="O28" s="94">
        <v>191.65959314798221</v>
      </c>
      <c r="P28" s="94">
        <v>216.94045572385411</v>
      </c>
      <c r="Q28" s="94">
        <v>179.6272086424872</v>
      </c>
      <c r="R28" s="94">
        <v>259.61060621746742</v>
      </c>
      <c r="S28" s="94">
        <v>266.28056507640002</v>
      </c>
      <c r="T28" s="94">
        <v>209.10968272950001</v>
      </c>
      <c r="U28" s="94">
        <v>284.36368308179999</v>
      </c>
      <c r="V28" s="94">
        <v>278.90257718190003</v>
      </c>
      <c r="W28" s="94">
        <v>333.80541790260003</v>
      </c>
      <c r="X28" s="94">
        <v>307.07941003949998</v>
      </c>
      <c r="Y28" s="94">
        <v>241.53397707600001</v>
      </c>
      <c r="Z28" s="94">
        <v>316.0312776705</v>
      </c>
      <c r="AA28" s="94">
        <v>336.29109246390004</v>
      </c>
      <c r="AB28" s="94">
        <v>422.44930020299995</v>
      </c>
      <c r="AC28" s="94">
        <v>425.47132255320008</v>
      </c>
      <c r="AD28" s="94">
        <v>333.88559265600003</v>
      </c>
      <c r="AE28" s="94">
        <v>410.68418792520004</v>
      </c>
      <c r="AF28" s="94">
        <v>305.21962766400003</v>
      </c>
      <c r="AG28" s="94">
        <v>396.31736448150002</v>
      </c>
      <c r="AH28" s="94">
        <v>431.28932001120006</v>
      </c>
      <c r="AI28" s="94">
        <v>482.87527018920008</v>
      </c>
      <c r="AJ28" s="633">
        <v>622.29999999999995</v>
      </c>
      <c r="AK28" s="634">
        <v>553</v>
      </c>
      <c r="AM28" s="1032" t="s">
        <v>419</v>
      </c>
      <c r="AN28" s="560"/>
      <c r="AO28" s="605"/>
      <c r="AP28" s="605"/>
      <c r="AQ28" s="605"/>
      <c r="AR28" s="605"/>
      <c r="AS28" s="1132">
        <v>28.2</v>
      </c>
      <c r="AT28" s="782"/>
    </row>
    <row r="29" spans="1:46" s="60" customFormat="1" x14ac:dyDescent="0.25">
      <c r="A29" s="402" t="s">
        <v>34</v>
      </c>
      <c r="B29" s="106">
        <v>8.1901135377999736</v>
      </c>
      <c r="C29" s="106">
        <v>19.595271235399995</v>
      </c>
      <c r="D29" s="106">
        <v>37.513387420099988</v>
      </c>
      <c r="E29" s="106">
        <v>25.1567988127</v>
      </c>
      <c r="F29" s="106">
        <v>24.849075540999998</v>
      </c>
      <c r="G29" s="106">
        <v>10.404883333333361</v>
      </c>
      <c r="H29" s="106">
        <v>40.218799999999874</v>
      </c>
      <c r="I29" s="106">
        <v>26.607183333333289</v>
      </c>
      <c r="J29" s="106">
        <v>18.730924000000059</v>
      </c>
      <c r="K29" s="106">
        <v>50.723866666666694</v>
      </c>
      <c r="L29" s="106">
        <v>35.839121666666585</v>
      </c>
      <c r="M29" s="106">
        <v>64.231854666666763</v>
      </c>
      <c r="N29" s="106">
        <v>33.881537292733441</v>
      </c>
      <c r="O29" s="106">
        <v>-0.79306508615356874</v>
      </c>
      <c r="P29" s="106">
        <v>34.350275922360979</v>
      </c>
      <c r="Q29" s="106">
        <v>15.508295701021533</v>
      </c>
      <c r="R29" s="106">
        <v>20.219610849199178</v>
      </c>
      <c r="S29" s="106">
        <v>19.937113721882692</v>
      </c>
      <c r="T29" s="106">
        <v>15.998022208642389</v>
      </c>
      <c r="U29" s="106">
        <v>76.265087237458502</v>
      </c>
      <c r="V29" s="106">
        <v>6.7735648521145926</v>
      </c>
      <c r="W29" s="106">
        <v>35.441257564375874</v>
      </c>
      <c r="X29" s="106">
        <v>47.176734879614436</v>
      </c>
      <c r="Y29" s="106">
        <v>79.767154876223358</v>
      </c>
      <c r="Z29" s="106">
        <v>63.871726792291973</v>
      </c>
      <c r="AA29" s="106">
        <v>82.655260383966095</v>
      </c>
      <c r="AB29" s="106">
        <v>70.222530102053071</v>
      </c>
      <c r="AC29" s="106">
        <v>66.940425193038593</v>
      </c>
      <c r="AD29" s="106">
        <v>27.186581314605313</v>
      </c>
      <c r="AE29" s="106">
        <v>77.784330158395406</v>
      </c>
      <c r="AF29" s="106">
        <v>90.623410360621691</v>
      </c>
      <c r="AG29" s="106">
        <v>70.254596500057843</v>
      </c>
      <c r="AH29" s="106">
        <v>27.778229906107065</v>
      </c>
      <c r="AI29" s="106">
        <v>73.437071830243454</v>
      </c>
      <c r="AJ29" s="442">
        <v>-42.4</v>
      </c>
      <c r="AK29" s="106">
        <v>50.3</v>
      </c>
      <c r="AL29" s="621"/>
      <c r="AM29" s="1029" t="s">
        <v>21</v>
      </c>
      <c r="AN29" s="540">
        <v>553</v>
      </c>
      <c r="AO29" s="442">
        <v>479.4</v>
      </c>
      <c r="AP29" s="442">
        <v>519.29999999999995</v>
      </c>
      <c r="AQ29" s="442">
        <v>711.2</v>
      </c>
      <c r="AR29" s="442">
        <v>729.6</v>
      </c>
      <c r="AS29" s="1133">
        <v>673.1</v>
      </c>
      <c r="AT29" s="783"/>
    </row>
    <row r="30" spans="1:46" x14ac:dyDescent="0.25">
      <c r="A30" s="96" t="s">
        <v>106</v>
      </c>
      <c r="B30" s="94">
        <v>383.77199999999999</v>
      </c>
      <c r="C30" s="94">
        <v>403.60899999999998</v>
      </c>
      <c r="D30" s="94">
        <v>448.858</v>
      </c>
      <c r="E30" s="94">
        <v>494.32299999999998</v>
      </c>
      <c r="F30" s="94">
        <v>572.95500000000004</v>
      </c>
      <c r="G30" s="94">
        <v>477.96255000000002</v>
      </c>
      <c r="H30" s="94">
        <v>571.64646666666658</v>
      </c>
      <c r="I30" s="94">
        <v>605.07451666666657</v>
      </c>
      <c r="J30" s="94">
        <v>515.98436666666669</v>
      </c>
      <c r="K30" s="94">
        <v>554.80053333333342</v>
      </c>
      <c r="L30" s="94">
        <v>588.65039999999988</v>
      </c>
      <c r="M30" s="94">
        <v>617.69403333333344</v>
      </c>
      <c r="N30" s="94">
        <v>611.35128333333341</v>
      </c>
      <c r="O30" s="94">
        <v>477.16319472849534</v>
      </c>
      <c r="P30" s="94">
        <v>555.64973164621506</v>
      </c>
      <c r="Q30" s="94">
        <v>494.13550434350873</v>
      </c>
      <c r="R30" s="94">
        <v>595.83021706666659</v>
      </c>
      <c r="S30" s="94">
        <v>621.41944546494938</v>
      </c>
      <c r="T30" s="94">
        <v>553.25287160480912</v>
      </c>
      <c r="U30" s="94">
        <v>732.95147031925853</v>
      </c>
      <c r="V30" s="94">
        <v>644.76497536734792</v>
      </c>
      <c r="W30" s="94">
        <v>769.77767546697589</v>
      </c>
      <c r="X30" s="94">
        <v>797.3328115857812</v>
      </c>
      <c r="Y30" s="94">
        <v>729.93113195222338</v>
      </c>
      <c r="Z30" s="94">
        <v>787.5496711294586</v>
      </c>
      <c r="AA30" s="94">
        <v>836.88301951453275</v>
      </c>
      <c r="AB30" s="94">
        <v>940.26856363838635</v>
      </c>
      <c r="AC30" s="94">
        <v>914.43994774623866</v>
      </c>
      <c r="AD30" s="94">
        <v>784.18914063727209</v>
      </c>
      <c r="AE30" s="94">
        <v>924.65331808359554</v>
      </c>
      <c r="AF30" s="94">
        <v>832.99773802462175</v>
      </c>
      <c r="AG30" s="94">
        <v>916.38941398155782</v>
      </c>
      <c r="AH30" s="94">
        <v>930.10477658397383</v>
      </c>
      <c r="AI30" s="94">
        <v>978.23907535277681</v>
      </c>
      <c r="AJ30" s="633">
        <v>1074.0999999999999</v>
      </c>
      <c r="AK30" s="634">
        <v>1034.2</v>
      </c>
      <c r="AM30" s="534" t="s">
        <v>312</v>
      </c>
      <c r="AN30" s="560">
        <v>1034.2</v>
      </c>
      <c r="AO30" s="606">
        <v>998.5</v>
      </c>
      <c r="AP30" s="606">
        <v>972.9</v>
      </c>
      <c r="AQ30" s="606">
        <v>1168.2</v>
      </c>
      <c r="AR30" s="606">
        <v>1209.8</v>
      </c>
      <c r="AS30" s="1134">
        <v>1184</v>
      </c>
      <c r="AT30" s="784"/>
    </row>
    <row r="31" spans="1:46" s="591" customFormat="1" ht="10.199999999999999" hidden="1" x14ac:dyDescent="0.2">
      <c r="A31" s="594" t="s">
        <v>328</v>
      </c>
      <c r="B31" s="589">
        <f t="shared" ref="B31:AI31" si="8">B27+B29</f>
        <v>230.18311353779995</v>
      </c>
      <c r="C31" s="589">
        <f t="shared" si="8"/>
        <v>236.05927123539999</v>
      </c>
      <c r="D31" s="589">
        <f t="shared" si="8"/>
        <v>284.79638742009996</v>
      </c>
      <c r="E31" s="589">
        <f t="shared" si="8"/>
        <v>293.60579881270002</v>
      </c>
      <c r="F31" s="589">
        <f t="shared" si="8"/>
        <v>335.88207554100001</v>
      </c>
      <c r="G31" s="589">
        <f t="shared" si="8"/>
        <v>276.29155000000009</v>
      </c>
      <c r="H31" s="589">
        <f t="shared" si="8"/>
        <v>324.33546666666655</v>
      </c>
      <c r="I31" s="589">
        <f t="shared" si="8"/>
        <v>341.46051666666659</v>
      </c>
      <c r="J31" s="589">
        <f t="shared" si="8"/>
        <v>281.2075906666667</v>
      </c>
      <c r="K31" s="589">
        <f t="shared" si="8"/>
        <v>327.12053333333347</v>
      </c>
      <c r="L31" s="589">
        <f t="shared" si="8"/>
        <v>317.71245499999992</v>
      </c>
      <c r="M31" s="589">
        <f t="shared" si="8"/>
        <v>384.39852133333346</v>
      </c>
      <c r="N31" s="589">
        <f t="shared" si="8"/>
        <v>351.2265372927335</v>
      </c>
      <c r="O31" s="589">
        <f t="shared" si="8"/>
        <v>285.50360158051313</v>
      </c>
      <c r="P31" s="589">
        <f t="shared" si="8"/>
        <v>338.70927592236097</v>
      </c>
      <c r="Q31" s="589">
        <f t="shared" si="8"/>
        <v>314.50829570102155</v>
      </c>
      <c r="R31" s="589">
        <f t="shared" si="8"/>
        <v>336.21961084919917</v>
      </c>
      <c r="S31" s="589">
        <f t="shared" si="8"/>
        <v>355.13888038854935</v>
      </c>
      <c r="T31" s="589">
        <f t="shared" si="8"/>
        <v>344.14318887530908</v>
      </c>
      <c r="U31" s="589">
        <f t="shared" si="8"/>
        <v>448.58778723745849</v>
      </c>
      <c r="V31" s="589">
        <f t="shared" si="8"/>
        <v>365.86239818544789</v>
      </c>
      <c r="W31" s="589">
        <f t="shared" si="8"/>
        <v>435.97225756437587</v>
      </c>
      <c r="X31" s="589">
        <f t="shared" si="8"/>
        <v>490.25340154628122</v>
      </c>
      <c r="Y31" s="589">
        <f t="shared" si="8"/>
        <v>488.39715487622334</v>
      </c>
      <c r="Z31" s="589">
        <f t="shared" si="8"/>
        <v>471.5183934589586</v>
      </c>
      <c r="AA31" s="589">
        <f t="shared" si="8"/>
        <v>500.59192705063271</v>
      </c>
      <c r="AB31" s="589">
        <f t="shared" si="8"/>
        <v>517.81926343538635</v>
      </c>
      <c r="AC31" s="589">
        <f t="shared" si="8"/>
        <v>488.96862519303863</v>
      </c>
      <c r="AD31" s="589">
        <f t="shared" si="8"/>
        <v>450.30354798127195</v>
      </c>
      <c r="AE31" s="589">
        <f t="shared" si="8"/>
        <v>513.9691301583955</v>
      </c>
      <c r="AF31" s="589">
        <f t="shared" si="8"/>
        <v>527.77811036062167</v>
      </c>
      <c r="AG31" s="589">
        <f t="shared" si="8"/>
        <v>520.0720495000578</v>
      </c>
      <c r="AH31" s="589">
        <f t="shared" si="8"/>
        <v>498.81545657277377</v>
      </c>
      <c r="AI31" s="589">
        <f t="shared" si="8"/>
        <v>495.36380516357673</v>
      </c>
      <c r="AJ31" s="636">
        <f>AJ27+AJ29</f>
        <v>451.8</v>
      </c>
      <c r="AK31" s="637">
        <f>AK27</f>
        <v>430.9</v>
      </c>
      <c r="AL31" s="620"/>
      <c r="AM31" s="590"/>
      <c r="AN31" s="590">
        <f>AN27</f>
        <v>481.2</v>
      </c>
      <c r="AO31" s="600">
        <f>AO27</f>
        <v>519.1</v>
      </c>
      <c r="AP31" s="600"/>
      <c r="AQ31" s="809"/>
      <c r="AR31" s="785"/>
      <c r="AS31" s="785"/>
      <c r="AT31" s="785"/>
    </row>
    <row r="32" spans="1:46" s="591" customFormat="1" ht="10.199999999999999" hidden="1" x14ac:dyDescent="0.2">
      <c r="A32" s="594" t="s">
        <v>331</v>
      </c>
      <c r="B32" s="592">
        <f t="shared" ref="B32:AK32" si="9">B31/B$6</f>
        <v>0.13255600990833843</v>
      </c>
      <c r="C32" s="592">
        <f t="shared" si="9"/>
        <v>0.15393004803589583</v>
      </c>
      <c r="D32" s="592">
        <f t="shared" si="9"/>
        <v>0.15228181659331413</v>
      </c>
      <c r="E32" s="592">
        <f t="shared" si="9"/>
        <v>0.14463767343502765</v>
      </c>
      <c r="F32" s="592">
        <f t="shared" si="9"/>
        <v>0.13786785387156794</v>
      </c>
      <c r="G32" s="592">
        <f t="shared" si="9"/>
        <v>0.1281244991481563</v>
      </c>
      <c r="H32" s="592">
        <f t="shared" si="9"/>
        <v>0.14087059511006772</v>
      </c>
      <c r="I32" s="592">
        <f t="shared" si="9"/>
        <v>0.13966135696499496</v>
      </c>
      <c r="J32" s="592">
        <f t="shared" si="9"/>
        <v>0.14198760176723677</v>
      </c>
      <c r="K32" s="592">
        <f t="shared" si="9"/>
        <v>0.16058963542836313</v>
      </c>
      <c r="L32" s="592">
        <f t="shared" si="9"/>
        <v>0.13151386573834106</v>
      </c>
      <c r="M32" s="592">
        <f t="shared" si="9"/>
        <v>0.15506166498183924</v>
      </c>
      <c r="N32" s="592">
        <f t="shared" si="9"/>
        <v>0.14785828482027902</v>
      </c>
      <c r="O32" s="592">
        <f t="shared" si="9"/>
        <v>0.15391784496512612</v>
      </c>
      <c r="P32" s="592">
        <f t="shared" si="9"/>
        <v>0.16066360501372262</v>
      </c>
      <c r="Q32" s="592">
        <f t="shared" si="9"/>
        <v>0.14502971693009079</v>
      </c>
      <c r="R32" s="592">
        <f t="shared" si="9"/>
        <v>0.14498315330028644</v>
      </c>
      <c r="S32" s="592">
        <f t="shared" si="9"/>
        <v>0.14373159389755819</v>
      </c>
      <c r="T32" s="592">
        <f t="shared" si="9"/>
        <v>0.15870699938460281</v>
      </c>
      <c r="U32" s="592">
        <f t="shared" si="9"/>
        <v>0.16435002168394006</v>
      </c>
      <c r="V32" s="592">
        <f t="shared" si="9"/>
        <v>0.14555756208515044</v>
      </c>
      <c r="W32" s="592">
        <f t="shared" si="9"/>
        <v>0.16946519795884474</v>
      </c>
      <c r="X32" s="592">
        <f t="shared" si="9"/>
        <v>0.17350485512698838</v>
      </c>
      <c r="Y32" s="592">
        <f t="shared" si="9"/>
        <v>0.16587694279536727</v>
      </c>
      <c r="Z32" s="592">
        <f t="shared" si="9"/>
        <v>0.15683762810456492</v>
      </c>
      <c r="AA32" s="592">
        <f t="shared" si="9"/>
        <v>0.16404568044522272</v>
      </c>
      <c r="AB32" s="592">
        <f t="shared" si="9"/>
        <v>0.16487127772251509</v>
      </c>
      <c r="AC32" s="592">
        <f t="shared" si="9"/>
        <v>0.16469862051018574</v>
      </c>
      <c r="AD32" s="592">
        <f t="shared" si="9"/>
        <v>0.17071595648839749</v>
      </c>
      <c r="AE32" s="592">
        <f t="shared" si="9"/>
        <v>0.15854526899395183</v>
      </c>
      <c r="AF32" s="592">
        <f t="shared" si="9"/>
        <v>0.15861328998823479</v>
      </c>
      <c r="AG32" s="592">
        <f t="shared" si="9"/>
        <v>0.14228723617124536</v>
      </c>
      <c r="AH32" s="592">
        <f t="shared" si="9"/>
        <v>0.15297343985179504</v>
      </c>
      <c r="AI32" s="592">
        <f t="shared" si="9"/>
        <v>0.1555153872295755</v>
      </c>
      <c r="AJ32" s="638">
        <f t="shared" si="9"/>
        <v>0.12865197334700154</v>
      </c>
      <c r="AK32" s="637">
        <f t="shared" si="9"/>
        <v>0.12330805551581055</v>
      </c>
      <c r="AL32" s="620"/>
      <c r="AM32" s="590"/>
      <c r="AN32" s="593">
        <f>AN31/AN$6</f>
        <v>0.13770210330519386</v>
      </c>
      <c r="AO32" s="600">
        <f>AO31/AO$6</f>
        <v>0.15613567283412827</v>
      </c>
      <c r="AP32" s="600"/>
      <c r="AQ32" s="809"/>
      <c r="AR32" s="785"/>
      <c r="AS32" s="785"/>
      <c r="AT32" s="785"/>
    </row>
    <row r="33" spans="1:47" s="591" customFormat="1" ht="10.199999999999999" hidden="1" x14ac:dyDescent="0.2">
      <c r="A33" s="594" t="s">
        <v>332</v>
      </c>
      <c r="B33" s="592">
        <f t="shared" ref="B33:AK33" si="10">B31/B$75</f>
        <v>0.26607165682537731</v>
      </c>
      <c r="C33" s="592">
        <f t="shared" si="10"/>
        <v>0.29873206315761502</v>
      </c>
      <c r="D33" s="592">
        <f t="shared" si="10"/>
        <v>0.30733611042236586</v>
      </c>
      <c r="E33" s="592">
        <f t="shared" si="10"/>
        <v>0.28846534634090509</v>
      </c>
      <c r="F33" s="592">
        <f t="shared" si="10"/>
        <v>0.29899345859356086</v>
      </c>
      <c r="G33" s="592">
        <f t="shared" si="10"/>
        <v>0.27074046793902362</v>
      </c>
      <c r="H33" s="592">
        <f t="shared" si="10"/>
        <v>0.31498768221739498</v>
      </c>
      <c r="I33" s="592">
        <f t="shared" si="10"/>
        <v>0.30817921587975849</v>
      </c>
      <c r="J33" s="592">
        <f t="shared" si="10"/>
        <v>0.28614550832194241</v>
      </c>
      <c r="K33" s="592">
        <f t="shared" si="10"/>
        <v>0.31744173483811922</v>
      </c>
      <c r="L33" s="592">
        <f t="shared" si="10"/>
        <v>0.30177090404245066</v>
      </c>
      <c r="M33" s="592">
        <f t="shared" si="10"/>
        <v>0.3261013779900519</v>
      </c>
      <c r="N33" s="592">
        <f t="shared" si="10"/>
        <v>0.29904803759677329</v>
      </c>
      <c r="O33" s="592">
        <f t="shared" si="10"/>
        <v>0.26994207104935053</v>
      </c>
      <c r="P33" s="592">
        <f t="shared" si="10"/>
        <v>0.29544310971949023</v>
      </c>
      <c r="Q33" s="592">
        <f t="shared" si="10"/>
        <v>0.26493186140766639</v>
      </c>
      <c r="R33" s="592">
        <f t="shared" si="10"/>
        <v>0.26821674258454209</v>
      </c>
      <c r="S33" s="592">
        <f t="shared" si="10"/>
        <v>0.277679296515846</v>
      </c>
      <c r="T33" s="592">
        <f t="shared" si="10"/>
        <v>0.26977912235032425</v>
      </c>
      <c r="U33" s="592">
        <f t="shared" si="10"/>
        <v>0.31924410240181045</v>
      </c>
      <c r="V33" s="592">
        <f t="shared" si="10"/>
        <v>0.26714238683903968</v>
      </c>
      <c r="W33" s="592">
        <f t="shared" si="10"/>
        <v>0.30361006111078159</v>
      </c>
      <c r="X33" s="592">
        <f t="shared" si="10"/>
        <v>0.30698775139139545</v>
      </c>
      <c r="Y33" s="592">
        <f t="shared" si="10"/>
        <v>0.30720924078464829</v>
      </c>
      <c r="Z33" s="592">
        <f t="shared" si="10"/>
        <v>0.29887389057075942</v>
      </c>
      <c r="AA33" s="592">
        <f t="shared" si="10"/>
        <v>0.30530041230896016</v>
      </c>
      <c r="AB33" s="592">
        <f t="shared" si="10"/>
        <v>0.30464601628400423</v>
      </c>
      <c r="AC33" s="592">
        <f t="shared" si="10"/>
        <v>0.3028068060844904</v>
      </c>
      <c r="AD33" s="592">
        <f t="shared" si="10"/>
        <v>0.29437400853436363</v>
      </c>
      <c r="AE33" s="592">
        <f t="shared" si="10"/>
        <v>0.30303332178747383</v>
      </c>
      <c r="AF33" s="592">
        <f t="shared" si="10"/>
        <v>0.30352105371795257</v>
      </c>
      <c r="AG33" s="592">
        <f t="shared" si="10"/>
        <v>0.28769730940750071</v>
      </c>
      <c r="AH33" s="592">
        <f t="shared" si="10"/>
        <v>0.27659611123583688</v>
      </c>
      <c r="AI33" s="592">
        <f t="shared" si="10"/>
        <v>0.29806680776381578</v>
      </c>
      <c r="AJ33" s="638">
        <f t="shared" si="10"/>
        <v>0.25792087686247644</v>
      </c>
      <c r="AK33" s="637">
        <f t="shared" si="10"/>
        <v>0.26146844660194174</v>
      </c>
      <c r="AL33" s="620"/>
      <c r="AM33" s="590"/>
      <c r="AN33" s="593">
        <f>AN31/AN$75</f>
        <v>0.29199029126213594</v>
      </c>
      <c r="AO33" s="600">
        <f>AO31/AO$75</f>
        <v>0.30481503229594836</v>
      </c>
      <c r="AP33" s="600"/>
      <c r="AQ33" s="809"/>
      <c r="AR33" s="785"/>
      <c r="AS33" s="785"/>
      <c r="AT33" s="785"/>
    </row>
    <row r="34" spans="1:47" x14ac:dyDescent="0.25">
      <c r="A34" s="11"/>
      <c r="B34" s="11"/>
      <c r="C34" s="11"/>
      <c r="D34" s="11"/>
      <c r="E34" s="11"/>
      <c r="F34" s="11"/>
      <c r="G34" s="11"/>
      <c r="H34" s="11"/>
      <c r="I34" s="2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M34" s="62"/>
      <c r="AO34" s="599"/>
      <c r="AP34" s="599"/>
      <c r="AQ34" s="608"/>
      <c r="AR34" s="786"/>
      <c r="AS34" s="786"/>
      <c r="AT34" s="786"/>
    </row>
    <row r="35" spans="1:47" s="786" customFormat="1" x14ac:dyDescent="0.25">
      <c r="A35" s="447" t="s">
        <v>364</v>
      </c>
      <c r="B35" s="97">
        <f t="shared" ref="B35:AJ35" si="11">B26-B38</f>
        <v>383.77200000000005</v>
      </c>
      <c r="C35" s="97">
        <f t="shared" si="11"/>
        <v>403.60899999999992</v>
      </c>
      <c r="D35" s="97">
        <f t="shared" si="11"/>
        <v>448.85799999999995</v>
      </c>
      <c r="E35" s="97">
        <f t="shared" si="11"/>
        <v>494.32300000000009</v>
      </c>
      <c r="F35" s="97">
        <f t="shared" si="11"/>
        <v>572.95499999999993</v>
      </c>
      <c r="G35" s="97">
        <f t="shared" si="11"/>
        <v>477.96255000000019</v>
      </c>
      <c r="H35" s="97">
        <f t="shared" si="11"/>
        <v>571.64646666666658</v>
      </c>
      <c r="I35" s="97">
        <f t="shared" si="11"/>
        <v>605.07451666666657</v>
      </c>
      <c r="J35" s="97">
        <f t="shared" si="11"/>
        <v>515.98436666666669</v>
      </c>
      <c r="K35" s="97">
        <f t="shared" si="11"/>
        <v>554.80053333333353</v>
      </c>
      <c r="L35" s="97">
        <f t="shared" si="11"/>
        <v>588.65039999999999</v>
      </c>
      <c r="M35" s="97">
        <f t="shared" si="11"/>
        <v>617.69403333333344</v>
      </c>
      <c r="N35" s="97">
        <f t="shared" si="11"/>
        <v>611.35128333333341</v>
      </c>
      <c r="O35" s="97">
        <f t="shared" si="11"/>
        <v>477.16319472849534</v>
      </c>
      <c r="P35" s="97">
        <f t="shared" si="11"/>
        <v>555.64973164621506</v>
      </c>
      <c r="Q35" s="97">
        <f t="shared" si="11"/>
        <v>494.13550434350873</v>
      </c>
      <c r="R35" s="97">
        <f t="shared" si="11"/>
        <v>595.83021706666659</v>
      </c>
      <c r="S35" s="97">
        <f t="shared" si="11"/>
        <v>621.41944546494938</v>
      </c>
      <c r="T35" s="97">
        <f t="shared" si="11"/>
        <v>553.25287160480912</v>
      </c>
      <c r="U35" s="97">
        <f t="shared" si="11"/>
        <v>732.95147031925831</v>
      </c>
      <c r="V35" s="97">
        <f t="shared" si="11"/>
        <v>644.76497536734792</v>
      </c>
      <c r="W35" s="97">
        <f t="shared" si="11"/>
        <v>769.77767546697601</v>
      </c>
      <c r="X35" s="97">
        <f t="shared" si="11"/>
        <v>797.3328115857812</v>
      </c>
      <c r="Y35" s="97">
        <f t="shared" si="11"/>
        <v>729.93113195222327</v>
      </c>
      <c r="Z35" s="97">
        <f t="shared" si="11"/>
        <v>787.54967112945837</v>
      </c>
      <c r="AA35" s="97">
        <f t="shared" si="11"/>
        <v>836.88301951453286</v>
      </c>
      <c r="AB35" s="97">
        <f t="shared" si="11"/>
        <v>940.26856363838624</v>
      </c>
      <c r="AC35" s="97">
        <f t="shared" si="11"/>
        <v>914.43994774623866</v>
      </c>
      <c r="AD35" s="97">
        <f t="shared" si="11"/>
        <v>784.18914063727198</v>
      </c>
      <c r="AE35" s="97">
        <f t="shared" si="11"/>
        <v>924.65331808359542</v>
      </c>
      <c r="AF35" s="97">
        <f t="shared" si="11"/>
        <v>832.99773802462164</v>
      </c>
      <c r="AG35" s="97">
        <f t="shared" si="11"/>
        <v>916.38941398155771</v>
      </c>
      <c r="AH35" s="97">
        <f t="shared" si="11"/>
        <v>930.10477658397394</v>
      </c>
      <c r="AI35" s="97">
        <f t="shared" si="11"/>
        <v>978.23907535277681</v>
      </c>
      <c r="AJ35" s="97">
        <f t="shared" si="11"/>
        <v>1074.2000000000003</v>
      </c>
      <c r="AK35" s="97">
        <f>AK26-AK38</f>
        <v>1034.2</v>
      </c>
      <c r="AL35" s="932"/>
      <c r="AM35" s="447" t="s">
        <v>364</v>
      </c>
      <c r="AN35" s="539">
        <f>AN26-AN38</f>
        <v>1034.2</v>
      </c>
      <c r="AO35" s="97">
        <f>AO26-AO38</f>
        <v>998.5</v>
      </c>
      <c r="AP35" s="97">
        <f>AP26-AP38</f>
        <v>972.90000000000009</v>
      </c>
      <c r="AQ35" s="97">
        <f>AQ26-AQ38</f>
        <v>1168.2</v>
      </c>
      <c r="AR35" s="97">
        <f>AR26-AR38</f>
        <v>1209.8000000000002</v>
      </c>
      <c r="AS35" s="97">
        <f>AS26-AS38</f>
        <v>1190.0000000000002</v>
      </c>
      <c r="AT35" s="97"/>
    </row>
    <row r="36" spans="1:47" s="60" customFormat="1" x14ac:dyDescent="0.25">
      <c r="A36" s="447" t="s">
        <v>111</v>
      </c>
      <c r="B36" s="97">
        <f t="shared" ref="B36:H36" si="12">B35-B30</f>
        <v>0</v>
      </c>
      <c r="C36" s="97">
        <f t="shared" si="12"/>
        <v>0</v>
      </c>
      <c r="D36" s="97">
        <f t="shared" si="12"/>
        <v>0</v>
      </c>
      <c r="E36" s="97">
        <f t="shared" si="12"/>
        <v>0</v>
      </c>
      <c r="F36" s="97">
        <f t="shared" si="12"/>
        <v>0</v>
      </c>
      <c r="G36" s="97">
        <f t="shared" si="12"/>
        <v>0</v>
      </c>
      <c r="H36" s="97">
        <f t="shared" si="12"/>
        <v>0</v>
      </c>
      <c r="I36" s="97">
        <f>I35-I30</f>
        <v>0</v>
      </c>
      <c r="J36" s="97">
        <f t="shared" ref="J36:AJ36" si="13">J35-J30</f>
        <v>0</v>
      </c>
      <c r="K36" s="97">
        <f t="shared" si="13"/>
        <v>0</v>
      </c>
      <c r="L36" s="97">
        <f t="shared" si="13"/>
        <v>0</v>
      </c>
      <c r="M36" s="97">
        <f t="shared" si="13"/>
        <v>0</v>
      </c>
      <c r="N36" s="97">
        <f t="shared" si="13"/>
        <v>0</v>
      </c>
      <c r="O36" s="97">
        <f t="shared" si="13"/>
        <v>0</v>
      </c>
      <c r="P36" s="97">
        <f t="shared" si="13"/>
        <v>0</v>
      </c>
      <c r="Q36" s="97">
        <f t="shared" si="13"/>
        <v>0</v>
      </c>
      <c r="R36" s="97">
        <f t="shared" si="13"/>
        <v>0</v>
      </c>
      <c r="S36" s="97">
        <f t="shared" si="13"/>
        <v>0</v>
      </c>
      <c r="T36" s="97">
        <f t="shared" si="13"/>
        <v>0</v>
      </c>
      <c r="U36" s="97">
        <f t="shared" si="13"/>
        <v>0</v>
      </c>
      <c r="V36" s="97">
        <f t="shared" si="13"/>
        <v>0</v>
      </c>
      <c r="W36" s="97">
        <f t="shared" si="13"/>
        <v>0</v>
      </c>
      <c r="X36" s="97">
        <f t="shared" si="13"/>
        <v>0</v>
      </c>
      <c r="Y36" s="97">
        <f t="shared" si="13"/>
        <v>0</v>
      </c>
      <c r="Z36" s="97">
        <f t="shared" si="13"/>
        <v>0</v>
      </c>
      <c r="AA36" s="97">
        <f t="shared" si="13"/>
        <v>0</v>
      </c>
      <c r="AB36" s="97">
        <f t="shared" si="13"/>
        <v>0</v>
      </c>
      <c r="AC36" s="97">
        <f t="shared" si="13"/>
        <v>0</v>
      </c>
      <c r="AD36" s="97">
        <f t="shared" si="13"/>
        <v>0</v>
      </c>
      <c r="AE36" s="97">
        <f t="shared" si="13"/>
        <v>0</v>
      </c>
      <c r="AF36" s="97">
        <f t="shared" si="13"/>
        <v>0</v>
      </c>
      <c r="AG36" s="97">
        <f t="shared" si="13"/>
        <v>0</v>
      </c>
      <c r="AH36" s="97">
        <f t="shared" si="13"/>
        <v>0</v>
      </c>
      <c r="AI36" s="97">
        <f t="shared" si="13"/>
        <v>0</v>
      </c>
      <c r="AJ36" s="97">
        <f t="shared" si="13"/>
        <v>0.1000000000003638</v>
      </c>
      <c r="AK36" s="97">
        <f>AK35-AK30</f>
        <v>0</v>
      </c>
      <c r="AL36" s="621"/>
      <c r="AM36" s="536" t="s">
        <v>111</v>
      </c>
      <c r="AN36" s="539">
        <f>AN35-AN30</f>
        <v>0</v>
      </c>
      <c r="AO36" s="601">
        <f>AO35-AO30</f>
        <v>0</v>
      </c>
      <c r="AP36" s="601">
        <f>AP35-AP30</f>
        <v>0</v>
      </c>
      <c r="AQ36" s="810">
        <f>AQ35-AQ30</f>
        <v>0</v>
      </c>
      <c r="AR36" s="810">
        <f>AR35-AR30</f>
        <v>0</v>
      </c>
      <c r="AS36" s="810">
        <f>AS35-AS30</f>
        <v>6.0000000000002274</v>
      </c>
      <c r="AT36" s="97"/>
    </row>
    <row r="37" spans="1:47" x14ac:dyDescent="0.25">
      <c r="A37" s="11"/>
      <c r="B37" s="11"/>
      <c r="C37" s="11"/>
      <c r="D37" s="11"/>
      <c r="E37" s="11"/>
      <c r="F37" s="11"/>
      <c r="G37" s="11"/>
      <c r="H37" s="11"/>
      <c r="I37" s="24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M37" s="62"/>
      <c r="AO37" s="599"/>
      <c r="AP37" s="599"/>
      <c r="AQ37" s="608"/>
      <c r="AR37" s="786"/>
      <c r="AS37" s="786"/>
      <c r="AT37" s="786"/>
    </row>
    <row r="38" spans="1:47" x14ac:dyDescent="0.25">
      <c r="A38" s="100" t="s">
        <v>36</v>
      </c>
      <c r="B38" s="101">
        <v>1001.592</v>
      </c>
      <c r="C38" s="101">
        <v>760.02</v>
      </c>
      <c r="D38" s="101">
        <v>1023.442</v>
      </c>
      <c r="E38" s="101">
        <v>1064.8579999999999</v>
      </c>
      <c r="F38" s="101">
        <v>1368.549</v>
      </c>
      <c r="G38" s="101">
        <v>1218.117</v>
      </c>
      <c r="H38" s="101">
        <v>1210.5830000000001</v>
      </c>
      <c r="I38" s="101">
        <v>1345.8009999999999</v>
      </c>
      <c r="J38" s="101">
        <v>955.75699999999995</v>
      </c>
      <c r="K38" s="101">
        <v>1060.058</v>
      </c>
      <c r="L38" s="101">
        <v>1371.268</v>
      </c>
      <c r="M38" s="101">
        <v>1338.9580000000001</v>
      </c>
      <c r="N38" s="101">
        <v>1147.72</v>
      </c>
      <c r="O38" s="101">
        <v>890.24599999999998</v>
      </c>
      <c r="P38" s="101">
        <v>1055.5050000000001</v>
      </c>
      <c r="Q38" s="101">
        <v>1190.1189999999999</v>
      </c>
      <c r="R38" s="101">
        <v>1177.3430000000001</v>
      </c>
      <c r="S38" s="101">
        <v>1215.567</v>
      </c>
      <c r="T38" s="101">
        <v>1021.617</v>
      </c>
      <c r="U38" s="101">
        <v>1370.1980000000001</v>
      </c>
      <c r="V38" s="101">
        <v>1190.356</v>
      </c>
      <c r="W38" s="101">
        <v>1055.7539999999999</v>
      </c>
      <c r="X38" s="101">
        <v>1202.922</v>
      </c>
      <c r="Y38" s="101">
        <v>1457.338</v>
      </c>
      <c r="Z38" s="101">
        <v>1395.9860000000001</v>
      </c>
      <c r="AA38" s="101">
        <v>1403.9079999999999</v>
      </c>
      <c r="AB38" s="101">
        <v>1335.9870000000001</v>
      </c>
      <c r="AC38" s="101">
        <v>1202.028</v>
      </c>
      <c r="AD38" s="101">
        <v>905.84699999999998</v>
      </c>
      <c r="AE38" s="101">
        <v>1381.364</v>
      </c>
      <c r="AF38" s="101">
        <v>1669.2059999999999</v>
      </c>
      <c r="AG38" s="101">
        <v>1786.8869999999999</v>
      </c>
      <c r="AH38" s="101">
        <v>1433.982</v>
      </c>
      <c r="AI38" s="101">
        <v>1301.789</v>
      </c>
      <c r="AJ38" s="639">
        <v>1270.0999999999999</v>
      </c>
      <c r="AK38" s="640">
        <v>1248.8</v>
      </c>
      <c r="AM38" s="538" t="s">
        <v>36</v>
      </c>
      <c r="AN38" s="557">
        <v>1248.8</v>
      </c>
      <c r="AO38" s="607">
        <v>1374.5</v>
      </c>
      <c r="AP38" s="607">
        <v>998</v>
      </c>
      <c r="AQ38" s="777">
        <v>993.8</v>
      </c>
      <c r="AR38" s="777">
        <v>1326.6</v>
      </c>
      <c r="AS38" s="778">
        <v>1530.8</v>
      </c>
      <c r="AT38" s="778"/>
    </row>
    <row r="39" spans="1:47" x14ac:dyDescent="0.25">
      <c r="I39" s="2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85"/>
      <c r="AI39" s="85"/>
      <c r="AJ39" s="641"/>
      <c r="AK39" s="630"/>
      <c r="AM39" s="62"/>
      <c r="AN39" s="551"/>
      <c r="AO39" s="17"/>
      <c r="AP39" s="17"/>
    </row>
    <row r="40" spans="1:47" x14ac:dyDescent="0.25">
      <c r="A40" s="100" t="s">
        <v>112</v>
      </c>
      <c r="I40" s="24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85"/>
      <c r="AI40" s="85"/>
      <c r="AJ40" s="641"/>
      <c r="AK40" s="630"/>
      <c r="AM40" s="538" t="s">
        <v>112</v>
      </c>
      <c r="AN40" s="551"/>
      <c r="AO40" s="17"/>
      <c r="AP40" s="17"/>
    </row>
    <row r="41" spans="1:47" x14ac:dyDescent="0.25">
      <c r="A41" s="88" t="s">
        <v>113</v>
      </c>
      <c r="B41" s="89">
        <v>1E-3</v>
      </c>
      <c r="C41" s="89">
        <v>1E-3</v>
      </c>
      <c r="D41" s="89">
        <v>1E-3</v>
      </c>
      <c r="E41" s="89">
        <v>0.01</v>
      </c>
      <c r="F41" s="89">
        <v>3.0000000000000001E-3</v>
      </c>
      <c r="G41" s="89">
        <v>8.6900000000000005E-2</v>
      </c>
      <c r="H41" s="89">
        <v>0.10158333333333333</v>
      </c>
      <c r="I41" s="89">
        <v>4.4249999999999998E-2</v>
      </c>
      <c r="J41" s="89">
        <v>4.4883333333333331E-2</v>
      </c>
      <c r="K41" s="89">
        <v>4.936666666666667E-2</v>
      </c>
      <c r="L41" s="89">
        <v>0.5426833333333333</v>
      </c>
      <c r="M41" s="89">
        <v>4.7466666666666671E-2</v>
      </c>
      <c r="N41" s="89">
        <v>0.2802</v>
      </c>
      <c r="O41" s="89">
        <v>1.4507162331480001</v>
      </c>
      <c r="P41" s="89">
        <v>0.41428521749999997</v>
      </c>
      <c r="Q41" s="89">
        <v>1.2339862009881002</v>
      </c>
      <c r="R41" s="89">
        <v>1.0939561666666666</v>
      </c>
      <c r="S41" s="89">
        <v>0.24990852769260002</v>
      </c>
      <c r="T41" s="89">
        <v>1.9622702183931</v>
      </c>
      <c r="U41" s="89">
        <v>1.4842798026567001</v>
      </c>
      <c r="V41" s="89">
        <v>1.1593484659721998</v>
      </c>
      <c r="W41" s="89">
        <v>0.49361449836300003</v>
      </c>
      <c r="X41" s="89">
        <v>1.9460960090901003</v>
      </c>
      <c r="Y41" s="89">
        <v>0.58751978455380005</v>
      </c>
      <c r="Z41" s="89">
        <v>1.0285126748105999</v>
      </c>
      <c r="AA41" s="89">
        <v>0.81336670030140001</v>
      </c>
      <c r="AB41" s="89">
        <v>0.46173753817169999</v>
      </c>
      <c r="AC41" s="89">
        <v>1.2422369620794</v>
      </c>
      <c r="AD41" s="89">
        <v>0.99409903980240011</v>
      </c>
      <c r="AE41" s="89">
        <v>0.96965595476399991</v>
      </c>
      <c r="AF41" s="89">
        <v>0.95618894778959995</v>
      </c>
      <c r="AG41" s="89">
        <v>2.5686628165526999</v>
      </c>
      <c r="AH41" s="89">
        <v>2.2371732070863</v>
      </c>
      <c r="AI41" s="89">
        <v>3.7718175993330001</v>
      </c>
      <c r="AJ41" s="631">
        <v>3.2</v>
      </c>
      <c r="AK41" s="644">
        <v>2.9</v>
      </c>
      <c r="AM41" s="532" t="s">
        <v>317</v>
      </c>
      <c r="AN41" s="561">
        <v>2.9</v>
      </c>
      <c r="AO41" s="672">
        <v>5.3</v>
      </c>
      <c r="AP41" s="631">
        <v>7.8</v>
      </c>
      <c r="AQ41" s="631">
        <v>25.6</v>
      </c>
      <c r="AR41" s="582">
        <v>8.3000000000000007</v>
      </c>
      <c r="AS41" s="582"/>
      <c r="AT41" s="582"/>
    </row>
    <row r="42" spans="1:47" x14ac:dyDescent="0.25">
      <c r="A42" s="88" t="s">
        <v>114</v>
      </c>
      <c r="B42" s="91">
        <v>1001.593</v>
      </c>
      <c r="C42" s="91">
        <v>760.02099999999996</v>
      </c>
      <c r="D42" s="91">
        <v>1023.443</v>
      </c>
      <c r="E42" s="91">
        <v>1064.8679999999999</v>
      </c>
      <c r="F42" s="91">
        <v>1368.5519999999999</v>
      </c>
      <c r="G42" s="91">
        <v>1218.2039</v>
      </c>
      <c r="H42" s="91">
        <v>1210.6845833333332</v>
      </c>
      <c r="I42" s="91">
        <v>1345.8452500000001</v>
      </c>
      <c r="J42" s="91">
        <v>955.80188333333331</v>
      </c>
      <c r="K42" s="91">
        <v>1060.1073666666666</v>
      </c>
      <c r="L42" s="91">
        <v>1371.8106833333334</v>
      </c>
      <c r="M42" s="91">
        <v>1339.0054666666665</v>
      </c>
      <c r="N42" s="91">
        <v>1148.0001999999999</v>
      </c>
      <c r="O42" s="91">
        <v>891.69671623314798</v>
      </c>
      <c r="P42" s="91">
        <v>1055.9192852175001</v>
      </c>
      <c r="Q42" s="91">
        <v>1191.352986200988</v>
      </c>
      <c r="R42" s="91">
        <v>1178.4369561666667</v>
      </c>
      <c r="S42" s="91">
        <v>1215.8169085276925</v>
      </c>
      <c r="T42" s="91">
        <v>1023.579270218393</v>
      </c>
      <c r="U42" s="91">
        <v>1371.6822798026567</v>
      </c>
      <c r="V42" s="91">
        <v>1191.515348465972</v>
      </c>
      <c r="W42" s="91">
        <v>1056.2476144983632</v>
      </c>
      <c r="X42" s="91">
        <v>1204.8680960090901</v>
      </c>
      <c r="Y42" s="91">
        <v>1457.9255197845539</v>
      </c>
      <c r="Z42" s="91">
        <v>1397.0145126748107</v>
      </c>
      <c r="AA42" s="91">
        <v>1404.7213667003014</v>
      </c>
      <c r="AB42" s="91">
        <v>1336.4487375381716</v>
      </c>
      <c r="AC42" s="91">
        <v>1203.2702369620793</v>
      </c>
      <c r="AD42" s="91">
        <v>906.84109903980243</v>
      </c>
      <c r="AE42" s="91">
        <v>1382.333655954764</v>
      </c>
      <c r="AF42" s="91">
        <v>1670.1621889477897</v>
      </c>
      <c r="AG42" s="91">
        <v>1789.4556628165526</v>
      </c>
      <c r="AH42" s="91">
        <v>1436.2191732070862</v>
      </c>
      <c r="AI42" s="91">
        <v>1305.5608175993329</v>
      </c>
      <c r="AJ42" s="91">
        <v>1273.3</v>
      </c>
      <c r="AK42" s="645">
        <v>1251.7</v>
      </c>
      <c r="AM42" s="533" t="s">
        <v>318</v>
      </c>
      <c r="AN42" s="562">
        <v>1251.7</v>
      </c>
      <c r="AO42" s="673">
        <v>1379.8</v>
      </c>
      <c r="AP42" s="91">
        <v>1005.9</v>
      </c>
      <c r="AQ42" s="91">
        <v>1019.4</v>
      </c>
      <c r="AR42" s="91">
        <v>1334.9</v>
      </c>
      <c r="AS42" s="583"/>
      <c r="AT42" s="583"/>
    </row>
    <row r="43" spans="1:47" x14ac:dyDescent="0.25">
      <c r="A43" s="102" t="s">
        <v>12</v>
      </c>
      <c r="B43" s="94">
        <v>234.70500000000001</v>
      </c>
      <c r="C43" s="94">
        <v>202.59200000000001</v>
      </c>
      <c r="D43" s="94">
        <v>249.28399999999999</v>
      </c>
      <c r="E43" s="94">
        <v>259.26900000000001</v>
      </c>
      <c r="F43" s="94">
        <v>288.04500000000002</v>
      </c>
      <c r="G43" s="94">
        <v>256.36333333333334</v>
      </c>
      <c r="H43" s="94">
        <v>252.66333333333338</v>
      </c>
      <c r="I43" s="94">
        <v>260.05333333333334</v>
      </c>
      <c r="J43" s="94">
        <v>239.98666666666662</v>
      </c>
      <c r="K43" s="94">
        <v>258.20333333333332</v>
      </c>
      <c r="L43" s="94">
        <v>262.32666666666671</v>
      </c>
      <c r="M43" s="94">
        <v>297.22000000000003</v>
      </c>
      <c r="N43" s="94">
        <v>308.255</v>
      </c>
      <c r="O43" s="94">
        <v>270.07333333333332</v>
      </c>
      <c r="P43" s="94">
        <v>290.678</v>
      </c>
      <c r="Q43" s="94">
        <v>296</v>
      </c>
      <c r="R43" s="94">
        <v>303.95999999999998</v>
      </c>
      <c r="S43" s="94">
        <v>325.43299999999999</v>
      </c>
      <c r="T43" s="94">
        <v>321.83999999999997</v>
      </c>
      <c r="U43" s="94">
        <v>361.66103333333331</v>
      </c>
      <c r="V43" s="94">
        <v>333.96170000000001</v>
      </c>
      <c r="W43" s="94">
        <v>355.6513333333333</v>
      </c>
      <c r="X43" s="94">
        <v>404.86999999999995</v>
      </c>
      <c r="Y43" s="94">
        <v>396.46</v>
      </c>
      <c r="Z43" s="94">
        <v>372.92666666666668</v>
      </c>
      <c r="AA43" s="94">
        <v>405.48666666666668</v>
      </c>
      <c r="AB43" s="94">
        <v>429.61590000000001</v>
      </c>
      <c r="AC43" s="94">
        <v>399.52</v>
      </c>
      <c r="AD43" s="94">
        <v>359.57086666666663</v>
      </c>
      <c r="AE43" s="94">
        <v>430.72190000000001</v>
      </c>
      <c r="AF43" s="94">
        <v>431.2517666666667</v>
      </c>
      <c r="AG43" s="94">
        <v>453.22799633333329</v>
      </c>
      <c r="AH43" s="94">
        <v>456.01350000000002</v>
      </c>
      <c r="AI43" s="94">
        <v>430.85666666666663</v>
      </c>
      <c r="AJ43" s="633">
        <v>425.5</v>
      </c>
      <c r="AK43" s="634">
        <v>396.3</v>
      </c>
      <c r="AM43" s="1031" t="s">
        <v>418</v>
      </c>
      <c r="AN43" s="563">
        <v>408</v>
      </c>
      <c r="AO43" s="675">
        <v>455.7</v>
      </c>
      <c r="AP43" s="744">
        <v>442.3</v>
      </c>
      <c r="AQ43" s="744">
        <v>422</v>
      </c>
      <c r="AR43" s="584">
        <v>522.70000000000005</v>
      </c>
      <c r="AS43" s="584"/>
      <c r="AT43" s="584"/>
    </row>
    <row r="44" spans="1:47" x14ac:dyDescent="0.25">
      <c r="A44" s="102" t="s">
        <v>13</v>
      </c>
      <c r="B44" s="94">
        <v>152.3365141914</v>
      </c>
      <c r="C44" s="94">
        <v>170.55536342459999</v>
      </c>
      <c r="D44" s="94">
        <v>218.55347501609998</v>
      </c>
      <c r="E44" s="94">
        <v>198.03954079350004</v>
      </c>
      <c r="F44" s="94">
        <v>224.82356695890002</v>
      </c>
      <c r="G44" s="94">
        <v>232.779</v>
      </c>
      <c r="H44" s="94">
        <v>255.339</v>
      </c>
      <c r="I44" s="94">
        <v>216.14505300000002</v>
      </c>
      <c r="J44" s="94">
        <v>205.79</v>
      </c>
      <c r="K44" s="94">
        <v>153.34916899999999</v>
      </c>
      <c r="L44" s="94">
        <v>227.52209100000002</v>
      </c>
      <c r="M44" s="94">
        <v>159.23042800000002</v>
      </c>
      <c r="N44" s="94">
        <v>184.96664674530001</v>
      </c>
      <c r="O44" s="94">
        <v>130.84467035019239</v>
      </c>
      <c r="P44" s="94">
        <v>153.72280064054763</v>
      </c>
      <c r="Q44" s="94">
        <v>146.95082161253552</v>
      </c>
      <c r="R44" s="94">
        <v>148.19900000000001</v>
      </c>
      <c r="S44" s="94">
        <v>163.31797247050002</v>
      </c>
      <c r="T44" s="94">
        <v>115.7965580079</v>
      </c>
      <c r="U44" s="94">
        <v>209.23152483870001</v>
      </c>
      <c r="V44" s="94">
        <v>188.22717245219999</v>
      </c>
      <c r="W44" s="94">
        <v>170.04907198230003</v>
      </c>
      <c r="X44" s="94">
        <v>120.8639551623</v>
      </c>
      <c r="Y44" s="94">
        <v>162.75096480090002</v>
      </c>
      <c r="Z44" s="94">
        <v>205.65504005550002</v>
      </c>
      <c r="AA44" s="94">
        <v>227.73025083480002</v>
      </c>
      <c r="AB44" s="94">
        <v>155.2981298988</v>
      </c>
      <c r="AC44" s="94">
        <v>194.41018182599998</v>
      </c>
      <c r="AD44" s="94">
        <v>123.36722995590002</v>
      </c>
      <c r="AE44" s="94">
        <v>197.9131792092</v>
      </c>
      <c r="AF44" s="94">
        <v>184.3134172467</v>
      </c>
      <c r="AG44" s="94">
        <v>210.00531041699998</v>
      </c>
      <c r="AH44" s="94">
        <v>243.75314958120001</v>
      </c>
      <c r="AI44" s="94">
        <v>243.68337329490004</v>
      </c>
      <c r="AJ44" s="633">
        <v>218.9</v>
      </c>
      <c r="AK44" s="634">
        <v>224.5</v>
      </c>
      <c r="AM44" s="1032" t="s">
        <v>419</v>
      </c>
      <c r="AN44" s="563"/>
      <c r="AO44" s="676"/>
      <c r="AP44" s="633"/>
      <c r="AQ44" s="633"/>
      <c r="AR44" s="585"/>
      <c r="AS44" s="585"/>
      <c r="AT44" s="585"/>
    </row>
    <row r="45" spans="1:47" s="400" customFormat="1" x14ac:dyDescent="0.25">
      <c r="A45" s="398" t="s">
        <v>34</v>
      </c>
      <c r="B45" s="399">
        <v>59.5844858086</v>
      </c>
      <c r="C45" s="399">
        <v>51.138636575400014</v>
      </c>
      <c r="D45" s="399">
        <v>49.249524983900017</v>
      </c>
      <c r="E45" s="399">
        <v>81.454459206499976</v>
      </c>
      <c r="F45" s="399">
        <v>81.499433041099977</v>
      </c>
      <c r="G45" s="399">
        <v>48.141566666666535</v>
      </c>
      <c r="H45" s="399">
        <v>56.317249999999881</v>
      </c>
      <c r="I45" s="399">
        <v>79.022863666666609</v>
      </c>
      <c r="J45" s="399">
        <v>38.339216666666672</v>
      </c>
      <c r="K45" s="399">
        <v>40.137864333333361</v>
      </c>
      <c r="L45" s="399">
        <v>33.03592566666665</v>
      </c>
      <c r="M45" s="399">
        <v>45.801038666666543</v>
      </c>
      <c r="N45" s="399">
        <v>-1.5034467453000544</v>
      </c>
      <c r="O45" s="399">
        <v>26.267712549622303</v>
      </c>
      <c r="P45" s="399">
        <v>15.604484576952441</v>
      </c>
      <c r="Q45" s="399">
        <v>24.880164588452551</v>
      </c>
      <c r="R45" s="399">
        <v>30.606956166666698</v>
      </c>
      <c r="S45" s="399">
        <v>43.652936057192534</v>
      </c>
      <c r="T45" s="399">
        <v>30.682712210493062</v>
      </c>
      <c r="U45" s="399">
        <v>8.9177216306233902</v>
      </c>
      <c r="V45" s="399">
        <v>46.525476013772099</v>
      </c>
      <c r="W45" s="399">
        <v>30.657209182729769</v>
      </c>
      <c r="X45" s="399">
        <v>85.480140846790135</v>
      </c>
      <c r="Y45" s="399">
        <v>50.141554983653883</v>
      </c>
      <c r="Z45" s="399">
        <v>44.007805952643885</v>
      </c>
      <c r="AA45" s="399">
        <v>63.324449198834714</v>
      </c>
      <c r="AB45" s="399">
        <v>66.613707639371682</v>
      </c>
      <c r="AC45" s="399">
        <v>6.9780551360793179</v>
      </c>
      <c r="AD45" s="399">
        <v>13.299002417235796</v>
      </c>
      <c r="AE45" s="399">
        <v>54.424576745563975</v>
      </c>
      <c r="AF45" s="399">
        <v>63.89800503442288</v>
      </c>
      <c r="AG45" s="399">
        <v>34.037356066219395</v>
      </c>
      <c r="AH45" s="399">
        <v>60.309523625886271</v>
      </c>
      <c r="AI45" s="399">
        <v>34.861777637766238</v>
      </c>
      <c r="AJ45" s="399">
        <v>57.7</v>
      </c>
      <c r="AK45" s="106">
        <v>11.7</v>
      </c>
      <c r="AL45" s="619"/>
      <c r="AM45" s="1029" t="s">
        <v>21</v>
      </c>
      <c r="AN45" s="555">
        <v>224.5</v>
      </c>
      <c r="AO45" s="714">
        <v>256.7</v>
      </c>
      <c r="AP45" s="95">
        <v>128.9</v>
      </c>
      <c r="AQ45" s="95">
        <v>192.3</v>
      </c>
      <c r="AR45" s="586">
        <v>185.2</v>
      </c>
      <c r="AS45" s="586"/>
      <c r="AT45" s="586"/>
    </row>
    <row r="46" spans="1:47" x14ac:dyDescent="0.25">
      <c r="A46" s="96" t="s">
        <v>106</v>
      </c>
      <c r="B46" s="94">
        <v>446.62599999999998</v>
      </c>
      <c r="C46" s="94">
        <v>424.286</v>
      </c>
      <c r="D46" s="94">
        <v>517.08699999999999</v>
      </c>
      <c r="E46" s="94">
        <v>538.76300000000003</v>
      </c>
      <c r="F46" s="94">
        <v>594.36800000000005</v>
      </c>
      <c r="G46" s="94">
        <v>537.2838999999999</v>
      </c>
      <c r="H46" s="94">
        <v>564.3195833333333</v>
      </c>
      <c r="I46" s="94">
        <v>555.22125000000005</v>
      </c>
      <c r="J46" s="94">
        <v>484.11588333333333</v>
      </c>
      <c r="K46" s="94">
        <v>451.6903666666667</v>
      </c>
      <c r="L46" s="94">
        <v>522.88468333333333</v>
      </c>
      <c r="M46" s="94">
        <v>502.25146666666654</v>
      </c>
      <c r="N46" s="94">
        <v>491.71819999999997</v>
      </c>
      <c r="O46" s="94">
        <v>427.18571623314801</v>
      </c>
      <c r="P46" s="94">
        <v>460.00528521750005</v>
      </c>
      <c r="Q46" s="94">
        <v>467.83098620098804</v>
      </c>
      <c r="R46" s="94">
        <v>482.76595616666668</v>
      </c>
      <c r="S46" s="94">
        <v>532.40390852769258</v>
      </c>
      <c r="T46" s="94">
        <v>468.31927021839306</v>
      </c>
      <c r="U46" s="94">
        <v>579.81027980265674</v>
      </c>
      <c r="V46" s="94">
        <v>568.71434846597208</v>
      </c>
      <c r="W46" s="94">
        <v>556.35761449836309</v>
      </c>
      <c r="X46" s="94">
        <v>611.2140960090901</v>
      </c>
      <c r="Y46" s="94">
        <v>609.35251978455392</v>
      </c>
      <c r="Z46" s="94">
        <v>622.58951267481063</v>
      </c>
      <c r="AA46" s="94">
        <v>696.54136670030141</v>
      </c>
      <c r="AB46" s="94">
        <v>651.52773753817166</v>
      </c>
      <c r="AC46" s="94">
        <v>600.90823696207929</v>
      </c>
      <c r="AD46" s="94">
        <v>496.23709903980244</v>
      </c>
      <c r="AE46" s="94">
        <v>683.05965595476403</v>
      </c>
      <c r="AF46" s="94">
        <v>679.4631889477896</v>
      </c>
      <c r="AG46" s="94">
        <v>697.27066281655266</v>
      </c>
      <c r="AH46" s="94">
        <v>760.0761732070863</v>
      </c>
      <c r="AI46" s="94">
        <v>709.40181759933284</v>
      </c>
      <c r="AJ46" s="633">
        <v>702.1</v>
      </c>
      <c r="AK46" s="646">
        <v>632.5</v>
      </c>
      <c r="AM46" s="534" t="s">
        <v>312</v>
      </c>
      <c r="AN46" s="563">
        <v>632.5</v>
      </c>
      <c r="AO46" s="674">
        <v>712.4</v>
      </c>
      <c r="AP46" s="94">
        <v>571.20000000000005</v>
      </c>
      <c r="AQ46" s="94">
        <v>614.4</v>
      </c>
      <c r="AR46" s="587">
        <v>707.9</v>
      </c>
      <c r="AS46" s="587"/>
      <c r="AT46" s="587"/>
      <c r="AU46" s="14"/>
    </row>
    <row r="47" spans="1:47" s="591" customFormat="1" ht="10.199999999999999" hidden="1" x14ac:dyDescent="0.2">
      <c r="A47" s="594" t="s">
        <v>328</v>
      </c>
      <c r="B47" s="589">
        <f t="shared" ref="B47:AI47" si="14">B43+B45</f>
        <v>294.28948580860003</v>
      </c>
      <c r="C47" s="589">
        <f t="shared" si="14"/>
        <v>253.73063657540001</v>
      </c>
      <c r="D47" s="589">
        <f t="shared" si="14"/>
        <v>298.53352498390001</v>
      </c>
      <c r="E47" s="589">
        <f t="shared" si="14"/>
        <v>340.72345920649997</v>
      </c>
      <c r="F47" s="589">
        <f t="shared" si="14"/>
        <v>369.54443304109998</v>
      </c>
      <c r="G47" s="589">
        <f t="shared" si="14"/>
        <v>304.50489999999991</v>
      </c>
      <c r="H47" s="589">
        <f t="shared" si="14"/>
        <v>308.98058333333324</v>
      </c>
      <c r="I47" s="589">
        <f t="shared" si="14"/>
        <v>339.07619699999998</v>
      </c>
      <c r="J47" s="589">
        <f t="shared" si="14"/>
        <v>278.32588333333331</v>
      </c>
      <c r="K47" s="589">
        <f t="shared" si="14"/>
        <v>298.34119766666669</v>
      </c>
      <c r="L47" s="589">
        <f t="shared" si="14"/>
        <v>295.36259233333334</v>
      </c>
      <c r="M47" s="589">
        <f t="shared" si="14"/>
        <v>343.02103866666658</v>
      </c>
      <c r="N47" s="589">
        <f t="shared" si="14"/>
        <v>306.75155325469996</v>
      </c>
      <c r="O47" s="589">
        <f t="shared" si="14"/>
        <v>296.34104588295565</v>
      </c>
      <c r="P47" s="589">
        <f t="shared" si="14"/>
        <v>306.28248457695241</v>
      </c>
      <c r="Q47" s="589">
        <f t="shared" si="14"/>
        <v>320.88016458845254</v>
      </c>
      <c r="R47" s="589">
        <f t="shared" si="14"/>
        <v>334.56695616666667</v>
      </c>
      <c r="S47" s="589">
        <f t="shared" si="14"/>
        <v>369.0859360571925</v>
      </c>
      <c r="T47" s="589">
        <f t="shared" si="14"/>
        <v>352.52271221049301</v>
      </c>
      <c r="U47" s="589">
        <f t="shared" si="14"/>
        <v>370.57875496395673</v>
      </c>
      <c r="V47" s="589">
        <f t="shared" si="14"/>
        <v>380.48717601377211</v>
      </c>
      <c r="W47" s="589">
        <f t="shared" si="14"/>
        <v>386.30854251606308</v>
      </c>
      <c r="X47" s="589">
        <f t="shared" si="14"/>
        <v>490.35014084679005</v>
      </c>
      <c r="Y47" s="589">
        <f t="shared" si="14"/>
        <v>446.60155498365384</v>
      </c>
      <c r="Z47" s="589">
        <f t="shared" si="14"/>
        <v>416.93447261931055</v>
      </c>
      <c r="AA47" s="589">
        <f t="shared" si="14"/>
        <v>468.81111586550139</v>
      </c>
      <c r="AB47" s="589">
        <f t="shared" si="14"/>
        <v>496.22960763937169</v>
      </c>
      <c r="AC47" s="589">
        <f t="shared" si="14"/>
        <v>406.4980551360793</v>
      </c>
      <c r="AD47" s="589">
        <f t="shared" si="14"/>
        <v>372.86986908390242</v>
      </c>
      <c r="AE47" s="589">
        <f t="shared" si="14"/>
        <v>485.14647674556397</v>
      </c>
      <c r="AF47" s="589">
        <f t="shared" si="14"/>
        <v>495.14977170108955</v>
      </c>
      <c r="AG47" s="589">
        <f t="shared" si="14"/>
        <v>487.26535239955268</v>
      </c>
      <c r="AH47" s="589">
        <f t="shared" si="14"/>
        <v>516.32302362588632</v>
      </c>
      <c r="AI47" s="589">
        <f t="shared" si="14"/>
        <v>465.71844430443286</v>
      </c>
      <c r="AJ47" s="636">
        <f>AJ43+AJ45</f>
        <v>483.2</v>
      </c>
      <c r="AK47" s="637">
        <f>AK43</f>
        <v>396.3</v>
      </c>
      <c r="AL47" s="620"/>
      <c r="AM47" s="590"/>
      <c r="AN47" s="590">
        <f>AN43</f>
        <v>408</v>
      </c>
      <c r="AO47" s="589">
        <f>AO43</f>
        <v>455.7</v>
      </c>
      <c r="AP47" s="589">
        <f>AP43</f>
        <v>442.3</v>
      </c>
    </row>
    <row r="48" spans="1:47" s="591" customFormat="1" ht="10.199999999999999" hidden="1" x14ac:dyDescent="0.2">
      <c r="A48" s="594" t="s">
        <v>333</v>
      </c>
      <c r="B48" s="592">
        <f t="shared" ref="B48:AK48" si="15">B47/B$6</f>
        <v>0.16947307470649245</v>
      </c>
      <c r="C48" s="592">
        <f t="shared" si="15"/>
        <v>0.1654532307578043</v>
      </c>
      <c r="D48" s="592">
        <f t="shared" si="15"/>
        <v>0.15962712136335663</v>
      </c>
      <c r="E48" s="592">
        <f t="shared" si="15"/>
        <v>0.16784902962969347</v>
      </c>
      <c r="F48" s="592">
        <f t="shared" si="15"/>
        <v>0.15168507522022476</v>
      </c>
      <c r="G48" s="592">
        <f t="shared" si="15"/>
        <v>0.14120785742690789</v>
      </c>
      <c r="H48" s="592">
        <f t="shared" si="15"/>
        <v>0.1342014152783246</v>
      </c>
      <c r="I48" s="592">
        <f t="shared" si="15"/>
        <v>0.13868614225104883</v>
      </c>
      <c r="J48" s="592">
        <f t="shared" si="15"/>
        <v>0.14053256738397193</v>
      </c>
      <c r="K48" s="592">
        <f t="shared" si="15"/>
        <v>0.14646131711252366</v>
      </c>
      <c r="L48" s="592">
        <f t="shared" si="15"/>
        <v>0.12226236554765968</v>
      </c>
      <c r="M48" s="592">
        <f t="shared" si="15"/>
        <v>0.13837049423332629</v>
      </c>
      <c r="N48" s="592">
        <f t="shared" si="15"/>
        <v>0.12913534062602502</v>
      </c>
      <c r="O48" s="592">
        <f t="shared" si="15"/>
        <v>0.15976041949913294</v>
      </c>
      <c r="P48" s="592">
        <f t="shared" si="15"/>
        <v>0.14528225715310095</v>
      </c>
      <c r="Q48" s="592">
        <f t="shared" si="15"/>
        <v>0.14796798709240869</v>
      </c>
      <c r="R48" s="592">
        <f t="shared" si="15"/>
        <v>0.14427050276040609</v>
      </c>
      <c r="S48" s="592">
        <f t="shared" si="15"/>
        <v>0.14937623787244156</v>
      </c>
      <c r="T48" s="592">
        <f t="shared" si="15"/>
        <v>0.16257134727173228</v>
      </c>
      <c r="U48" s="592">
        <f t="shared" si="15"/>
        <v>0.135769693573254</v>
      </c>
      <c r="V48" s="592">
        <f t="shared" si="15"/>
        <v>0.15137599824389669</v>
      </c>
      <c r="W48" s="592">
        <f t="shared" si="15"/>
        <v>0.15016059507183366</v>
      </c>
      <c r="X48" s="592">
        <f t="shared" si="15"/>
        <v>0.17353909198953116</v>
      </c>
      <c r="Y48" s="592">
        <f t="shared" si="15"/>
        <v>0.15168167924139581</v>
      </c>
      <c r="Z48" s="592">
        <f t="shared" si="15"/>
        <v>0.13868178774733636</v>
      </c>
      <c r="AA48" s="592">
        <f t="shared" si="15"/>
        <v>0.15363100031507615</v>
      </c>
      <c r="AB48" s="592">
        <f t="shared" si="15"/>
        <v>0.15799723037042698</v>
      </c>
      <c r="AC48" s="592">
        <f t="shared" si="15"/>
        <v>0.13692017334354489</v>
      </c>
      <c r="AD48" s="592">
        <f t="shared" si="15"/>
        <v>0.14135983745126821</v>
      </c>
      <c r="AE48" s="592">
        <f t="shared" si="15"/>
        <v>0.14965427716133237</v>
      </c>
      <c r="AF48" s="592">
        <f t="shared" si="15"/>
        <v>0.14880748705695651</v>
      </c>
      <c r="AG48" s="592">
        <f t="shared" si="15"/>
        <v>0.13331160623146032</v>
      </c>
      <c r="AH48" s="592">
        <f t="shared" si="15"/>
        <v>0.1583425452398913</v>
      </c>
      <c r="AI48" s="592">
        <f t="shared" si="15"/>
        <v>0.14620847032221715</v>
      </c>
      <c r="AJ48" s="638">
        <f t="shared" si="15"/>
        <v>0.13759325701919242</v>
      </c>
      <c r="AK48" s="637">
        <f t="shared" si="15"/>
        <v>0.11340678208613536</v>
      </c>
      <c r="AL48" s="620"/>
      <c r="AM48" s="590"/>
      <c r="AN48" s="593">
        <f>AN47/AN$6</f>
        <v>0.11675490055801975</v>
      </c>
      <c r="AO48" s="592">
        <f>AO47/AO$6</f>
        <v>0.13706612620017772</v>
      </c>
      <c r="AP48" s="592">
        <f>AP47/AP$6</f>
        <v>0.13655079729351757</v>
      </c>
    </row>
    <row r="49" spans="1:47" s="591" customFormat="1" ht="10.199999999999999" hidden="1" x14ac:dyDescent="0.2">
      <c r="A49" s="594" t="s">
        <v>334</v>
      </c>
      <c r="B49" s="592">
        <f t="shared" ref="B49:AK49" si="16">B47/B$75</f>
        <v>0.3401730468926169</v>
      </c>
      <c r="C49" s="592">
        <f t="shared" si="16"/>
        <v>0.32109510528344581</v>
      </c>
      <c r="D49" s="592">
        <f t="shared" si="16"/>
        <v>0.32216045024437201</v>
      </c>
      <c r="E49" s="592">
        <f t="shared" si="16"/>
        <v>0.33475807039211253</v>
      </c>
      <c r="F49" s="592">
        <f t="shared" si="16"/>
        <v>0.32895881079985684</v>
      </c>
      <c r="G49" s="592">
        <f t="shared" si="16"/>
        <v>0.29838697244170348</v>
      </c>
      <c r="H49" s="592">
        <f t="shared" si="16"/>
        <v>0.30007534727730051</v>
      </c>
      <c r="I49" s="592">
        <f t="shared" si="16"/>
        <v>0.30602728987539024</v>
      </c>
      <c r="J49" s="592">
        <f t="shared" si="16"/>
        <v>0.28321319910590426</v>
      </c>
      <c r="K49" s="592">
        <f t="shared" si="16"/>
        <v>0.28951391829776774</v>
      </c>
      <c r="L49" s="592">
        <f t="shared" si="16"/>
        <v>0.28054246884577388</v>
      </c>
      <c r="M49" s="592">
        <f t="shared" si="16"/>
        <v>0.29099912507670417</v>
      </c>
      <c r="N49" s="592">
        <f t="shared" si="16"/>
        <v>0.2611802933162875</v>
      </c>
      <c r="O49" s="592">
        <f t="shared" si="16"/>
        <v>0.2801888145008804</v>
      </c>
      <c r="P49" s="592">
        <f t="shared" si="16"/>
        <v>0.26715846340378513</v>
      </c>
      <c r="Q49" s="592">
        <f t="shared" si="16"/>
        <v>0.27029932264181278</v>
      </c>
      <c r="R49" s="592">
        <f t="shared" si="16"/>
        <v>0.26689834936397305</v>
      </c>
      <c r="S49" s="592">
        <f t="shared" si="16"/>
        <v>0.28858435034239133</v>
      </c>
      <c r="T49" s="592">
        <f t="shared" si="16"/>
        <v>0.27634795917219451</v>
      </c>
      <c r="U49" s="592">
        <f t="shared" si="16"/>
        <v>0.26372782622150254</v>
      </c>
      <c r="V49" s="592">
        <f t="shared" si="16"/>
        <v>0.27782098643119807</v>
      </c>
      <c r="W49" s="592">
        <f t="shared" si="16"/>
        <v>0.26902436603686924</v>
      </c>
      <c r="X49" s="592">
        <f t="shared" si="16"/>
        <v>0.30704832777952601</v>
      </c>
      <c r="Y49" s="592">
        <f t="shared" si="16"/>
        <v>0.28091917258310584</v>
      </c>
      <c r="Z49" s="592">
        <f t="shared" si="16"/>
        <v>0.26427564581454094</v>
      </c>
      <c r="AA49" s="592">
        <f t="shared" si="16"/>
        <v>0.28591796877755976</v>
      </c>
      <c r="AB49" s="592">
        <f t="shared" si="16"/>
        <v>0.29194428211605655</v>
      </c>
      <c r="AC49" s="592">
        <f t="shared" si="16"/>
        <v>0.25173471550801185</v>
      </c>
      <c r="AD49" s="592">
        <f t="shared" si="16"/>
        <v>0.24375379344885104</v>
      </c>
      <c r="AE49" s="592">
        <f t="shared" si="16"/>
        <v>0.28603964669315896</v>
      </c>
      <c r="AF49" s="592">
        <f t="shared" si="16"/>
        <v>0.2847567519468151</v>
      </c>
      <c r="AG49" s="592">
        <f t="shared" si="16"/>
        <v>0.26954905765000814</v>
      </c>
      <c r="AH49" s="592">
        <f t="shared" si="16"/>
        <v>0.28630416037561951</v>
      </c>
      <c r="AI49" s="592">
        <f t="shared" si="16"/>
        <v>0.28022881075195599</v>
      </c>
      <c r="AJ49" s="638">
        <f t="shared" si="16"/>
        <v>0.27584632071701776</v>
      </c>
      <c r="AK49" s="637">
        <f t="shared" si="16"/>
        <v>0.2404733009708738</v>
      </c>
      <c r="AL49" s="620"/>
      <c r="AM49" s="590"/>
      <c r="AN49" s="593">
        <f>AN47/AN$75</f>
        <v>0.24757281553398058</v>
      </c>
      <c r="AO49" s="592">
        <f>AO47/AO$75</f>
        <v>0.26758661186142102</v>
      </c>
      <c r="AP49" s="592">
        <f>AP47/AP$75</f>
        <v>0.26187092954410895</v>
      </c>
    </row>
    <row r="50" spans="1:47" x14ac:dyDescent="0.25">
      <c r="A50" s="11"/>
      <c r="B50" s="11"/>
      <c r="C50" s="11"/>
      <c r="D50" s="11"/>
      <c r="E50" s="11"/>
      <c r="F50" s="11"/>
      <c r="G50" s="11"/>
      <c r="H50" s="11"/>
      <c r="I50" s="2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M50" s="542"/>
      <c r="AO50" s="17"/>
      <c r="AP50" s="17"/>
    </row>
    <row r="51" spans="1:47" s="60" customFormat="1" x14ac:dyDescent="0.25">
      <c r="A51" s="447" t="s">
        <v>365</v>
      </c>
      <c r="B51" s="97">
        <f t="shared" ref="B51:AJ51" si="17">B42-B54</f>
        <v>446.62599999999998</v>
      </c>
      <c r="C51" s="97">
        <f t="shared" si="17"/>
        <v>424.28599999999994</v>
      </c>
      <c r="D51" s="97">
        <f t="shared" si="17"/>
        <v>517.08699999999999</v>
      </c>
      <c r="E51" s="97">
        <f t="shared" si="17"/>
        <v>538.76299999999992</v>
      </c>
      <c r="F51" s="97">
        <f t="shared" si="17"/>
        <v>594.36799999999994</v>
      </c>
      <c r="G51" s="97">
        <f t="shared" si="17"/>
        <v>537.28390000000002</v>
      </c>
      <c r="H51" s="97">
        <f t="shared" si="17"/>
        <v>564.31958333333318</v>
      </c>
      <c r="I51" s="97">
        <f t="shared" si="17"/>
        <v>555.22125000000005</v>
      </c>
      <c r="J51" s="97">
        <f t="shared" si="17"/>
        <v>484.11588333333333</v>
      </c>
      <c r="K51" s="97">
        <f t="shared" si="17"/>
        <v>451.69036666666659</v>
      </c>
      <c r="L51" s="97">
        <f t="shared" si="17"/>
        <v>522.88468333333333</v>
      </c>
      <c r="M51" s="97">
        <f t="shared" si="17"/>
        <v>502.25146666666649</v>
      </c>
      <c r="N51" s="97">
        <f t="shared" si="17"/>
        <v>491.71819999999991</v>
      </c>
      <c r="O51" s="97">
        <f t="shared" si="17"/>
        <v>427.18571623314796</v>
      </c>
      <c r="P51" s="97">
        <f t="shared" si="17"/>
        <v>460.00528521750016</v>
      </c>
      <c r="Q51" s="97">
        <f t="shared" si="17"/>
        <v>467.83098620098792</v>
      </c>
      <c r="R51" s="97">
        <f t="shared" si="17"/>
        <v>482.76595616666668</v>
      </c>
      <c r="S51" s="97">
        <f t="shared" si="17"/>
        <v>532.40390852769247</v>
      </c>
      <c r="T51" s="97">
        <f t="shared" si="17"/>
        <v>468.31927021839306</v>
      </c>
      <c r="U51" s="97">
        <f t="shared" si="17"/>
        <v>579.81027980265674</v>
      </c>
      <c r="V51" s="97">
        <f t="shared" si="17"/>
        <v>568.71434846597197</v>
      </c>
      <c r="W51" s="97">
        <f t="shared" si="17"/>
        <v>556.3576144983632</v>
      </c>
      <c r="X51" s="97">
        <f t="shared" si="17"/>
        <v>611.2140960090901</v>
      </c>
      <c r="Y51" s="97">
        <f t="shared" si="17"/>
        <v>609.35251978455392</v>
      </c>
      <c r="Z51" s="97">
        <f t="shared" si="17"/>
        <v>622.58951267481075</v>
      </c>
      <c r="AA51" s="97">
        <f t="shared" si="17"/>
        <v>696.54136670030141</v>
      </c>
      <c r="AB51" s="97">
        <f t="shared" si="17"/>
        <v>651.52773753817155</v>
      </c>
      <c r="AC51" s="97">
        <f t="shared" si="17"/>
        <v>600.90823696207929</v>
      </c>
      <c r="AD51" s="97">
        <f t="shared" si="17"/>
        <v>496.23709903980244</v>
      </c>
      <c r="AE51" s="97">
        <f t="shared" si="17"/>
        <v>683.05965595476403</v>
      </c>
      <c r="AF51" s="97">
        <f t="shared" si="17"/>
        <v>679.46318894778972</v>
      </c>
      <c r="AG51" s="97">
        <f t="shared" si="17"/>
        <v>697.27066281655266</v>
      </c>
      <c r="AH51" s="97">
        <f t="shared" si="17"/>
        <v>760.07617320708619</v>
      </c>
      <c r="AI51" s="97">
        <f t="shared" si="17"/>
        <v>709.40181759933296</v>
      </c>
      <c r="AJ51" s="97">
        <f t="shared" si="17"/>
        <v>702.19999999999993</v>
      </c>
      <c r="AK51" s="97">
        <f>AK42-AK54</f>
        <v>632.40000000000009</v>
      </c>
      <c r="AL51" s="621"/>
      <c r="AM51" s="745" t="s">
        <v>365</v>
      </c>
      <c r="AN51" s="588">
        <f>AN42-AN54</f>
        <v>632.40000000000009</v>
      </c>
      <c r="AO51" s="588">
        <f>AO42-AO54</f>
        <v>712.3</v>
      </c>
      <c r="AP51" s="588">
        <f>AP42-AP54</f>
        <v>571.20000000000005</v>
      </c>
      <c r="AQ51" s="588">
        <f>AQ42-AQ54</f>
        <v>614.4</v>
      </c>
      <c r="AR51" s="588">
        <f>AR42-AR54</f>
        <v>707.80000000000007</v>
      </c>
    </row>
    <row r="52" spans="1:47" s="60" customFormat="1" x14ac:dyDescent="0.25">
      <c r="A52" s="447" t="s">
        <v>115</v>
      </c>
      <c r="B52" s="97">
        <f t="shared" ref="B52:H52" si="18">B51-B46</f>
        <v>0</v>
      </c>
      <c r="C52" s="97">
        <f t="shared" si="18"/>
        <v>0</v>
      </c>
      <c r="D52" s="97">
        <f t="shared" si="18"/>
        <v>0</v>
      </c>
      <c r="E52" s="97">
        <f t="shared" si="18"/>
        <v>0</v>
      </c>
      <c r="F52" s="97">
        <f t="shared" si="18"/>
        <v>0</v>
      </c>
      <c r="G52" s="97">
        <f t="shared" si="18"/>
        <v>0</v>
      </c>
      <c r="H52" s="97">
        <f t="shared" si="18"/>
        <v>0</v>
      </c>
      <c r="I52" s="97">
        <f>I51-I46</f>
        <v>0</v>
      </c>
      <c r="J52" s="97">
        <f t="shared" ref="J52:AJ52" si="19">J51-J46</f>
        <v>0</v>
      </c>
      <c r="K52" s="97">
        <f t="shared" si="19"/>
        <v>0</v>
      </c>
      <c r="L52" s="97">
        <f t="shared" si="19"/>
        <v>0</v>
      </c>
      <c r="M52" s="97">
        <f t="shared" si="19"/>
        <v>0</v>
      </c>
      <c r="N52" s="97">
        <f t="shared" si="19"/>
        <v>0</v>
      </c>
      <c r="O52" s="97">
        <f t="shared" si="19"/>
        <v>0</v>
      </c>
      <c r="P52" s="97">
        <f t="shared" si="19"/>
        <v>0</v>
      </c>
      <c r="Q52" s="97">
        <f t="shared" si="19"/>
        <v>0</v>
      </c>
      <c r="R52" s="97">
        <f t="shared" si="19"/>
        <v>0</v>
      </c>
      <c r="S52" s="97">
        <f t="shared" si="19"/>
        <v>0</v>
      </c>
      <c r="T52" s="97">
        <f t="shared" si="19"/>
        <v>0</v>
      </c>
      <c r="U52" s="97">
        <f t="shared" si="19"/>
        <v>0</v>
      </c>
      <c r="V52" s="97">
        <f t="shared" si="19"/>
        <v>0</v>
      </c>
      <c r="W52" s="97">
        <f t="shared" si="19"/>
        <v>0</v>
      </c>
      <c r="X52" s="97">
        <f t="shared" si="19"/>
        <v>0</v>
      </c>
      <c r="Y52" s="97">
        <f t="shared" si="19"/>
        <v>0</v>
      </c>
      <c r="Z52" s="97">
        <f t="shared" si="19"/>
        <v>0</v>
      </c>
      <c r="AA52" s="97">
        <f t="shared" si="19"/>
        <v>0</v>
      </c>
      <c r="AB52" s="97">
        <f t="shared" si="19"/>
        <v>0</v>
      </c>
      <c r="AC52" s="97">
        <f t="shared" si="19"/>
        <v>0</v>
      </c>
      <c r="AD52" s="97">
        <f t="shared" si="19"/>
        <v>0</v>
      </c>
      <c r="AE52" s="97">
        <f t="shared" si="19"/>
        <v>0</v>
      </c>
      <c r="AF52" s="97">
        <f t="shared" si="19"/>
        <v>0</v>
      </c>
      <c r="AG52" s="97">
        <f t="shared" si="19"/>
        <v>0</v>
      </c>
      <c r="AH52" s="97">
        <f t="shared" si="19"/>
        <v>0</v>
      </c>
      <c r="AI52" s="97">
        <f t="shared" si="19"/>
        <v>0</v>
      </c>
      <c r="AJ52" s="97">
        <f t="shared" si="19"/>
        <v>9.9999999999909051E-2</v>
      </c>
      <c r="AK52" s="97">
        <f>AK51-AK46</f>
        <v>-9.9999999999909051E-2</v>
      </c>
      <c r="AL52" s="621"/>
      <c r="AM52" s="536" t="s">
        <v>115</v>
      </c>
      <c r="AN52" s="539">
        <f>AN51-AN46</f>
        <v>-9.9999999999909051E-2</v>
      </c>
      <c r="AO52" s="97">
        <f>AO51-AO46</f>
        <v>-0.10000000000002274</v>
      </c>
      <c r="AP52" s="97">
        <f>AP51-AP46</f>
        <v>0</v>
      </c>
      <c r="AQ52" s="97">
        <f>AQ51-AQ46</f>
        <v>0</v>
      </c>
      <c r="AR52" s="97">
        <f>AR51-AR46</f>
        <v>-9.9999999999909051E-2</v>
      </c>
    </row>
    <row r="53" spans="1:47" x14ac:dyDescent="0.25">
      <c r="A53" s="11"/>
      <c r="B53" s="11"/>
      <c r="C53" s="11"/>
      <c r="D53" s="11"/>
      <c r="E53" s="11"/>
      <c r="F53" s="11"/>
      <c r="G53" s="11"/>
      <c r="H53" s="11"/>
      <c r="I53" s="24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M53" s="542"/>
      <c r="AO53" s="17"/>
      <c r="AP53" s="17"/>
    </row>
    <row r="54" spans="1:47" x14ac:dyDescent="0.25">
      <c r="A54" s="100" t="s">
        <v>37</v>
      </c>
      <c r="B54" s="101">
        <v>554.96699999999998</v>
      </c>
      <c r="C54" s="101">
        <v>335.73500000000001</v>
      </c>
      <c r="D54" s="101">
        <v>506.35599999999999</v>
      </c>
      <c r="E54" s="101">
        <v>526.10500000000002</v>
      </c>
      <c r="F54" s="101">
        <v>774.18399999999997</v>
      </c>
      <c r="G54" s="101">
        <v>680.92</v>
      </c>
      <c r="H54" s="101">
        <v>646.36500000000001</v>
      </c>
      <c r="I54" s="101">
        <v>790.62400000000002</v>
      </c>
      <c r="J54" s="101">
        <v>471.68599999999998</v>
      </c>
      <c r="K54" s="101">
        <v>608.41700000000003</v>
      </c>
      <c r="L54" s="101">
        <v>848.92600000000004</v>
      </c>
      <c r="M54" s="101">
        <v>836.75400000000002</v>
      </c>
      <c r="N54" s="101">
        <v>656.28200000000004</v>
      </c>
      <c r="O54" s="101">
        <v>464.51100000000002</v>
      </c>
      <c r="P54" s="101">
        <v>595.91399999999999</v>
      </c>
      <c r="Q54" s="101">
        <v>723.52200000000005</v>
      </c>
      <c r="R54" s="101">
        <v>695.67100000000005</v>
      </c>
      <c r="S54" s="101">
        <v>683.41300000000001</v>
      </c>
      <c r="T54" s="101">
        <v>555.26</v>
      </c>
      <c r="U54" s="101">
        <v>791.87199999999996</v>
      </c>
      <c r="V54" s="101">
        <v>622.80100000000004</v>
      </c>
      <c r="W54" s="101">
        <v>499.89</v>
      </c>
      <c r="X54" s="101">
        <v>593.654</v>
      </c>
      <c r="Y54" s="101">
        <v>848.57299999999998</v>
      </c>
      <c r="Z54" s="101">
        <v>774.42499999999995</v>
      </c>
      <c r="AA54" s="101">
        <v>708.18</v>
      </c>
      <c r="AB54" s="101">
        <v>684.92100000000005</v>
      </c>
      <c r="AC54" s="101">
        <v>602.36199999999997</v>
      </c>
      <c r="AD54" s="101">
        <v>410.60399999999998</v>
      </c>
      <c r="AE54" s="101">
        <v>699.274</v>
      </c>
      <c r="AF54" s="101">
        <v>990.69899999999996</v>
      </c>
      <c r="AG54" s="101">
        <v>1092.1849999999999</v>
      </c>
      <c r="AH54" s="101">
        <v>676.14300000000003</v>
      </c>
      <c r="AI54" s="101">
        <v>596.15899999999999</v>
      </c>
      <c r="AJ54" s="639">
        <v>571.1</v>
      </c>
      <c r="AK54" s="640">
        <v>619.29999999999995</v>
      </c>
      <c r="AM54" s="538" t="s">
        <v>37</v>
      </c>
      <c r="AN54" s="557">
        <v>619.29999999999995</v>
      </c>
      <c r="AO54" s="101">
        <v>667.5</v>
      </c>
      <c r="AP54" s="101">
        <v>434.7</v>
      </c>
      <c r="AQ54" s="101">
        <v>405</v>
      </c>
      <c r="AR54" s="1027">
        <v>627.1</v>
      </c>
      <c r="AU54" s="14"/>
    </row>
    <row r="55" spans="1:47" x14ac:dyDescent="0.25">
      <c r="I55" s="24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85"/>
      <c r="AI55" s="85"/>
      <c r="AJ55" s="641"/>
      <c r="AK55" s="630"/>
      <c r="AM55" s="62"/>
      <c r="AN55" s="551"/>
      <c r="AO55" s="17"/>
      <c r="AP55" s="17"/>
    </row>
    <row r="56" spans="1:47" x14ac:dyDescent="0.25">
      <c r="A56" s="100" t="s">
        <v>116</v>
      </c>
      <c r="I56" s="24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85"/>
      <c r="AI56" s="85"/>
      <c r="AJ56" s="641"/>
      <c r="AK56" s="630"/>
      <c r="AM56" s="538" t="s">
        <v>116</v>
      </c>
      <c r="AN56" s="551"/>
      <c r="AO56" s="17"/>
      <c r="AP56" s="17"/>
    </row>
    <row r="57" spans="1:47" x14ac:dyDescent="0.25">
      <c r="A57" s="88" t="s">
        <v>117</v>
      </c>
      <c r="B57" s="89">
        <v>1E-3</v>
      </c>
      <c r="C57" s="89">
        <v>0</v>
      </c>
      <c r="D57" s="89">
        <v>1E-3</v>
      </c>
      <c r="E57" s="89">
        <v>0</v>
      </c>
      <c r="F57" s="89">
        <v>3.0000000000000001E-3</v>
      </c>
      <c r="G57" s="89">
        <v>4.2049999999999997E-2</v>
      </c>
      <c r="H57" s="89">
        <v>2.7383333333333332E-2</v>
      </c>
      <c r="I57" s="89">
        <v>9.6833333333333337E-3</v>
      </c>
      <c r="J57" s="89">
        <v>1.8666666666666668E-2</v>
      </c>
      <c r="K57" s="89">
        <v>2.155E-2</v>
      </c>
      <c r="L57" s="89">
        <v>3.2266666666666666E-2</v>
      </c>
      <c r="M57" s="89">
        <v>1.7000000000000001E-2</v>
      </c>
      <c r="N57" s="89">
        <v>3.5916666666666666E-2</v>
      </c>
      <c r="O57" s="89">
        <v>0.36769269940829996</v>
      </c>
      <c r="P57" s="89">
        <v>0.76369935916260001</v>
      </c>
      <c r="Q57" s="89">
        <v>1.1916713844504001</v>
      </c>
      <c r="R57" s="89">
        <v>0.31371451666666672</v>
      </c>
      <c r="S57" s="89">
        <v>0.11143621987260001</v>
      </c>
      <c r="T57" s="89">
        <v>1.3682016041883001</v>
      </c>
      <c r="U57" s="89">
        <v>0.69768290870880012</v>
      </c>
      <c r="V57" s="89">
        <v>0.3543720793347</v>
      </c>
      <c r="W57" s="89">
        <v>7.4073236408681993</v>
      </c>
      <c r="X57" s="89">
        <v>1.5292524012465003</v>
      </c>
      <c r="Y57" s="89">
        <v>0.48430246898460005</v>
      </c>
      <c r="Z57" s="89">
        <v>1.2634776866880002</v>
      </c>
      <c r="AA57" s="89">
        <v>1.0534054292496</v>
      </c>
      <c r="AB57" s="89">
        <v>0.37472915470199997</v>
      </c>
      <c r="AC57" s="89">
        <v>0.91113834232470003</v>
      </c>
      <c r="AD57" s="89">
        <v>0.93801691003020005</v>
      </c>
      <c r="AE57" s="89">
        <v>2.2600176839688002</v>
      </c>
      <c r="AF57" s="89">
        <v>1.0504569310431002</v>
      </c>
      <c r="AG57" s="89">
        <v>3.0337137178718998</v>
      </c>
      <c r="AH57" s="89">
        <v>2.3381084081922006</v>
      </c>
      <c r="AI57" s="89">
        <v>2.1351931253835001</v>
      </c>
      <c r="AJ57" s="631">
        <v>2.6</v>
      </c>
      <c r="AK57" s="644">
        <v>2.9</v>
      </c>
      <c r="AM57" s="532" t="s">
        <v>319</v>
      </c>
      <c r="AN57" s="561">
        <v>2.9</v>
      </c>
      <c r="AO57" s="672">
        <v>4.8</v>
      </c>
      <c r="AP57" s="758">
        <v>23.7</v>
      </c>
      <c r="AQ57" s="602">
        <v>30.3</v>
      </c>
      <c r="AR57" s="582">
        <v>8.6999999999999993</v>
      </c>
      <c r="AS57" s="582"/>
      <c r="AT57" s="582"/>
    </row>
    <row r="58" spans="1:47" x14ac:dyDescent="0.25">
      <c r="A58" s="88" t="s">
        <v>118</v>
      </c>
      <c r="B58" s="91">
        <v>554.96799999999996</v>
      </c>
      <c r="C58" s="91">
        <v>335.73500000000001</v>
      </c>
      <c r="D58" s="91">
        <v>506.35700000000003</v>
      </c>
      <c r="E58" s="91">
        <v>526.10500000000002</v>
      </c>
      <c r="F58" s="91">
        <v>774.18700000000001</v>
      </c>
      <c r="G58" s="91">
        <v>680.96205000000009</v>
      </c>
      <c r="H58" s="91">
        <v>646.39238333333333</v>
      </c>
      <c r="I58" s="91">
        <v>790.63368333333335</v>
      </c>
      <c r="J58" s="91">
        <v>471.7046666666667</v>
      </c>
      <c r="K58" s="91">
        <v>608.43855000000008</v>
      </c>
      <c r="L58" s="91">
        <v>848.95826666666676</v>
      </c>
      <c r="M58" s="91">
        <v>836.77099999999996</v>
      </c>
      <c r="N58" s="91">
        <v>656.31791666666663</v>
      </c>
      <c r="O58" s="91">
        <v>464.87869269940825</v>
      </c>
      <c r="P58" s="91">
        <v>596.6776993591626</v>
      </c>
      <c r="Q58" s="91">
        <v>724.71367138445044</v>
      </c>
      <c r="R58" s="91">
        <v>695.98471451666671</v>
      </c>
      <c r="S58" s="91">
        <v>683.52443621987254</v>
      </c>
      <c r="T58" s="91">
        <v>556.62820160418835</v>
      </c>
      <c r="U58" s="91">
        <v>792.56968290870884</v>
      </c>
      <c r="V58" s="91">
        <v>623.15537207933471</v>
      </c>
      <c r="W58" s="91">
        <v>507.29732364086817</v>
      </c>
      <c r="X58" s="91">
        <v>595.18325240124648</v>
      </c>
      <c r="Y58" s="91">
        <v>849.05730246898463</v>
      </c>
      <c r="Z58" s="91">
        <v>775.68847768668797</v>
      </c>
      <c r="AA58" s="91">
        <v>709.23340542924961</v>
      </c>
      <c r="AB58" s="91">
        <v>685.29572915470203</v>
      </c>
      <c r="AC58" s="91">
        <v>603.27313834232461</v>
      </c>
      <c r="AD58" s="91">
        <v>411.54201691003021</v>
      </c>
      <c r="AE58" s="91">
        <v>701.53401768396873</v>
      </c>
      <c r="AF58" s="91">
        <v>991.74945693104303</v>
      </c>
      <c r="AG58" s="91">
        <v>1095.2187137178719</v>
      </c>
      <c r="AH58" s="91">
        <v>678.4811084081922</v>
      </c>
      <c r="AI58" s="91">
        <v>598.29419312538346</v>
      </c>
      <c r="AJ58" s="91">
        <v>573.70000000000005</v>
      </c>
      <c r="AK58" s="645">
        <v>622.20000000000005</v>
      </c>
      <c r="AM58" s="533" t="s">
        <v>320</v>
      </c>
      <c r="AN58" s="562">
        <v>622.20000000000005</v>
      </c>
      <c r="AO58" s="673">
        <v>672.3</v>
      </c>
      <c r="AP58" s="762">
        <v>458.4</v>
      </c>
      <c r="AQ58" s="603">
        <v>435.3</v>
      </c>
      <c r="AR58" s="91">
        <v>635.79999999999995</v>
      </c>
      <c r="AS58" s="583"/>
      <c r="AT58" s="583"/>
    </row>
    <row r="59" spans="1:47" x14ac:dyDescent="0.25">
      <c r="A59" s="102" t="s">
        <v>12</v>
      </c>
      <c r="B59" s="94">
        <v>209.46700000000001</v>
      </c>
      <c r="C59" s="94">
        <v>155.96600000000001</v>
      </c>
      <c r="D59" s="94">
        <v>217.12200000000001</v>
      </c>
      <c r="E59" s="94">
        <v>239.78</v>
      </c>
      <c r="F59" s="94">
        <v>251.20599999999999</v>
      </c>
      <c r="G59" s="94">
        <v>220.40333333333334</v>
      </c>
      <c r="H59" s="94">
        <v>215.44666666666666</v>
      </c>
      <c r="I59" s="94">
        <v>248.83</v>
      </c>
      <c r="J59" s="94">
        <v>210.66999999999996</v>
      </c>
      <c r="K59" s="94">
        <v>242.18</v>
      </c>
      <c r="L59" s="94">
        <v>241.11666666666665</v>
      </c>
      <c r="M59" s="94">
        <v>265.56666666666666</v>
      </c>
      <c r="N59" s="94">
        <v>255.51900000000001</v>
      </c>
      <c r="O59" s="94">
        <v>225.90666666666669</v>
      </c>
      <c r="P59" s="94">
        <v>278.42599999999999</v>
      </c>
      <c r="Q59" s="94">
        <v>288</v>
      </c>
      <c r="R59" s="94">
        <v>304.577</v>
      </c>
      <c r="S59" s="94">
        <v>290.09190000000001</v>
      </c>
      <c r="T59" s="94">
        <v>299.11</v>
      </c>
      <c r="U59" s="94">
        <v>323.459</v>
      </c>
      <c r="V59" s="94">
        <v>325.04250000000002</v>
      </c>
      <c r="W59" s="94">
        <v>318.76033333333334</v>
      </c>
      <c r="X59" s="94">
        <v>353.21666666666664</v>
      </c>
      <c r="Y59" s="94">
        <v>375.4</v>
      </c>
      <c r="Z59" s="94">
        <v>370.33</v>
      </c>
      <c r="AA59" s="94">
        <v>395.11</v>
      </c>
      <c r="AB59" s="94">
        <v>394.9881666666667</v>
      </c>
      <c r="AC59" s="94">
        <v>375.73373333333336</v>
      </c>
      <c r="AD59" s="94">
        <v>327.60946666666666</v>
      </c>
      <c r="AE59" s="94">
        <v>401.81049999999993</v>
      </c>
      <c r="AF59" s="94">
        <v>428.09463333333332</v>
      </c>
      <c r="AG59" s="94">
        <v>445.45689300000004</v>
      </c>
      <c r="AH59" s="94">
        <v>408.99179999999996</v>
      </c>
      <c r="AI59" s="94">
        <v>388.71659999999997</v>
      </c>
      <c r="AJ59" s="633">
        <v>386.9</v>
      </c>
      <c r="AK59" s="647">
        <v>378.2</v>
      </c>
      <c r="AM59" s="1031" t="s">
        <v>416</v>
      </c>
      <c r="AN59" s="554">
        <v>301.3</v>
      </c>
      <c r="AO59" s="675">
        <v>298.89999999999998</v>
      </c>
      <c r="AP59" s="759">
        <v>267.3</v>
      </c>
      <c r="AQ59" s="604">
        <v>285.60000000000002</v>
      </c>
      <c r="AR59" s="584">
        <v>452</v>
      </c>
      <c r="AS59" s="584"/>
      <c r="AT59" s="584"/>
    </row>
    <row r="60" spans="1:47" x14ac:dyDescent="0.25">
      <c r="A60" s="102" t="s">
        <v>13</v>
      </c>
      <c r="B60" s="94">
        <v>100.69045132020001</v>
      </c>
      <c r="C60" s="94">
        <v>76.313872378799999</v>
      </c>
      <c r="D60" s="94">
        <v>137.41570598279998</v>
      </c>
      <c r="E60" s="94">
        <v>113.25709066980001</v>
      </c>
      <c r="F60" s="94">
        <v>165.4381785567</v>
      </c>
      <c r="G60" s="94">
        <v>113.139</v>
      </c>
      <c r="H60" s="94">
        <v>171.041</v>
      </c>
      <c r="I60" s="94">
        <v>179.50678299999998</v>
      </c>
      <c r="J60" s="94">
        <v>111.599733</v>
      </c>
      <c r="K60" s="94">
        <v>63.800388999999996</v>
      </c>
      <c r="L60" s="94">
        <v>75.732554000000007</v>
      </c>
      <c r="M60" s="94">
        <v>147.87897690000005</v>
      </c>
      <c r="N60" s="94">
        <v>97.63749077460001</v>
      </c>
      <c r="O60" s="94">
        <v>65.861893407586507</v>
      </c>
      <c r="P60" s="94">
        <v>83.718227349170405</v>
      </c>
      <c r="Q60" s="94">
        <v>110.36101642704389</v>
      </c>
      <c r="R60" s="94">
        <v>109.008</v>
      </c>
      <c r="S60" s="94">
        <v>107.59194700380002</v>
      </c>
      <c r="T60" s="94">
        <v>84.374374591500001</v>
      </c>
      <c r="U60" s="94">
        <v>125.2670629644</v>
      </c>
      <c r="V60" s="94">
        <v>150.40148071830004</v>
      </c>
      <c r="W60" s="94">
        <v>92.168484979200002</v>
      </c>
      <c r="X60" s="94">
        <v>79.095260237700003</v>
      </c>
      <c r="Y60" s="94">
        <v>130.6048202634</v>
      </c>
      <c r="Z60" s="94">
        <v>156.69545606610001</v>
      </c>
      <c r="AA60" s="94">
        <v>116.08224027540003</v>
      </c>
      <c r="AB60" s="94">
        <v>137.28464120490003</v>
      </c>
      <c r="AC60" s="94">
        <v>104.08674499860001</v>
      </c>
      <c r="AD60" s="94">
        <v>45.796429087500009</v>
      </c>
      <c r="AE60" s="94">
        <v>82.782674251200007</v>
      </c>
      <c r="AF60" s="94">
        <v>137.7114927678</v>
      </c>
      <c r="AG60" s="94">
        <v>136.35840601530001</v>
      </c>
      <c r="AH60" s="94">
        <v>155.72623074750004</v>
      </c>
      <c r="AI60" s="94">
        <v>165.8012063127</v>
      </c>
      <c r="AJ60" s="633">
        <v>121.8</v>
      </c>
      <c r="AK60" s="634">
        <v>105.8</v>
      </c>
      <c r="AM60" s="1032" t="s">
        <v>417</v>
      </c>
      <c r="AN60" s="554"/>
      <c r="AO60" s="676"/>
      <c r="AP60" s="759"/>
      <c r="AQ60" s="605"/>
      <c r="AR60" s="1033">
        <v>-123.8</v>
      </c>
      <c r="AS60" s="585"/>
      <c r="AT60" s="585"/>
    </row>
    <row r="61" spans="1:47" s="60" customFormat="1" x14ac:dyDescent="0.25">
      <c r="A61" s="402" t="s">
        <v>34</v>
      </c>
      <c r="B61" s="106">
        <v>-0.12945132020000893</v>
      </c>
      <c r="C61" s="106">
        <v>0.5311276211999939</v>
      </c>
      <c r="D61" s="106">
        <v>-9.3567059827999906</v>
      </c>
      <c r="E61" s="106">
        <v>-2.5200906698000036</v>
      </c>
      <c r="F61" s="106">
        <v>-0.93317855670000427</v>
      </c>
      <c r="G61" s="106">
        <v>34.412716666666704</v>
      </c>
      <c r="H61" s="106">
        <v>5.4237166666666452</v>
      </c>
      <c r="I61" s="106">
        <v>17.662900333333354</v>
      </c>
      <c r="J61" s="106">
        <v>-26.261066333333293</v>
      </c>
      <c r="K61" s="106">
        <v>-13.598838999999948</v>
      </c>
      <c r="L61" s="106">
        <v>-4.2559539999999396</v>
      </c>
      <c r="M61" s="106">
        <v>-13.121643566666753</v>
      </c>
      <c r="N61" s="106">
        <v>0.68542589206661797</v>
      </c>
      <c r="O61" s="106">
        <v>-8.9188673748449219</v>
      </c>
      <c r="P61" s="106">
        <v>-4.6055279900078165</v>
      </c>
      <c r="Q61" s="106">
        <v>-2.6893450425935006</v>
      </c>
      <c r="R61" s="106">
        <v>3.9627145166667179</v>
      </c>
      <c r="S61" s="106">
        <v>-6.4434107839274803</v>
      </c>
      <c r="T61" s="106">
        <v>-35.973172987311699</v>
      </c>
      <c r="U61" s="106">
        <v>9.029619944308811</v>
      </c>
      <c r="V61" s="106">
        <v>-35.746608638965348</v>
      </c>
      <c r="W61" s="106">
        <v>-35.464494671665129</v>
      </c>
      <c r="X61" s="106">
        <v>-36.927674503120173</v>
      </c>
      <c r="Y61" s="106">
        <v>-5.4295177944153838</v>
      </c>
      <c r="Z61" s="106">
        <v>-41.498978379412058</v>
      </c>
      <c r="AA61" s="106">
        <v>-49.705834846150395</v>
      </c>
      <c r="AB61" s="106">
        <v>-55.038078716864661</v>
      </c>
      <c r="AC61" s="106">
        <v>-54.876339989608709</v>
      </c>
      <c r="AD61" s="106">
        <v>-74.277878844136453</v>
      </c>
      <c r="AE61" s="106">
        <v>-38.797156567231184</v>
      </c>
      <c r="AF61" s="106">
        <v>-23.382669170090232</v>
      </c>
      <c r="AG61" s="106">
        <v>-60.406585297428244</v>
      </c>
      <c r="AH61" s="106">
        <v>-91.270922339307788</v>
      </c>
      <c r="AI61" s="106">
        <v>-94.42161318731651</v>
      </c>
      <c r="AJ61" s="106">
        <v>-85.9</v>
      </c>
      <c r="AK61" s="106">
        <v>-76.8</v>
      </c>
      <c r="AL61" s="621"/>
      <c r="AM61" s="1029" t="s">
        <v>21</v>
      </c>
      <c r="AN61" s="1030">
        <v>105.8</v>
      </c>
      <c r="AO61" s="714">
        <v>204</v>
      </c>
      <c r="AP61" s="760">
        <v>50.5</v>
      </c>
      <c r="AQ61" s="442">
        <v>57.8</v>
      </c>
      <c r="AR61" s="586">
        <v>117</v>
      </c>
      <c r="AS61" s="586"/>
      <c r="AT61" s="586"/>
    </row>
    <row r="62" spans="1:47" x14ac:dyDescent="0.25">
      <c r="A62" s="96" t="s">
        <v>106</v>
      </c>
      <c r="B62" s="94">
        <v>310.02800000000002</v>
      </c>
      <c r="C62" s="94">
        <v>232.81100000000001</v>
      </c>
      <c r="D62" s="94">
        <v>345.18099999999998</v>
      </c>
      <c r="E62" s="94">
        <v>350.517</v>
      </c>
      <c r="F62" s="94">
        <v>415.71100000000001</v>
      </c>
      <c r="G62" s="94">
        <v>367.95505000000003</v>
      </c>
      <c r="H62" s="94">
        <v>391.91138333333328</v>
      </c>
      <c r="I62" s="94">
        <v>445.99968333333334</v>
      </c>
      <c r="J62" s="94">
        <v>296.00866666666667</v>
      </c>
      <c r="K62" s="94">
        <v>292.38155000000006</v>
      </c>
      <c r="L62" s="94">
        <v>312.59326666666669</v>
      </c>
      <c r="M62" s="94">
        <v>400.32400000000001</v>
      </c>
      <c r="N62" s="94">
        <v>353.84191666666663</v>
      </c>
      <c r="O62" s="94">
        <v>282.84969269940825</v>
      </c>
      <c r="P62" s="94">
        <v>357.53869935916259</v>
      </c>
      <c r="Q62" s="94">
        <v>395.67167138445041</v>
      </c>
      <c r="R62" s="94">
        <v>417.5477145166667</v>
      </c>
      <c r="S62" s="94">
        <v>391.24043621987255</v>
      </c>
      <c r="T62" s="94">
        <v>347.51120160418833</v>
      </c>
      <c r="U62" s="94">
        <v>457.75568290870882</v>
      </c>
      <c r="V62" s="94">
        <v>439.69737207933468</v>
      </c>
      <c r="W62" s="94">
        <v>375.4643236408682</v>
      </c>
      <c r="X62" s="94">
        <v>395.38425240124644</v>
      </c>
      <c r="Y62" s="94">
        <v>500.5753024689846</v>
      </c>
      <c r="Z62" s="94">
        <v>485.52647768668794</v>
      </c>
      <c r="AA62" s="94">
        <v>461.48640542924966</v>
      </c>
      <c r="AB62" s="94">
        <v>477.23472915470205</v>
      </c>
      <c r="AC62" s="94">
        <v>424.94413834232466</v>
      </c>
      <c r="AD62" s="94">
        <v>299.12801691003023</v>
      </c>
      <c r="AE62" s="94">
        <v>445.79601768396878</v>
      </c>
      <c r="AF62" s="94">
        <v>542.42345693104312</v>
      </c>
      <c r="AG62" s="94">
        <v>521.40871371787182</v>
      </c>
      <c r="AH62" s="94">
        <v>473.44710840819215</v>
      </c>
      <c r="AI62" s="94">
        <v>460.09619312538348</v>
      </c>
      <c r="AJ62" s="633">
        <v>422.9</v>
      </c>
      <c r="AK62" s="605">
        <v>407.2</v>
      </c>
      <c r="AM62" s="534" t="s">
        <v>312</v>
      </c>
      <c r="AN62" s="554">
        <v>407.2</v>
      </c>
      <c r="AO62" s="674">
        <v>502.9</v>
      </c>
      <c r="AP62" s="761">
        <v>317.8</v>
      </c>
      <c r="AQ62" s="606">
        <v>343.3</v>
      </c>
      <c r="AR62" s="587">
        <v>445.1</v>
      </c>
      <c r="AS62" s="587"/>
      <c r="AT62" s="587"/>
    </row>
    <row r="63" spans="1:47" s="591" customFormat="1" ht="10.199999999999999" x14ac:dyDescent="0.2">
      <c r="A63" s="594" t="s">
        <v>328</v>
      </c>
      <c r="B63" s="589">
        <f t="shared" ref="B63:AI63" si="20">B59+B61</f>
        <v>209.33754867979999</v>
      </c>
      <c r="C63" s="589">
        <f t="shared" si="20"/>
        <v>156.49712762120001</v>
      </c>
      <c r="D63" s="589">
        <f t="shared" si="20"/>
        <v>207.76529401720003</v>
      </c>
      <c r="E63" s="589">
        <f t="shared" si="20"/>
        <v>237.2599093302</v>
      </c>
      <c r="F63" s="589">
        <f t="shared" si="20"/>
        <v>250.27282144329999</v>
      </c>
      <c r="G63" s="589">
        <f t="shared" si="20"/>
        <v>254.81605000000005</v>
      </c>
      <c r="H63" s="589">
        <f t="shared" si="20"/>
        <v>220.87038333333331</v>
      </c>
      <c r="I63" s="589">
        <f t="shared" si="20"/>
        <v>266.49290033333335</v>
      </c>
      <c r="J63" s="589">
        <f t="shared" si="20"/>
        <v>184.40893366666666</v>
      </c>
      <c r="K63" s="589">
        <f t="shared" si="20"/>
        <v>228.58116100000007</v>
      </c>
      <c r="L63" s="589">
        <f t="shared" si="20"/>
        <v>236.8607126666667</v>
      </c>
      <c r="M63" s="589">
        <f t="shared" si="20"/>
        <v>252.4450230999999</v>
      </c>
      <c r="N63" s="589">
        <f t="shared" si="20"/>
        <v>256.20442589206664</v>
      </c>
      <c r="O63" s="589">
        <f t="shared" si="20"/>
        <v>216.98779929182177</v>
      </c>
      <c r="P63" s="589">
        <f t="shared" si="20"/>
        <v>273.82047200999216</v>
      </c>
      <c r="Q63" s="589">
        <f t="shared" si="20"/>
        <v>285.31065495740648</v>
      </c>
      <c r="R63" s="589">
        <f t="shared" si="20"/>
        <v>308.53971451666672</v>
      </c>
      <c r="S63" s="589">
        <f t="shared" si="20"/>
        <v>283.64848921607251</v>
      </c>
      <c r="T63" s="589">
        <f t="shared" si="20"/>
        <v>263.13682701268829</v>
      </c>
      <c r="U63" s="589">
        <f t="shared" si="20"/>
        <v>332.48861994430882</v>
      </c>
      <c r="V63" s="589">
        <f t="shared" si="20"/>
        <v>289.29589136103465</v>
      </c>
      <c r="W63" s="589">
        <f t="shared" si="20"/>
        <v>283.2958386616682</v>
      </c>
      <c r="X63" s="589">
        <f t="shared" si="20"/>
        <v>316.28899216354648</v>
      </c>
      <c r="Y63" s="589">
        <f t="shared" si="20"/>
        <v>369.97048220558457</v>
      </c>
      <c r="Z63" s="589">
        <f t="shared" si="20"/>
        <v>328.83102162058793</v>
      </c>
      <c r="AA63" s="589">
        <f t="shared" si="20"/>
        <v>345.40416515384959</v>
      </c>
      <c r="AB63" s="589">
        <f t="shared" si="20"/>
        <v>339.95008794980203</v>
      </c>
      <c r="AC63" s="589">
        <f t="shared" si="20"/>
        <v>320.85739334372465</v>
      </c>
      <c r="AD63" s="589">
        <f t="shared" si="20"/>
        <v>253.3315878225302</v>
      </c>
      <c r="AE63" s="589">
        <f t="shared" si="20"/>
        <v>363.01334343276875</v>
      </c>
      <c r="AF63" s="589">
        <f t="shared" si="20"/>
        <v>404.71196416324307</v>
      </c>
      <c r="AG63" s="589">
        <f t="shared" si="20"/>
        <v>385.05030770257179</v>
      </c>
      <c r="AH63" s="589">
        <f t="shared" si="20"/>
        <v>317.72087766069217</v>
      </c>
      <c r="AI63" s="589">
        <f t="shared" si="20"/>
        <v>294.29498681268348</v>
      </c>
      <c r="AJ63" s="636">
        <f>AJ59+AJ61</f>
        <v>301</v>
      </c>
      <c r="AK63" s="637">
        <f>AK59</f>
        <v>378.2</v>
      </c>
      <c r="AL63" s="620"/>
      <c r="AM63" s="590"/>
      <c r="AN63" s="590">
        <f>AN59</f>
        <v>301.3</v>
      </c>
      <c r="AO63" s="715">
        <f>AO59</f>
        <v>298.89999999999998</v>
      </c>
      <c r="AP63" s="589">
        <f>AP59</f>
        <v>267.3</v>
      </c>
      <c r="AQ63" s="589">
        <f>AQ59</f>
        <v>285.60000000000002</v>
      </c>
    </row>
    <row r="64" spans="1:47" s="591" customFormat="1" ht="10.199999999999999" x14ac:dyDescent="0.2">
      <c r="A64" s="594" t="s">
        <v>333</v>
      </c>
      <c r="B64" s="592">
        <f t="shared" ref="B64:AK64" si="21">B63/B$6</f>
        <v>0.12055163278704195</v>
      </c>
      <c r="C64" s="592">
        <f t="shared" si="21"/>
        <v>0.10204899068839667</v>
      </c>
      <c r="D64" s="592">
        <f t="shared" si="21"/>
        <v>0.11109296955832902</v>
      </c>
      <c r="E64" s="592">
        <f t="shared" si="21"/>
        <v>0.11688025721459748</v>
      </c>
      <c r="F64" s="592">
        <f t="shared" si="21"/>
        <v>0.10272824686817217</v>
      </c>
      <c r="G64" s="592">
        <f t="shared" si="21"/>
        <v>0.11816567962777562</v>
      </c>
      <c r="H64" s="592">
        <f t="shared" si="21"/>
        <v>9.5931976425916998E-2</v>
      </c>
      <c r="I64" s="592">
        <f t="shared" si="21"/>
        <v>0.10899872244504161</v>
      </c>
      <c r="J64" s="592">
        <f t="shared" si="21"/>
        <v>9.3111932624965144E-2</v>
      </c>
      <c r="K64" s="592">
        <f t="shared" si="21"/>
        <v>0.11221480026561657</v>
      </c>
      <c r="L64" s="592">
        <f t="shared" si="21"/>
        <v>9.804610261291706E-2</v>
      </c>
      <c r="M64" s="592">
        <f t="shared" si="21"/>
        <v>0.1018332366692962</v>
      </c>
      <c r="N64" s="592">
        <f t="shared" si="21"/>
        <v>0.1078561639099387</v>
      </c>
      <c r="O64" s="592">
        <f t="shared" si="21"/>
        <v>0.11698029119714651</v>
      </c>
      <c r="P64" s="592">
        <f t="shared" si="21"/>
        <v>0.12988420243255622</v>
      </c>
      <c r="Q64" s="592">
        <f t="shared" si="21"/>
        <v>0.13156576182952831</v>
      </c>
      <c r="R64" s="592">
        <f t="shared" si="21"/>
        <v>0.13304714920112179</v>
      </c>
      <c r="S64" s="592">
        <f t="shared" si="21"/>
        <v>0.11479804581536029</v>
      </c>
      <c r="T64" s="592">
        <f t="shared" si="21"/>
        <v>0.12134965210048151</v>
      </c>
      <c r="U64" s="592">
        <f t="shared" si="21"/>
        <v>0.12181453319099068</v>
      </c>
      <c r="V64" s="592">
        <f t="shared" si="21"/>
        <v>0.11509574330844044</v>
      </c>
      <c r="W64" s="592">
        <f t="shared" si="21"/>
        <v>0.11011889987662241</v>
      </c>
      <c r="X64" s="592">
        <f t="shared" si="21"/>
        <v>0.11193736869649581</v>
      </c>
      <c r="Y64" s="592">
        <f t="shared" si="21"/>
        <v>0.1256550573648271</v>
      </c>
      <c r="Z64" s="592">
        <f t="shared" si="21"/>
        <v>0.10937659737904347</v>
      </c>
      <c r="AA64" s="592">
        <f t="shared" si="21"/>
        <v>0.1131901220123876</v>
      </c>
      <c r="AB64" s="592">
        <f t="shared" si="21"/>
        <v>0.10823854831186466</v>
      </c>
      <c r="AC64" s="592">
        <f t="shared" si="21"/>
        <v>0.10807394859607415</v>
      </c>
      <c r="AD64" s="592">
        <f t="shared" si="21"/>
        <v>9.6041313726549588E-2</v>
      </c>
      <c r="AE64" s="592">
        <f t="shared" si="21"/>
        <v>0.11197958166321209</v>
      </c>
      <c r="AF64" s="592">
        <f t="shared" si="21"/>
        <v>0.12162818971342104</v>
      </c>
      <c r="AG64" s="592">
        <f t="shared" si="21"/>
        <v>0.10534644982854523</v>
      </c>
      <c r="AH64" s="592">
        <f t="shared" si="21"/>
        <v>9.7436546779092428E-2</v>
      </c>
      <c r="AI64" s="592">
        <f t="shared" si="21"/>
        <v>9.2391487542744857E-2</v>
      </c>
      <c r="AJ64" s="638">
        <f t="shared" si="21"/>
        <v>8.5711031379919131E-2</v>
      </c>
      <c r="AK64" s="637">
        <f t="shared" si="21"/>
        <v>0.108227214193733</v>
      </c>
      <c r="AL64" s="620"/>
      <c r="AM64" s="590"/>
      <c r="AN64" s="593">
        <f>AN63/AN$6</f>
        <v>8.6221204750321939E-2</v>
      </c>
      <c r="AO64" s="716">
        <f>AO63/AO$6</f>
        <v>8.9903588152804734E-2</v>
      </c>
      <c r="AP64" s="592">
        <f>AP63/AP$6</f>
        <v>8.2523237885049172E-2</v>
      </c>
      <c r="AQ64" s="592">
        <f>AQ63/AQ$6</f>
        <v>7.9994300000993959E-2</v>
      </c>
    </row>
    <row r="65" spans="1:46" s="591" customFormat="1" ht="10.199999999999999" x14ac:dyDescent="0.2">
      <c r="A65" s="594" t="s">
        <v>334</v>
      </c>
      <c r="B65" s="592">
        <f t="shared" ref="B65:AJ65" si="22">B63/B$75</f>
        <v>0.24197599709611534</v>
      </c>
      <c r="C65" s="592">
        <f t="shared" si="22"/>
        <v>0.19804648878163109</v>
      </c>
      <c r="D65" s="592">
        <f t="shared" si="22"/>
        <v>0.22420852287643492</v>
      </c>
      <c r="E65" s="592">
        <f t="shared" si="22"/>
        <v>0.2331059611033385</v>
      </c>
      <c r="F65" s="592">
        <f t="shared" si="22"/>
        <v>0.22278633462286893</v>
      </c>
      <c r="G65" s="592">
        <f t="shared" si="22"/>
        <v>0.2496964406453025</v>
      </c>
      <c r="H65" s="592">
        <f t="shared" si="22"/>
        <v>0.21450460176819255</v>
      </c>
      <c r="I65" s="592">
        <f t="shared" si="22"/>
        <v>0.24051850522566318</v>
      </c>
      <c r="J65" s="592">
        <f t="shared" si="22"/>
        <v>0.18764709707180244</v>
      </c>
      <c r="K65" s="592">
        <f t="shared" si="22"/>
        <v>0.22181793224582486</v>
      </c>
      <c r="L65" s="592">
        <f t="shared" si="22"/>
        <v>0.22497598148476483</v>
      </c>
      <c r="M65" s="592">
        <f t="shared" si="22"/>
        <v>0.21415969451207606</v>
      </c>
      <c r="N65" s="592">
        <f t="shared" si="22"/>
        <v>0.21814248825615604</v>
      </c>
      <c r="O65" s="592">
        <f t="shared" si="22"/>
        <v>0.20516076017610946</v>
      </c>
      <c r="P65" s="592">
        <f t="shared" si="22"/>
        <v>0.23884309496747963</v>
      </c>
      <c r="Q65" s="592">
        <f t="shared" si="22"/>
        <v>0.24033669041646402</v>
      </c>
      <c r="R65" s="592">
        <f t="shared" si="22"/>
        <v>0.24613530714822673</v>
      </c>
      <c r="S65" s="592">
        <f t="shared" si="22"/>
        <v>0.22178172341234054</v>
      </c>
      <c r="T65" s="592">
        <f t="shared" si="22"/>
        <v>0.20627699325251794</v>
      </c>
      <c r="U65" s="592">
        <f t="shared" si="22"/>
        <v>0.2366204209138445</v>
      </c>
      <c r="V65" s="592">
        <f t="shared" si="22"/>
        <v>0.21123568670683973</v>
      </c>
      <c r="W65" s="592">
        <f t="shared" si="22"/>
        <v>0.19728655985822383</v>
      </c>
      <c r="X65" s="592">
        <f t="shared" si="22"/>
        <v>0.1980544065332133</v>
      </c>
      <c r="Y65" s="592">
        <f t="shared" si="22"/>
        <v>0.23271706195731795</v>
      </c>
      <c r="Z65" s="592">
        <f t="shared" si="22"/>
        <v>0.20843090775557818</v>
      </c>
      <c r="AA65" s="592">
        <f t="shared" si="22"/>
        <v>0.21065468365820536</v>
      </c>
      <c r="AB65" s="592">
        <f t="shared" si="22"/>
        <v>0.20000113426106028</v>
      </c>
      <c r="AC65" s="592">
        <f t="shared" si="22"/>
        <v>0.19869946144019285</v>
      </c>
      <c r="AD65" s="592">
        <f t="shared" si="22"/>
        <v>0.16560881061233595</v>
      </c>
      <c r="AE65" s="592">
        <f t="shared" si="22"/>
        <v>0.21403063502998221</v>
      </c>
      <c r="AF65" s="592">
        <f t="shared" si="22"/>
        <v>0.23274667782480843</v>
      </c>
      <c r="AG65" s="592">
        <f t="shared" si="22"/>
        <v>0.21300498194250264</v>
      </c>
      <c r="AH65" s="592">
        <f t="shared" si="22"/>
        <v>0.17617809965871295</v>
      </c>
      <c r="AI65" s="592">
        <f t="shared" si="22"/>
        <v>0.17708109947836112</v>
      </c>
      <c r="AJ65" s="638">
        <f t="shared" si="22"/>
        <v>0.17183307644002968</v>
      </c>
      <c r="AK65" s="637">
        <f>AK63/AK$75</f>
        <v>0.22949029126213591</v>
      </c>
      <c r="AL65" s="620"/>
      <c r="AM65" s="590"/>
      <c r="AN65" s="593">
        <f>AN63/AN$75</f>
        <v>0.18282766990291263</v>
      </c>
      <c r="AO65" s="716">
        <f>AO63/AO$75</f>
        <v>0.17551379917792131</v>
      </c>
      <c r="AP65" s="592">
        <f>AP63/AP$75</f>
        <v>0.15825932504440499</v>
      </c>
      <c r="AQ65" s="592">
        <f>AQ63/AQ$75</f>
        <v>0.1647058823529412</v>
      </c>
    </row>
    <row r="66" spans="1:46" x14ac:dyDescent="0.25">
      <c r="A66" s="11"/>
      <c r="B66" s="11"/>
      <c r="C66" s="11"/>
      <c r="D66" s="11"/>
      <c r="E66" s="11"/>
      <c r="F66" s="11"/>
      <c r="G66" s="11"/>
      <c r="H66" s="11"/>
      <c r="I66" s="24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M66" s="542"/>
      <c r="AN66" s="236"/>
      <c r="AO66" s="236"/>
      <c r="AP66" s="754"/>
    </row>
    <row r="67" spans="1:46" s="400" customFormat="1" x14ac:dyDescent="0.25">
      <c r="A67" s="448" t="s">
        <v>119</v>
      </c>
      <c r="B67" s="449">
        <f>B58-B70</f>
        <v>310.02799999999996</v>
      </c>
      <c r="C67" s="449">
        <f t="shared" ref="C67:AK67" si="23">C58-C70</f>
        <v>232.81100000000001</v>
      </c>
      <c r="D67" s="449">
        <f t="shared" si="23"/>
        <v>345.18100000000004</v>
      </c>
      <c r="E67" s="449">
        <f t="shared" si="23"/>
        <v>350.51700000000005</v>
      </c>
      <c r="F67" s="449">
        <f t="shared" si="23"/>
        <v>415.71100000000001</v>
      </c>
      <c r="G67" s="449">
        <f t="shared" si="23"/>
        <v>367.95505000000009</v>
      </c>
      <c r="H67" s="449">
        <f t="shared" si="23"/>
        <v>391.91138333333333</v>
      </c>
      <c r="I67" s="449">
        <f t="shared" si="23"/>
        <v>445.99968333333334</v>
      </c>
      <c r="J67" s="449">
        <f t="shared" si="23"/>
        <v>296.00866666666673</v>
      </c>
      <c r="K67" s="449">
        <f t="shared" si="23"/>
        <v>292.38155000000006</v>
      </c>
      <c r="L67" s="449">
        <f t="shared" si="23"/>
        <v>312.59326666666675</v>
      </c>
      <c r="M67" s="449">
        <f t="shared" si="23"/>
        <v>400.32399999999996</v>
      </c>
      <c r="N67" s="449">
        <f t="shared" si="23"/>
        <v>353.84191666666663</v>
      </c>
      <c r="O67" s="449">
        <f t="shared" si="23"/>
        <v>282.84969269940825</v>
      </c>
      <c r="P67" s="449">
        <f t="shared" si="23"/>
        <v>357.53869935916259</v>
      </c>
      <c r="Q67" s="449">
        <f t="shared" si="23"/>
        <v>395.67167138445046</v>
      </c>
      <c r="R67" s="449">
        <f t="shared" si="23"/>
        <v>417.5477145166667</v>
      </c>
      <c r="S67" s="449">
        <f t="shared" si="23"/>
        <v>391.24043621987255</v>
      </c>
      <c r="T67" s="449">
        <f t="shared" si="23"/>
        <v>347.51120160418839</v>
      </c>
      <c r="U67" s="449">
        <f t="shared" si="23"/>
        <v>457.75568290870882</v>
      </c>
      <c r="V67" s="449">
        <f t="shared" si="23"/>
        <v>439.69737207933474</v>
      </c>
      <c r="W67" s="449">
        <f t="shared" si="23"/>
        <v>375.4643236408682</v>
      </c>
      <c r="X67" s="449">
        <f t="shared" si="23"/>
        <v>395.3842524012465</v>
      </c>
      <c r="Y67" s="449">
        <f t="shared" si="23"/>
        <v>500.5753024689846</v>
      </c>
      <c r="Z67" s="449">
        <f t="shared" si="23"/>
        <v>485.526477686688</v>
      </c>
      <c r="AA67" s="449">
        <f t="shared" si="23"/>
        <v>461.4864054292496</v>
      </c>
      <c r="AB67" s="449">
        <f t="shared" si="23"/>
        <v>477.23472915470199</v>
      </c>
      <c r="AC67" s="449">
        <f t="shared" si="23"/>
        <v>424.94413834232461</v>
      </c>
      <c r="AD67" s="449">
        <f t="shared" si="23"/>
        <v>299.12801691003023</v>
      </c>
      <c r="AE67" s="449">
        <f t="shared" si="23"/>
        <v>445.79601768396873</v>
      </c>
      <c r="AF67" s="449">
        <f t="shared" si="23"/>
        <v>542.42345693104301</v>
      </c>
      <c r="AG67" s="449">
        <f t="shared" si="23"/>
        <v>521.40871371787193</v>
      </c>
      <c r="AH67" s="449">
        <f t="shared" si="23"/>
        <v>473.44710840819221</v>
      </c>
      <c r="AI67" s="449">
        <f t="shared" si="23"/>
        <v>460.09619312538348</v>
      </c>
      <c r="AJ67" s="449">
        <f t="shared" si="23"/>
        <v>422.81500000000005</v>
      </c>
      <c r="AK67" s="449">
        <f t="shared" si="23"/>
        <v>407.20000000000005</v>
      </c>
      <c r="AL67" s="619"/>
      <c r="AM67" s="543" t="s">
        <v>119</v>
      </c>
      <c r="AN67" s="449">
        <f>AN58-AN70</f>
        <v>407.20000000000005</v>
      </c>
      <c r="AO67" s="449">
        <f>AO58-AO70</f>
        <v>502.9</v>
      </c>
      <c r="AP67" s="449">
        <f>AP58-AP70</f>
        <v>317.79999999999995</v>
      </c>
      <c r="AQ67" s="449">
        <f>AQ58-AQ70</f>
        <v>343.3</v>
      </c>
      <c r="AR67" s="449">
        <f>AR58-AR70</f>
        <v>445.19999999999993</v>
      </c>
    </row>
    <row r="68" spans="1:46" s="400" customFormat="1" x14ac:dyDescent="0.25">
      <c r="A68" s="448" t="s">
        <v>120</v>
      </c>
      <c r="B68" s="449">
        <f t="shared" ref="B68:H68" si="24">B67-B62</f>
        <v>0</v>
      </c>
      <c r="C68" s="449">
        <f t="shared" si="24"/>
        <v>0</v>
      </c>
      <c r="D68" s="449">
        <f t="shared" si="24"/>
        <v>0</v>
      </c>
      <c r="E68" s="449">
        <f t="shared" si="24"/>
        <v>0</v>
      </c>
      <c r="F68" s="449">
        <f t="shared" si="24"/>
        <v>0</v>
      </c>
      <c r="G68" s="449">
        <f t="shared" si="24"/>
        <v>0</v>
      </c>
      <c r="H68" s="449">
        <f t="shared" si="24"/>
        <v>0</v>
      </c>
      <c r="I68" s="449">
        <f>I67-I62</f>
        <v>0</v>
      </c>
      <c r="J68" s="449">
        <f t="shared" ref="J68:AJ68" si="25">J67-J62</f>
        <v>0</v>
      </c>
      <c r="K68" s="449">
        <f t="shared" si="25"/>
        <v>0</v>
      </c>
      <c r="L68" s="449">
        <f t="shared" si="25"/>
        <v>0</v>
      </c>
      <c r="M68" s="449">
        <f t="shared" si="25"/>
        <v>0</v>
      </c>
      <c r="N68" s="449">
        <f t="shared" si="25"/>
        <v>0</v>
      </c>
      <c r="O68" s="449">
        <f t="shared" si="25"/>
        <v>0</v>
      </c>
      <c r="P68" s="449">
        <f t="shared" si="25"/>
        <v>0</v>
      </c>
      <c r="Q68" s="449">
        <f t="shared" si="25"/>
        <v>0</v>
      </c>
      <c r="R68" s="449">
        <f t="shared" si="25"/>
        <v>0</v>
      </c>
      <c r="S68" s="449">
        <f t="shared" si="25"/>
        <v>0</v>
      </c>
      <c r="T68" s="449">
        <f t="shared" si="25"/>
        <v>0</v>
      </c>
      <c r="U68" s="449">
        <f t="shared" si="25"/>
        <v>0</v>
      </c>
      <c r="V68" s="449">
        <f t="shared" si="25"/>
        <v>0</v>
      </c>
      <c r="W68" s="449">
        <f t="shared" si="25"/>
        <v>0</v>
      </c>
      <c r="X68" s="449">
        <f t="shared" si="25"/>
        <v>0</v>
      </c>
      <c r="Y68" s="449">
        <f t="shared" si="25"/>
        <v>0</v>
      </c>
      <c r="Z68" s="449">
        <f t="shared" si="25"/>
        <v>0</v>
      </c>
      <c r="AA68" s="449">
        <f t="shared" si="25"/>
        <v>0</v>
      </c>
      <c r="AB68" s="449">
        <f t="shared" si="25"/>
        <v>0</v>
      </c>
      <c r="AC68" s="449">
        <f t="shared" si="25"/>
        <v>0</v>
      </c>
      <c r="AD68" s="449">
        <f t="shared" si="25"/>
        <v>0</v>
      </c>
      <c r="AE68" s="449">
        <f t="shared" si="25"/>
        <v>0</v>
      </c>
      <c r="AF68" s="449">
        <f t="shared" si="25"/>
        <v>0</v>
      </c>
      <c r="AG68" s="449">
        <f t="shared" si="25"/>
        <v>0</v>
      </c>
      <c r="AH68" s="449">
        <f t="shared" si="25"/>
        <v>0</v>
      </c>
      <c r="AI68" s="449">
        <f t="shared" si="25"/>
        <v>0</v>
      </c>
      <c r="AJ68" s="449">
        <f t="shared" si="25"/>
        <v>-8.4999999999922693E-2</v>
      </c>
      <c r="AK68" s="929">
        <f>AK67-AK62</f>
        <v>0</v>
      </c>
      <c r="AL68" s="619"/>
      <c r="AM68" s="543" t="s">
        <v>120</v>
      </c>
      <c r="AN68" s="565">
        <f>AN67-AN62</f>
        <v>0</v>
      </c>
      <c r="AO68" s="930">
        <f>AO67-AO62</f>
        <v>0</v>
      </c>
      <c r="AP68" s="931">
        <f>AP67-AP62</f>
        <v>0</v>
      </c>
      <c r="AQ68" s="931">
        <f>AQ67-AQ62</f>
        <v>0</v>
      </c>
      <c r="AR68" s="931">
        <f>AR67-AR62</f>
        <v>9.9999999999909051E-2</v>
      </c>
    </row>
    <row r="69" spans="1:46" x14ac:dyDescent="0.25">
      <c r="A69" s="11"/>
      <c r="B69" s="11"/>
      <c r="C69" s="11"/>
      <c r="D69" s="11"/>
      <c r="E69" s="11"/>
      <c r="F69" s="11"/>
      <c r="G69" s="11"/>
      <c r="H69" s="11"/>
      <c r="I69" s="24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K69" s="648"/>
      <c r="AM69" s="542"/>
      <c r="AN69" s="564"/>
      <c r="AO69" s="132"/>
      <c r="AP69" s="755"/>
    </row>
    <row r="70" spans="1:46" x14ac:dyDescent="0.25">
      <c r="A70" s="100" t="s">
        <v>121</v>
      </c>
      <c r="B70" s="101">
        <v>244.94</v>
      </c>
      <c r="C70" s="101">
        <v>102.92400000000001</v>
      </c>
      <c r="D70" s="101">
        <v>161.17599999999999</v>
      </c>
      <c r="E70" s="101">
        <v>175.58799999999999</v>
      </c>
      <c r="F70" s="101">
        <v>358.476</v>
      </c>
      <c r="G70" s="101">
        <v>313.00700000000001</v>
      </c>
      <c r="H70" s="101">
        <v>254.48099999999999</v>
      </c>
      <c r="I70" s="101">
        <v>344.63400000000001</v>
      </c>
      <c r="J70" s="101">
        <v>175.696</v>
      </c>
      <c r="K70" s="101">
        <v>316.05700000000002</v>
      </c>
      <c r="L70" s="101">
        <v>536.36500000000001</v>
      </c>
      <c r="M70" s="101">
        <v>436.447</v>
      </c>
      <c r="N70" s="101">
        <v>302.476</v>
      </c>
      <c r="O70" s="101">
        <v>182.029</v>
      </c>
      <c r="P70" s="101">
        <v>239.13900000000001</v>
      </c>
      <c r="Q70" s="101">
        <v>329.04199999999997</v>
      </c>
      <c r="R70" s="101">
        <v>278.43700000000001</v>
      </c>
      <c r="S70" s="101">
        <v>292.28399999999999</v>
      </c>
      <c r="T70" s="101">
        <v>209.11699999999999</v>
      </c>
      <c r="U70" s="101">
        <v>334.81400000000002</v>
      </c>
      <c r="V70" s="101">
        <v>183.458</v>
      </c>
      <c r="W70" s="101">
        <v>131.833</v>
      </c>
      <c r="X70" s="101">
        <v>199.79900000000001</v>
      </c>
      <c r="Y70" s="101">
        <v>348.48200000000003</v>
      </c>
      <c r="Z70" s="101">
        <v>290.16199999999998</v>
      </c>
      <c r="AA70" s="101">
        <v>247.74700000000001</v>
      </c>
      <c r="AB70" s="101">
        <v>208.06100000000001</v>
      </c>
      <c r="AC70" s="101">
        <v>178.32900000000001</v>
      </c>
      <c r="AD70" s="101">
        <v>112.414</v>
      </c>
      <c r="AE70" s="101">
        <v>255.738</v>
      </c>
      <c r="AF70" s="101">
        <v>449.32600000000002</v>
      </c>
      <c r="AG70" s="101">
        <v>573.80999999999995</v>
      </c>
      <c r="AH70" s="101">
        <v>205.03399999999999</v>
      </c>
      <c r="AI70" s="101">
        <v>138.19800000000001</v>
      </c>
      <c r="AJ70" s="639">
        <v>150.88499999999999</v>
      </c>
      <c r="AK70" s="649">
        <v>215</v>
      </c>
      <c r="AM70" s="538" t="s">
        <v>121</v>
      </c>
      <c r="AN70" s="566">
        <v>215</v>
      </c>
      <c r="AO70" s="104">
        <v>169.4</v>
      </c>
      <c r="AP70" s="104">
        <v>140.6</v>
      </c>
      <c r="AQ70" s="104">
        <v>92</v>
      </c>
      <c r="AR70" s="104">
        <v>190.6</v>
      </c>
      <c r="AS70" s="104">
        <v>460</v>
      </c>
      <c r="AT70" s="104">
        <v>438</v>
      </c>
    </row>
    <row r="71" spans="1:46" x14ac:dyDescent="0.25">
      <c r="I71" s="24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M71" s="62"/>
      <c r="AN71" s="115"/>
      <c r="AO71" s="115"/>
      <c r="AP71" s="115"/>
      <c r="AQ71" s="115"/>
      <c r="AR71" s="115"/>
      <c r="AS71" s="115"/>
      <c r="AT71" s="115"/>
    </row>
    <row r="72" spans="1:46" x14ac:dyDescent="0.25">
      <c r="A72" s="100" t="s">
        <v>122</v>
      </c>
      <c r="I72" s="24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85"/>
      <c r="AI72" s="86"/>
      <c r="AM72" s="538" t="s">
        <v>122</v>
      </c>
      <c r="AO72" s="60"/>
      <c r="AP72" s="60"/>
      <c r="AQ72" s="60"/>
      <c r="AR72" s="60"/>
      <c r="AS72" s="60"/>
      <c r="AT72" s="60"/>
    </row>
    <row r="73" spans="1:46" x14ac:dyDescent="0.25">
      <c r="A73" s="105" t="s">
        <v>123</v>
      </c>
      <c r="B73" s="89">
        <v>2E-3</v>
      </c>
      <c r="C73" s="89">
        <v>1E-3</v>
      </c>
      <c r="D73" s="89">
        <v>2E-3</v>
      </c>
      <c r="E73" s="89">
        <v>0.01</v>
      </c>
      <c r="F73" s="89">
        <v>8.0000000000000002E-3</v>
      </c>
      <c r="G73" s="89">
        <v>0.41128333333333333</v>
      </c>
      <c r="H73" s="89">
        <v>0.24756666666666666</v>
      </c>
      <c r="I73" s="89">
        <v>0.13965</v>
      </c>
      <c r="J73" s="89">
        <v>0.10206666666666668</v>
      </c>
      <c r="K73" s="89">
        <v>0.43754999999999999</v>
      </c>
      <c r="L73" s="89">
        <v>0.69656666666666656</v>
      </c>
      <c r="M73" s="89">
        <v>8.1216666666666673E-2</v>
      </c>
      <c r="N73" s="89">
        <v>1.2578333333333336</v>
      </c>
      <c r="O73" s="89">
        <v>3.592036994384967</v>
      </c>
      <c r="P73" s="89">
        <v>2.4941937718634999</v>
      </c>
      <c r="Q73" s="89">
        <v>3.4922911141251007</v>
      </c>
      <c r="R73" s="89">
        <v>3.4443708500000003</v>
      </c>
      <c r="S73" s="89">
        <v>2.0567152327931999</v>
      </c>
      <c r="T73" s="89">
        <v>6.4164705762675007</v>
      </c>
      <c r="U73" s="89">
        <v>5.4799449460455003</v>
      </c>
      <c r="V73" s="89">
        <v>4.4558110914512996</v>
      </c>
      <c r="W73" s="89">
        <v>8.9039324246229015</v>
      </c>
      <c r="X73" s="89">
        <v>5.0059507383774005</v>
      </c>
      <c r="Y73" s="89">
        <v>3.5211952517805001</v>
      </c>
      <c r="Z73" s="89">
        <v>4.1711473593153006</v>
      </c>
      <c r="AA73" s="89">
        <v>3.5678253219336002</v>
      </c>
      <c r="AB73" s="89">
        <v>2.3197743674594999</v>
      </c>
      <c r="AC73" s="89">
        <v>4.6609782486581999</v>
      </c>
      <c r="AD73" s="89">
        <v>5.5615535121069</v>
      </c>
      <c r="AE73" s="89">
        <v>5.5775644691508006</v>
      </c>
      <c r="AF73" s="89">
        <v>3.3720085912715998</v>
      </c>
      <c r="AG73" s="89">
        <v>9.0337511501685004</v>
      </c>
      <c r="AH73" s="89">
        <v>9.8708029129773003</v>
      </c>
      <c r="AI73" s="89">
        <v>13.2631296312942</v>
      </c>
      <c r="AJ73" s="631">
        <v>14.6983379286513</v>
      </c>
      <c r="AK73" s="632">
        <v>14.4</v>
      </c>
      <c r="AM73" s="544" t="s">
        <v>222</v>
      </c>
      <c r="AN73" s="552">
        <v>14.4</v>
      </c>
      <c r="AO73" s="90">
        <v>16.100000000000001</v>
      </c>
      <c r="AP73" s="90">
        <v>40.5</v>
      </c>
      <c r="AQ73" s="90">
        <v>71.7</v>
      </c>
      <c r="AR73" s="90">
        <v>33</v>
      </c>
      <c r="AS73" s="90">
        <v>30</v>
      </c>
      <c r="AT73" s="90">
        <v>30</v>
      </c>
    </row>
    <row r="74" spans="1:46" x14ac:dyDescent="0.25">
      <c r="A74" s="105" t="s">
        <v>124</v>
      </c>
      <c r="B74" s="91">
        <v>1736.4970000000001</v>
      </c>
      <c r="C74" s="91">
        <v>1533.549</v>
      </c>
      <c r="D74" s="91">
        <v>1870.193</v>
      </c>
      <c r="E74" s="91">
        <v>2029.94</v>
      </c>
      <c r="F74" s="91">
        <v>2436.261</v>
      </c>
      <c r="G74" s="91">
        <v>2156.4302833333331</v>
      </c>
      <c r="H74" s="91">
        <v>2302.3645666666671</v>
      </c>
      <c r="I74" s="91">
        <v>2444.9176499999999</v>
      </c>
      <c r="J74" s="91">
        <v>1980.5080666666668</v>
      </c>
      <c r="K74" s="91">
        <v>2036.9965500000001</v>
      </c>
      <c r="L74" s="91">
        <v>2415.8095666666668</v>
      </c>
      <c r="M74" s="91">
        <v>2479.0042166666667</v>
      </c>
      <c r="N74" s="91">
        <v>2375.4268333333334</v>
      </c>
      <c r="O74" s="91">
        <v>1854.9090369943851</v>
      </c>
      <c r="P74" s="91">
        <v>2108.1891937718633</v>
      </c>
      <c r="Q74" s="91">
        <v>2168.578291114125</v>
      </c>
      <c r="R74" s="91">
        <v>2319.0253708499999</v>
      </c>
      <c r="S74" s="91">
        <v>2470.8477152327932</v>
      </c>
      <c r="T74" s="91">
        <v>2168.4184705762677</v>
      </c>
      <c r="U74" s="91">
        <v>2729.4659449460455</v>
      </c>
      <c r="V74" s="91">
        <v>2513.5238110914515</v>
      </c>
      <c r="W74" s="91">
        <v>2572.6359324246232</v>
      </c>
      <c r="X74" s="91">
        <v>2825.5889507383772</v>
      </c>
      <c r="Y74" s="91">
        <v>2944.3341952517808</v>
      </c>
      <c r="Z74" s="91">
        <v>3006.4111473593152</v>
      </c>
      <c r="AA74" s="91">
        <v>3051.5398253219337</v>
      </c>
      <c r="AB74" s="91">
        <v>3140.7487743674596</v>
      </c>
      <c r="AC74" s="91">
        <v>2968.8689782486581</v>
      </c>
      <c r="AD74" s="91">
        <v>2637.7355535121069</v>
      </c>
      <c r="AE74" s="91">
        <v>3241.7815644691509</v>
      </c>
      <c r="AF74" s="91">
        <v>3327.4520085912714</v>
      </c>
      <c r="AG74" s="91">
        <v>3655.0857511501686</v>
      </c>
      <c r="AH74" s="91">
        <v>3260.7978029129777</v>
      </c>
      <c r="AI74" s="91">
        <v>3185.3041296312945</v>
      </c>
      <c r="AJ74" s="91">
        <v>3511.9073379286515</v>
      </c>
      <c r="AK74" s="92">
        <v>3494.5</v>
      </c>
      <c r="AM74" s="545" t="s">
        <v>321</v>
      </c>
      <c r="AN74" s="553">
        <v>3494.5</v>
      </c>
      <c r="AO74" s="92">
        <v>3324.7</v>
      </c>
      <c r="AP74" s="92">
        <v>3243.5</v>
      </c>
      <c r="AQ74" s="92">
        <v>3570.3</v>
      </c>
      <c r="AR74" s="92">
        <v>4052</v>
      </c>
      <c r="AS74" s="92">
        <v>4150</v>
      </c>
      <c r="AT74" s="92">
        <v>4299</v>
      </c>
    </row>
    <row r="75" spans="1:46" x14ac:dyDescent="0.25">
      <c r="A75" s="102" t="s">
        <v>12</v>
      </c>
      <c r="B75" s="94">
        <v>865.11699999999996</v>
      </c>
      <c r="C75" s="94">
        <v>790.20399999999995</v>
      </c>
      <c r="D75" s="94">
        <v>926.66099999999994</v>
      </c>
      <c r="E75" s="94">
        <v>1017.82</v>
      </c>
      <c r="F75" s="94">
        <v>1123.376</v>
      </c>
      <c r="G75" s="94">
        <v>1020.5033333333334</v>
      </c>
      <c r="H75" s="94">
        <v>1029.6766666666667</v>
      </c>
      <c r="I75" s="94">
        <v>1107.9933333333336</v>
      </c>
      <c r="J75" s="94">
        <v>982.74333333333311</v>
      </c>
      <c r="K75" s="94">
        <v>1030.49</v>
      </c>
      <c r="L75" s="94">
        <v>1052.8266666666668</v>
      </c>
      <c r="M75" s="94">
        <v>1178.77</v>
      </c>
      <c r="N75" s="94">
        <v>1174.482</v>
      </c>
      <c r="O75" s="94">
        <v>1057.6476666666667</v>
      </c>
      <c r="P75" s="94">
        <v>1146.4449999999999</v>
      </c>
      <c r="Q75" s="94">
        <v>1187.1289999999999</v>
      </c>
      <c r="R75" s="94">
        <v>1253.537</v>
      </c>
      <c r="S75" s="94">
        <v>1278.9533999999999</v>
      </c>
      <c r="T75" s="94">
        <v>1275.6479666666669</v>
      </c>
      <c r="U75" s="94">
        <v>1405.1560666666667</v>
      </c>
      <c r="V75" s="94">
        <v>1369.5408</v>
      </c>
      <c r="W75" s="94">
        <v>1435.9611666666665</v>
      </c>
      <c r="X75" s="94">
        <v>1596.9803333333334</v>
      </c>
      <c r="Y75" s="94">
        <v>1589.7866666666664</v>
      </c>
      <c r="Z75" s="94">
        <v>1577.65</v>
      </c>
      <c r="AA75" s="94">
        <v>1639.67</v>
      </c>
      <c r="AB75" s="94">
        <v>1699.7408</v>
      </c>
      <c r="AC75" s="94">
        <v>1614.7874333333334</v>
      </c>
      <c r="AD75" s="94">
        <v>1529.6987333333334</v>
      </c>
      <c r="AE75" s="94">
        <v>1696.0812333333333</v>
      </c>
      <c r="AF75" s="94">
        <v>1738.8517333333334</v>
      </c>
      <c r="AG75" s="94">
        <v>1807.7056423333333</v>
      </c>
      <c r="AH75" s="94">
        <v>1803.4073376666665</v>
      </c>
      <c r="AI75" s="94">
        <v>1661.9220666666665</v>
      </c>
      <c r="AJ75" s="633">
        <v>1751.7</v>
      </c>
      <c r="AK75" s="634">
        <v>1648</v>
      </c>
      <c r="AM75" s="534" t="s">
        <v>12</v>
      </c>
      <c r="AN75" s="560">
        <v>1648</v>
      </c>
      <c r="AO75" s="103">
        <v>1703</v>
      </c>
      <c r="AP75" s="103">
        <v>1689</v>
      </c>
      <c r="AQ75" s="103">
        <v>1734</v>
      </c>
      <c r="AR75" s="103">
        <v>1873</v>
      </c>
      <c r="AS75" s="103">
        <v>1870</v>
      </c>
      <c r="AT75" s="103">
        <v>1900</v>
      </c>
    </row>
    <row r="76" spans="1:46" x14ac:dyDescent="0.25">
      <c r="A76" s="102" t="s">
        <v>13</v>
      </c>
      <c r="B76" s="94">
        <v>555.09402045930005</v>
      </c>
      <c r="C76" s="94">
        <v>564.06841197840004</v>
      </c>
      <c r="D76" s="94">
        <v>700.36622763239995</v>
      </c>
      <c r="E76" s="94">
        <v>739.18590993869998</v>
      </c>
      <c r="F76" s="94">
        <v>875.17382922690012</v>
      </c>
      <c r="G76" s="94">
        <v>724.29499999999996</v>
      </c>
      <c r="H76" s="94">
        <v>929.08</v>
      </c>
      <c r="I76" s="94">
        <v>905.15883600000018</v>
      </c>
      <c r="J76" s="94">
        <v>742.75980200000004</v>
      </c>
      <c r="K76" s="94">
        <v>598.18697899999995</v>
      </c>
      <c r="L76" s="94">
        <v>740.67335300000002</v>
      </c>
      <c r="M76" s="94">
        <v>756.90791090000005</v>
      </c>
      <c r="N76" s="94">
        <v>803.58806267670002</v>
      </c>
      <c r="O76" s="94">
        <v>526.68509790576104</v>
      </c>
      <c r="P76" s="94">
        <v>622.89168563115061</v>
      </c>
      <c r="Q76" s="94">
        <v>557.06052601376109</v>
      </c>
      <c r="R76" s="94">
        <v>683.94062183268534</v>
      </c>
      <c r="S76" s="94">
        <v>770.59477102690005</v>
      </c>
      <c r="T76" s="94">
        <v>588.10540564440009</v>
      </c>
      <c r="U76" s="94">
        <v>840.21425632410012</v>
      </c>
      <c r="V76" s="94">
        <v>849.0844059663001</v>
      </c>
      <c r="W76" s="94">
        <v>885.88759401659991</v>
      </c>
      <c r="X76" s="94">
        <v>874.33397847599997</v>
      </c>
      <c r="Y76" s="94">
        <v>804.65142535470011</v>
      </c>
      <c r="Z76" s="94">
        <v>975.04857040709999</v>
      </c>
      <c r="AA76" s="94">
        <v>995.87118845340001</v>
      </c>
      <c r="AB76" s="94">
        <v>1063.6514467383001</v>
      </c>
      <c r="AC76" s="94">
        <v>1044.3721008357002</v>
      </c>
      <c r="AD76" s="94">
        <v>886.55056059570006</v>
      </c>
      <c r="AE76" s="94">
        <v>1097.1562998144</v>
      </c>
      <c r="AF76" s="94">
        <v>939.87875005290005</v>
      </c>
      <c r="AG76" s="94">
        <v>1116.4958686412999</v>
      </c>
      <c r="AH76" s="94">
        <v>1158.8290570290001</v>
      </c>
      <c r="AI76" s="94">
        <v>1279.2935714286</v>
      </c>
      <c r="AJ76" s="633">
        <v>1499</v>
      </c>
      <c r="AK76" s="634">
        <v>1501</v>
      </c>
      <c r="AM76" s="534" t="s">
        <v>21</v>
      </c>
      <c r="AN76" s="560">
        <v>1501.3</v>
      </c>
      <c r="AO76" s="103">
        <v>1365</v>
      </c>
      <c r="AP76" s="103">
        <v>1317.1</v>
      </c>
      <c r="AQ76" s="103">
        <v>1638</v>
      </c>
      <c r="AR76" s="103">
        <v>1843</v>
      </c>
      <c r="AS76" s="103">
        <v>1690</v>
      </c>
      <c r="AT76" s="103">
        <v>1825</v>
      </c>
    </row>
    <row r="77" spans="1:46" x14ac:dyDescent="0.25">
      <c r="A77" s="102" t="s">
        <v>34</v>
      </c>
      <c r="B77" s="95">
        <v>71.345979540699958</v>
      </c>
      <c r="C77" s="95">
        <v>76.352588021600013</v>
      </c>
      <c r="D77" s="95">
        <v>81.989772367599997</v>
      </c>
      <c r="E77" s="95">
        <v>97.346090061299932</v>
      </c>
      <c r="F77" s="95">
        <v>79.235170773099966</v>
      </c>
      <c r="G77" s="95">
        <v>98.624949999999814</v>
      </c>
      <c r="H77" s="95">
        <v>89.126899999999708</v>
      </c>
      <c r="I77" s="95">
        <v>87.131480666666761</v>
      </c>
      <c r="J77" s="95">
        <v>79.308931333333405</v>
      </c>
      <c r="K77" s="95">
        <v>92.262571000000193</v>
      </c>
      <c r="L77" s="95">
        <v>85.944547000000085</v>
      </c>
      <c r="M77" s="95">
        <v>106.87930576666666</v>
      </c>
      <c r="N77" s="95">
        <v>94.880770656633103</v>
      </c>
      <c r="O77" s="95">
        <v>88.547272421957175</v>
      </c>
      <c r="P77" s="95">
        <v>99.713508140712847</v>
      </c>
      <c r="Q77" s="95">
        <v>95.346765100364053</v>
      </c>
      <c r="R77" s="95">
        <v>103.11074901731452</v>
      </c>
      <c r="S77" s="95">
        <v>129.01554420589329</v>
      </c>
      <c r="T77" s="95">
        <v>95.54809826520065</v>
      </c>
      <c r="U77" s="95">
        <v>149.2816219552785</v>
      </c>
      <c r="V77" s="95">
        <v>111.44060512515114</v>
      </c>
      <c r="W77" s="95">
        <v>118.95417174135655</v>
      </c>
      <c r="X77" s="95">
        <v>154.47563892904384</v>
      </c>
      <c r="Y77" s="95">
        <v>201.41410323041413</v>
      </c>
      <c r="Z77" s="95">
        <v>163.5505769522151</v>
      </c>
      <c r="AA77" s="95">
        <v>168.25163686853364</v>
      </c>
      <c r="AB77" s="95">
        <v>169.29552762915961</v>
      </c>
      <c r="AC77" s="95">
        <v>131.38044407962494</v>
      </c>
      <c r="AD77" s="95">
        <v>109.07225958307352</v>
      </c>
      <c r="AE77" s="95">
        <v>192.80603132141744</v>
      </c>
      <c r="AF77" s="95">
        <v>199.39552520503835</v>
      </c>
      <c r="AG77" s="95">
        <v>157.07424017553492</v>
      </c>
      <c r="AH77" s="95">
        <v>93.52740821731058</v>
      </c>
      <c r="AI77" s="95">
        <v>105.89049153602778</v>
      </c>
      <c r="AJ77" s="95">
        <v>110.2</v>
      </c>
      <c r="AK77" s="106">
        <v>130</v>
      </c>
      <c r="AM77" s="535" t="s">
        <v>322</v>
      </c>
      <c r="AN77" s="540">
        <v>130.20000000000005</v>
      </c>
      <c r="AO77" s="106">
        <v>88</v>
      </c>
      <c r="AP77" s="106">
        <v>97</v>
      </c>
      <c r="AQ77" s="106">
        <v>106</v>
      </c>
      <c r="AR77" s="106">
        <v>145</v>
      </c>
      <c r="AS77" s="106">
        <v>130</v>
      </c>
      <c r="AT77" s="106">
        <v>125</v>
      </c>
    </row>
    <row r="78" spans="1:46" x14ac:dyDescent="0.25">
      <c r="A78" s="96" t="s">
        <v>106</v>
      </c>
      <c r="B78" s="107">
        <v>1491.557</v>
      </c>
      <c r="C78" s="107">
        <v>1430.625</v>
      </c>
      <c r="D78" s="107">
        <v>1709.0170000000001</v>
      </c>
      <c r="E78" s="107">
        <v>1854.3520000000001</v>
      </c>
      <c r="F78" s="107">
        <v>2077.7849999999999</v>
      </c>
      <c r="G78" s="107">
        <v>1843.4232833333333</v>
      </c>
      <c r="H78" s="107">
        <v>2047.8835666666664</v>
      </c>
      <c r="I78" s="107">
        <v>2100.2836500000003</v>
      </c>
      <c r="J78" s="107">
        <v>1804.8120666666666</v>
      </c>
      <c r="K78" s="107">
        <v>1720.9395500000003</v>
      </c>
      <c r="L78" s="107">
        <v>1879.4445666666668</v>
      </c>
      <c r="M78" s="107">
        <v>2042.5572166666668</v>
      </c>
      <c r="N78" s="107">
        <v>2072.9508333333329</v>
      </c>
      <c r="O78" s="107">
        <v>1672.8800369943851</v>
      </c>
      <c r="P78" s="107">
        <v>1869.0501937718634</v>
      </c>
      <c r="Q78" s="107">
        <v>1839.5362911141249</v>
      </c>
      <c r="R78" s="107">
        <v>2040.5883708499998</v>
      </c>
      <c r="S78" s="107">
        <v>2178.5637152327931</v>
      </c>
      <c r="T78" s="107">
        <v>1959.3014705762673</v>
      </c>
      <c r="U78" s="107">
        <v>2394.6519449460452</v>
      </c>
      <c r="V78" s="107">
        <v>2330.065811091451</v>
      </c>
      <c r="W78" s="107">
        <v>2440.8029324246231</v>
      </c>
      <c r="X78" s="107">
        <v>2625.7899507383768</v>
      </c>
      <c r="Y78" s="107">
        <v>2595.8521952517804</v>
      </c>
      <c r="Z78" s="107">
        <v>2716.249147359315</v>
      </c>
      <c r="AA78" s="107">
        <v>2803.7928253219338</v>
      </c>
      <c r="AB78" s="107">
        <v>2932.68777436746</v>
      </c>
      <c r="AC78" s="107">
        <v>2790.5399782486584</v>
      </c>
      <c r="AD78" s="107">
        <v>2525.3215535121067</v>
      </c>
      <c r="AE78" s="107">
        <v>2986.0435644691511</v>
      </c>
      <c r="AF78" s="107">
        <v>2878.1260085912713</v>
      </c>
      <c r="AG78" s="107">
        <v>3081.2757511501682</v>
      </c>
      <c r="AH78" s="107">
        <v>3055.7638029129776</v>
      </c>
      <c r="AI78" s="107">
        <v>3047.1061296312946</v>
      </c>
      <c r="AJ78" s="107">
        <v>3360.9</v>
      </c>
      <c r="AK78" s="650">
        <v>3280</v>
      </c>
      <c r="AM78" s="541" t="s">
        <v>312</v>
      </c>
      <c r="AN78" s="567">
        <v>3279.5</v>
      </c>
      <c r="AO78" s="108">
        <v>3155.3</v>
      </c>
      <c r="AP78" s="108">
        <v>3103</v>
      </c>
      <c r="AQ78" s="108">
        <f>AQ14+AQ30+AQ46+AQ62</f>
        <v>3478.2000000000003</v>
      </c>
      <c r="AR78" s="108">
        <v>3862</v>
      </c>
      <c r="AS78" s="108">
        <v>3690</v>
      </c>
      <c r="AT78" s="108">
        <v>3850</v>
      </c>
    </row>
    <row r="79" spans="1:46" x14ac:dyDescent="0.25">
      <c r="AO79" s="14"/>
      <c r="AP79" s="60"/>
    </row>
    <row r="80" spans="1:46" x14ac:dyDescent="0.25">
      <c r="AO80" s="60"/>
    </row>
    <row r="82" spans="1:46" x14ac:dyDescent="0.25">
      <c r="I82" s="100" t="s">
        <v>125</v>
      </c>
    </row>
    <row r="84" spans="1:46" x14ac:dyDescent="0.25">
      <c r="E84" s="74" t="s">
        <v>100</v>
      </c>
      <c r="F84" s="74" t="s">
        <v>101</v>
      </c>
      <c r="G84" s="74" t="s">
        <v>51</v>
      </c>
      <c r="H84" s="74" t="s">
        <v>52</v>
      </c>
      <c r="I84" s="74" t="s">
        <v>53</v>
      </c>
      <c r="J84" s="74" t="s">
        <v>54</v>
      </c>
      <c r="K84" s="75" t="s">
        <v>55</v>
      </c>
      <c r="L84" s="5" t="s">
        <v>25</v>
      </c>
      <c r="M84" s="5" t="s">
        <v>26</v>
      </c>
      <c r="N84" s="5" t="s">
        <v>27</v>
      </c>
      <c r="O84" s="5" t="s">
        <v>28</v>
      </c>
      <c r="P84" s="5" t="s">
        <v>29</v>
      </c>
      <c r="Q84" s="5" t="s">
        <v>30</v>
      </c>
      <c r="R84" s="5" t="s">
        <v>31</v>
      </c>
      <c r="S84" s="5" t="s">
        <v>0</v>
      </c>
      <c r="T84" s="5" t="s">
        <v>1</v>
      </c>
      <c r="U84" s="5" t="s">
        <v>2</v>
      </c>
      <c r="V84" s="5" t="s">
        <v>3</v>
      </c>
      <c r="W84" s="5" t="s">
        <v>4</v>
      </c>
      <c r="X84" s="5" t="s">
        <v>5</v>
      </c>
      <c r="Y84" s="8" t="s">
        <v>6</v>
      </c>
      <c r="Z84" s="8" t="s">
        <v>7</v>
      </c>
      <c r="AA84" s="8" t="s">
        <v>8</v>
      </c>
      <c r="AB84" s="20" t="s">
        <v>16</v>
      </c>
      <c r="AC84" s="15" t="s">
        <v>68</v>
      </c>
      <c r="AD84" s="15" t="s">
        <v>70</v>
      </c>
      <c r="AE84" s="15" t="s">
        <v>75</v>
      </c>
      <c r="AF84" s="15" t="s">
        <v>77</v>
      </c>
      <c r="AG84" s="15" t="s">
        <v>78</v>
      </c>
      <c r="AH84" s="15" t="s">
        <v>79</v>
      </c>
      <c r="AI84" s="15" t="s">
        <v>83</v>
      </c>
      <c r="AJ84" s="15" t="s">
        <v>85</v>
      </c>
      <c r="AK84" s="624" t="s">
        <v>87</v>
      </c>
      <c r="AL84" s="615" t="s">
        <v>94</v>
      </c>
      <c r="AM84" s="65" t="s">
        <v>95</v>
      </c>
      <c r="AN84" s="547" t="s">
        <v>96</v>
      </c>
      <c r="AO84" s="65" t="s">
        <v>99</v>
      </c>
      <c r="AP84" s="596" t="s">
        <v>335</v>
      </c>
      <c r="AQ84" s="596" t="s">
        <v>366</v>
      </c>
      <c r="AR84" s="596" t="s">
        <v>372</v>
      </c>
      <c r="AS84" s="596" t="s">
        <v>376</v>
      </c>
      <c r="AT84" s="596" t="s">
        <v>415</v>
      </c>
    </row>
    <row r="85" spans="1:46" x14ac:dyDescent="0.25">
      <c r="A85" s="45" t="s">
        <v>126</v>
      </c>
      <c r="E85" s="66">
        <f t="shared" ref="E85:AM85" si="26">B14/1000</f>
        <v>0.35113099999999997</v>
      </c>
      <c r="F85" s="66">
        <f t="shared" si="26"/>
        <v>0.369919</v>
      </c>
      <c r="G85" s="66">
        <f t="shared" si="26"/>
        <v>0.39789099999999999</v>
      </c>
      <c r="H85" s="66">
        <f t="shared" si="26"/>
        <v>0.47074900000000003</v>
      </c>
      <c r="I85" s="66">
        <f t="shared" si="26"/>
        <v>0.494751</v>
      </c>
      <c r="J85" s="66">
        <f t="shared" si="26"/>
        <v>0.46022178333333325</v>
      </c>
      <c r="K85" s="66">
        <f t="shared" si="26"/>
        <v>0.52000613333333334</v>
      </c>
      <c r="L85" s="66">
        <f t="shared" si="26"/>
        <v>0.49398820000000015</v>
      </c>
      <c r="M85" s="66">
        <f t="shared" si="26"/>
        <v>0.50870314999999988</v>
      </c>
      <c r="N85" s="66">
        <f t="shared" si="26"/>
        <v>0.42206710000000008</v>
      </c>
      <c r="O85" s="66">
        <f t="shared" si="26"/>
        <v>0.45531621666666677</v>
      </c>
      <c r="P85" s="66">
        <f t="shared" si="26"/>
        <v>0.52228771666666685</v>
      </c>
      <c r="Q85" s="66">
        <f t="shared" si="26"/>
        <v>0.61603943333333311</v>
      </c>
      <c r="R85" s="66">
        <f t="shared" si="26"/>
        <v>0.48568143333333336</v>
      </c>
      <c r="S85" s="66">
        <f t="shared" si="26"/>
        <v>0.49585647754898576</v>
      </c>
      <c r="T85" s="66">
        <f t="shared" si="26"/>
        <v>0.48189812918517788</v>
      </c>
      <c r="U85" s="66">
        <f t="shared" si="26"/>
        <v>0.54444448309999982</v>
      </c>
      <c r="V85" s="66">
        <f t="shared" si="26"/>
        <v>0.63349992502027885</v>
      </c>
      <c r="W85" s="66">
        <f t="shared" si="26"/>
        <v>0.59021812714887689</v>
      </c>
      <c r="X85" s="66">
        <f t="shared" si="26"/>
        <v>0.62413451191542102</v>
      </c>
      <c r="Y85" s="66">
        <f t="shared" si="26"/>
        <v>0.67688911517879646</v>
      </c>
      <c r="Z85" s="66">
        <f t="shared" si="26"/>
        <v>0.73920331881841594</v>
      </c>
      <c r="AA85" s="66">
        <f t="shared" si="26"/>
        <v>0.82185879074225943</v>
      </c>
      <c r="AB85" s="66">
        <f t="shared" si="26"/>
        <v>0.75599324104601884</v>
      </c>
      <c r="AC85" s="66">
        <f t="shared" si="26"/>
        <v>0.82058348586835805</v>
      </c>
      <c r="AD85" s="66">
        <f t="shared" si="26"/>
        <v>0.80888203367784994</v>
      </c>
      <c r="AE85" s="66">
        <f t="shared" si="26"/>
        <v>0.86365674403619952</v>
      </c>
      <c r="AF85" s="66">
        <f t="shared" si="26"/>
        <v>0.85024765519801582</v>
      </c>
      <c r="AG85" s="66">
        <f t="shared" si="26"/>
        <v>0.94576729692500228</v>
      </c>
      <c r="AH85" s="66">
        <f t="shared" si="26"/>
        <v>0.93253457274682261</v>
      </c>
      <c r="AI85" s="66">
        <f t="shared" si="26"/>
        <v>0.82324162468781747</v>
      </c>
      <c r="AJ85" s="651">
        <f t="shared" si="26"/>
        <v>0.94620696063418597</v>
      </c>
      <c r="AK85" s="614">
        <f t="shared" si="26"/>
        <v>0.89213574471372514</v>
      </c>
      <c r="AL85" s="622">
        <f t="shared" si="26"/>
        <v>0.89936904355380121</v>
      </c>
      <c r="AM85" s="109">
        <f t="shared" si="26"/>
        <v>1.1617999999999999</v>
      </c>
      <c r="AN85" s="568">
        <f t="shared" ref="AN85:AS85" si="27">AN14/1000</f>
        <v>1.2057</v>
      </c>
      <c r="AO85" s="609">
        <f t="shared" si="27"/>
        <v>0.94149612059837184</v>
      </c>
      <c r="AP85" s="609">
        <f t="shared" si="27"/>
        <v>1.2410999999999999</v>
      </c>
      <c r="AQ85" s="609">
        <f t="shared" si="27"/>
        <v>1.3523000000000001</v>
      </c>
      <c r="AR85" s="609">
        <f t="shared" si="27"/>
        <v>1.4989000000000001</v>
      </c>
      <c r="AS85" s="609">
        <f t="shared" si="27"/>
        <v>1.4124000000000001</v>
      </c>
      <c r="AT85" s="609">
        <f t="shared" ref="AT85" si="28">AT14/1000</f>
        <v>0</v>
      </c>
    </row>
    <row r="86" spans="1:46" x14ac:dyDescent="0.25">
      <c r="A86" s="45" t="s">
        <v>127</v>
      </c>
      <c r="E86" s="66">
        <f t="shared" ref="E86:AM86" si="29">B30/1000</f>
        <v>0.383772</v>
      </c>
      <c r="F86" s="66">
        <f t="shared" si="29"/>
        <v>0.403609</v>
      </c>
      <c r="G86" s="66">
        <f t="shared" si="29"/>
        <v>0.44885799999999998</v>
      </c>
      <c r="H86" s="66">
        <f t="shared" si="29"/>
        <v>0.49432299999999996</v>
      </c>
      <c r="I86" s="66">
        <f t="shared" si="29"/>
        <v>0.57295499999999999</v>
      </c>
      <c r="J86" s="66">
        <f t="shared" si="29"/>
        <v>0.47796255000000004</v>
      </c>
      <c r="K86" s="66">
        <f t="shared" si="29"/>
        <v>0.57164646666666663</v>
      </c>
      <c r="L86" s="66">
        <f t="shared" si="29"/>
        <v>0.60507451666666656</v>
      </c>
      <c r="M86" s="66">
        <f t="shared" si="29"/>
        <v>0.51598436666666669</v>
      </c>
      <c r="N86" s="66">
        <f t="shared" si="29"/>
        <v>0.55480053333333346</v>
      </c>
      <c r="O86" s="66">
        <f t="shared" si="29"/>
        <v>0.58865039999999991</v>
      </c>
      <c r="P86" s="66">
        <f t="shared" si="29"/>
        <v>0.61769403333333339</v>
      </c>
      <c r="Q86" s="66">
        <f t="shared" si="29"/>
        <v>0.61135128333333344</v>
      </c>
      <c r="R86" s="66">
        <f t="shared" si="29"/>
        <v>0.47716319472849533</v>
      </c>
      <c r="S86" s="66">
        <f t="shared" si="29"/>
        <v>0.55564973164621501</v>
      </c>
      <c r="T86" s="66">
        <f t="shared" si="29"/>
        <v>0.49413550434350872</v>
      </c>
      <c r="U86" s="66">
        <f t="shared" si="29"/>
        <v>0.59583021706666661</v>
      </c>
      <c r="V86" s="66">
        <f t="shared" si="29"/>
        <v>0.62141944546494943</v>
      </c>
      <c r="W86" s="66">
        <f t="shared" si="29"/>
        <v>0.55325287160480907</v>
      </c>
      <c r="X86" s="66">
        <f t="shared" si="29"/>
        <v>0.73295147031925856</v>
      </c>
      <c r="Y86" s="66">
        <f t="shared" si="29"/>
        <v>0.64476497536734789</v>
      </c>
      <c r="Z86" s="66">
        <f t="shared" si="29"/>
        <v>0.76977767546697584</v>
      </c>
      <c r="AA86" s="66">
        <f t="shared" si="29"/>
        <v>0.79733281158578118</v>
      </c>
      <c r="AB86" s="66">
        <f t="shared" si="29"/>
        <v>0.72993113195222337</v>
      </c>
      <c r="AC86" s="66">
        <f t="shared" si="29"/>
        <v>0.78754967112945862</v>
      </c>
      <c r="AD86" s="66">
        <f t="shared" si="29"/>
        <v>0.8368830195145327</v>
      </c>
      <c r="AE86" s="66">
        <f t="shared" si="29"/>
        <v>0.9402685636383864</v>
      </c>
      <c r="AF86" s="66">
        <f t="shared" si="29"/>
        <v>0.91443994774623871</v>
      </c>
      <c r="AG86" s="66">
        <f t="shared" si="29"/>
        <v>0.78418914063727208</v>
      </c>
      <c r="AH86" s="66">
        <f t="shared" si="29"/>
        <v>0.92465331808359552</v>
      </c>
      <c r="AI86" s="66">
        <f t="shared" si="29"/>
        <v>0.83299773802462174</v>
      </c>
      <c r="AJ86" s="651">
        <f t="shared" si="29"/>
        <v>0.91638941398155782</v>
      </c>
      <c r="AK86" s="614">
        <f t="shared" si="29"/>
        <v>0.93010477658397384</v>
      </c>
      <c r="AL86" s="622">
        <f t="shared" si="29"/>
        <v>0.97823907535277677</v>
      </c>
      <c r="AM86" s="109">
        <f t="shared" si="29"/>
        <v>1.0740999999999998</v>
      </c>
      <c r="AN86" s="568">
        <f t="shared" ref="AN86:AS86" si="30">AN30/1000</f>
        <v>1.0342</v>
      </c>
      <c r="AO86" s="610">
        <f t="shared" si="30"/>
        <v>0.99850000000000005</v>
      </c>
      <c r="AP86" s="610">
        <f t="shared" si="30"/>
        <v>0.97289999999999999</v>
      </c>
      <c r="AQ86" s="610">
        <f t="shared" si="30"/>
        <v>1.1682000000000001</v>
      </c>
      <c r="AR86" s="610">
        <f t="shared" si="30"/>
        <v>1.2098</v>
      </c>
      <c r="AS86" s="610">
        <f t="shared" si="30"/>
        <v>1.1839999999999999</v>
      </c>
      <c r="AT86" s="610">
        <f t="shared" ref="AT86" si="31">AT30/1000</f>
        <v>0</v>
      </c>
    </row>
    <row r="87" spans="1:46" x14ac:dyDescent="0.25">
      <c r="A87" s="45" t="s">
        <v>128</v>
      </c>
      <c r="E87" s="66">
        <f t="shared" ref="E87:AM87" si="32">B46/1000</f>
        <v>0.44662599999999997</v>
      </c>
      <c r="F87" s="66">
        <f t="shared" si="32"/>
        <v>0.424286</v>
      </c>
      <c r="G87" s="66">
        <f t="shared" si="32"/>
        <v>0.51708699999999996</v>
      </c>
      <c r="H87" s="66">
        <f t="shared" si="32"/>
        <v>0.53876299999999999</v>
      </c>
      <c r="I87" s="66">
        <f t="shared" si="32"/>
        <v>0.59436800000000001</v>
      </c>
      <c r="J87" s="66">
        <f t="shared" si="32"/>
        <v>0.53728389999999993</v>
      </c>
      <c r="K87" s="66">
        <f t="shared" si="32"/>
        <v>0.56431958333333332</v>
      </c>
      <c r="L87" s="66">
        <f t="shared" si="32"/>
        <v>0.55522125</v>
      </c>
      <c r="M87" s="66">
        <f t="shared" si="32"/>
        <v>0.48411588333333333</v>
      </c>
      <c r="N87" s="66">
        <f t="shared" si="32"/>
        <v>0.45169036666666673</v>
      </c>
      <c r="O87" s="66">
        <f t="shared" si="32"/>
        <v>0.52288468333333338</v>
      </c>
      <c r="P87" s="66">
        <f t="shared" si="32"/>
        <v>0.50225146666666654</v>
      </c>
      <c r="Q87" s="66">
        <f t="shared" si="32"/>
        <v>0.49171819999999999</v>
      </c>
      <c r="R87" s="66">
        <f t="shared" si="32"/>
        <v>0.42718571623314799</v>
      </c>
      <c r="S87" s="66">
        <f t="shared" si="32"/>
        <v>0.46000528521750006</v>
      </c>
      <c r="T87" s="66">
        <f t="shared" si="32"/>
        <v>0.46783098620098806</v>
      </c>
      <c r="U87" s="66">
        <f t="shared" si="32"/>
        <v>0.48276595616666668</v>
      </c>
      <c r="V87" s="66">
        <f t="shared" si="32"/>
        <v>0.53240390852769259</v>
      </c>
      <c r="W87" s="66">
        <f t="shared" si="32"/>
        <v>0.46831927021839304</v>
      </c>
      <c r="X87" s="66">
        <f t="shared" si="32"/>
        <v>0.57981027980265676</v>
      </c>
      <c r="Y87" s="66">
        <f t="shared" si="32"/>
        <v>0.56871434846597213</v>
      </c>
      <c r="Z87" s="66">
        <f t="shared" si="32"/>
        <v>0.55635761449836307</v>
      </c>
      <c r="AA87" s="66">
        <f t="shared" si="32"/>
        <v>0.61121409600909005</v>
      </c>
      <c r="AB87" s="66">
        <f t="shared" si="32"/>
        <v>0.60935251978455396</v>
      </c>
      <c r="AC87" s="66">
        <f t="shared" si="32"/>
        <v>0.62258951267481066</v>
      </c>
      <c r="AD87" s="66">
        <f t="shared" si="32"/>
        <v>0.69654136670030142</v>
      </c>
      <c r="AE87" s="66">
        <f t="shared" si="32"/>
        <v>0.65152773753817161</v>
      </c>
      <c r="AF87" s="66">
        <f t="shared" si="32"/>
        <v>0.60090823696207929</v>
      </c>
      <c r="AG87" s="66">
        <f t="shared" si="32"/>
        <v>0.49623709903980245</v>
      </c>
      <c r="AH87" s="66">
        <f t="shared" si="32"/>
        <v>0.68305965595476403</v>
      </c>
      <c r="AI87" s="66">
        <f t="shared" si="32"/>
        <v>0.67946318894778956</v>
      </c>
      <c r="AJ87" s="651">
        <f t="shared" si="32"/>
        <v>0.6972706628165527</v>
      </c>
      <c r="AK87" s="614">
        <f t="shared" si="32"/>
        <v>0.76007617320708631</v>
      </c>
      <c r="AL87" s="622">
        <f t="shared" si="32"/>
        <v>0.70940181759933285</v>
      </c>
      <c r="AM87" s="109">
        <f t="shared" si="32"/>
        <v>0.70210000000000006</v>
      </c>
      <c r="AN87" s="568">
        <f t="shared" ref="AN87:AS87" si="33">AN46/1000</f>
        <v>0.63249999999999995</v>
      </c>
      <c r="AO87" s="610">
        <f t="shared" si="33"/>
        <v>0.71239999999999992</v>
      </c>
      <c r="AP87" s="610">
        <f t="shared" si="33"/>
        <v>0.57120000000000004</v>
      </c>
      <c r="AQ87" s="610">
        <f t="shared" si="33"/>
        <v>0.61439999999999995</v>
      </c>
      <c r="AR87" s="610">
        <f t="shared" si="33"/>
        <v>0.70789999999999997</v>
      </c>
      <c r="AS87" s="610">
        <f t="shared" si="33"/>
        <v>0</v>
      </c>
      <c r="AT87" s="610">
        <f t="shared" ref="AT87" si="34">AT46/1000</f>
        <v>0</v>
      </c>
    </row>
    <row r="88" spans="1:46" x14ac:dyDescent="0.25">
      <c r="A88" s="45" t="s">
        <v>129</v>
      </c>
      <c r="E88" s="66">
        <f t="shared" ref="E88:AM88" si="35">B62/1000</f>
        <v>0.31002800000000003</v>
      </c>
      <c r="F88" s="66">
        <f t="shared" si="35"/>
        <v>0.23281100000000002</v>
      </c>
      <c r="G88" s="66">
        <f t="shared" si="35"/>
        <v>0.34518099999999996</v>
      </c>
      <c r="H88" s="66">
        <f t="shared" si="35"/>
        <v>0.35051700000000002</v>
      </c>
      <c r="I88" s="66">
        <f t="shared" si="35"/>
        <v>0.415711</v>
      </c>
      <c r="J88" s="66">
        <f t="shared" si="35"/>
        <v>0.36795505000000001</v>
      </c>
      <c r="K88" s="66">
        <f t="shared" si="35"/>
        <v>0.39191138333333325</v>
      </c>
      <c r="L88" s="66">
        <f t="shared" si="35"/>
        <v>0.44599968333333334</v>
      </c>
      <c r="M88" s="66">
        <f t="shared" si="35"/>
        <v>0.2960086666666667</v>
      </c>
      <c r="N88" s="66">
        <f t="shared" si="35"/>
        <v>0.29238155000000005</v>
      </c>
      <c r="O88" s="66">
        <f t="shared" si="35"/>
        <v>0.3125932666666667</v>
      </c>
      <c r="P88" s="66">
        <f t="shared" si="35"/>
        <v>0.40032400000000001</v>
      </c>
      <c r="Q88" s="66">
        <f t="shared" si="35"/>
        <v>0.35384191666666664</v>
      </c>
      <c r="R88" s="66">
        <f t="shared" si="35"/>
        <v>0.28284969269940824</v>
      </c>
      <c r="S88" s="66">
        <f t="shared" si="35"/>
        <v>0.3575386993591626</v>
      </c>
      <c r="T88" s="66">
        <f t="shared" si="35"/>
        <v>0.39567167138445042</v>
      </c>
      <c r="U88" s="66">
        <f t="shared" si="35"/>
        <v>0.41754771451666672</v>
      </c>
      <c r="V88" s="66">
        <f t="shared" si="35"/>
        <v>0.39124043621987253</v>
      </c>
      <c r="W88" s="66">
        <f t="shared" si="35"/>
        <v>0.3475112016041883</v>
      </c>
      <c r="X88" s="66">
        <f t="shared" si="35"/>
        <v>0.45775568290870883</v>
      </c>
      <c r="Y88" s="66">
        <f t="shared" si="35"/>
        <v>0.43969737207933468</v>
      </c>
      <c r="Z88" s="66">
        <f t="shared" si="35"/>
        <v>0.37546432364086818</v>
      </c>
      <c r="AA88" s="66">
        <f t="shared" si="35"/>
        <v>0.39538425240124642</v>
      </c>
      <c r="AB88" s="66">
        <f t="shared" si="35"/>
        <v>0.50057530246898463</v>
      </c>
      <c r="AC88" s="66">
        <f t="shared" si="35"/>
        <v>0.48552647768668794</v>
      </c>
      <c r="AD88" s="66">
        <f t="shared" si="35"/>
        <v>0.46148640542924968</v>
      </c>
      <c r="AE88" s="66">
        <f t="shared" si="35"/>
        <v>0.47723472915470205</v>
      </c>
      <c r="AF88" s="66">
        <f t="shared" si="35"/>
        <v>0.42494413834232464</v>
      </c>
      <c r="AG88" s="66">
        <f t="shared" si="35"/>
        <v>0.29912801691003021</v>
      </c>
      <c r="AH88" s="66">
        <f t="shared" si="35"/>
        <v>0.44579601768396876</v>
      </c>
      <c r="AI88" s="66">
        <f t="shared" si="35"/>
        <v>0.5424234569310431</v>
      </c>
      <c r="AJ88" s="651">
        <f t="shared" si="35"/>
        <v>0.52140871371787179</v>
      </c>
      <c r="AK88" s="614">
        <f t="shared" si="35"/>
        <v>0.47344710840819215</v>
      </c>
      <c r="AL88" s="622">
        <f t="shared" si="35"/>
        <v>0.46009619312538347</v>
      </c>
      <c r="AM88" s="109">
        <f t="shared" si="35"/>
        <v>0.4229</v>
      </c>
      <c r="AN88" s="568">
        <f t="shared" ref="AN88:AS88" si="36">AN62/1000</f>
        <v>0.40720000000000001</v>
      </c>
      <c r="AO88" s="610">
        <f t="shared" si="36"/>
        <v>0.50290000000000001</v>
      </c>
      <c r="AP88" s="610">
        <f t="shared" si="36"/>
        <v>0.31780000000000003</v>
      </c>
      <c r="AQ88" s="610">
        <f t="shared" si="36"/>
        <v>0.34329999999999999</v>
      </c>
      <c r="AR88" s="610">
        <f t="shared" si="36"/>
        <v>0.4451</v>
      </c>
      <c r="AS88" s="610">
        <f t="shared" si="36"/>
        <v>0</v>
      </c>
      <c r="AT88" s="610">
        <f t="shared" ref="AT88" si="37">AT62/1000</f>
        <v>0</v>
      </c>
    </row>
    <row r="89" spans="1:46" x14ac:dyDescent="0.25">
      <c r="AJ89" s="254"/>
      <c r="AK89" s="652"/>
      <c r="AM89" s="45"/>
      <c r="AN89" s="569"/>
    </row>
    <row r="90" spans="1:46" x14ac:dyDescent="0.25">
      <c r="AI90" s="110"/>
      <c r="AJ90" s="457"/>
      <c r="AM90" s="111"/>
      <c r="AN90" s="570"/>
    </row>
    <row r="91" spans="1:46" x14ac:dyDescent="0.25">
      <c r="AI91" s="110"/>
      <c r="AJ91" s="457"/>
      <c r="AM91" s="111"/>
      <c r="AN91" s="570"/>
    </row>
    <row r="92" spans="1:46" x14ac:dyDescent="0.25">
      <c r="AI92" s="110"/>
      <c r="AJ92" s="457"/>
      <c r="AM92" s="111"/>
      <c r="AN92" s="570"/>
    </row>
    <row r="93" spans="1:46" x14ac:dyDescent="0.25">
      <c r="AI93" s="110"/>
      <c r="AJ93" s="457"/>
      <c r="AM93" s="111"/>
      <c r="AN93" s="570"/>
    </row>
    <row r="95" spans="1:46" x14ac:dyDescent="0.25"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12"/>
      <c r="AE95" s="109"/>
      <c r="AF95" s="109"/>
      <c r="AG95" s="109"/>
      <c r="AH95" s="109"/>
      <c r="AI95" s="109"/>
      <c r="AJ95" s="610"/>
      <c r="AM95" s="109"/>
      <c r="AN95" s="568"/>
    </row>
    <row r="96" spans="1:46" x14ac:dyDescent="0.25"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653"/>
      <c r="AK96" s="652"/>
      <c r="AM96" s="113"/>
      <c r="AN96" s="571"/>
    </row>
    <row r="97" spans="15:40" x14ac:dyDescent="0.25"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14"/>
      <c r="AJ97" s="610"/>
      <c r="AM97" s="109"/>
      <c r="AN97" s="568"/>
    </row>
    <row r="116" spans="1:46" x14ac:dyDescent="0.25">
      <c r="I116" s="100" t="s">
        <v>130</v>
      </c>
    </row>
    <row r="118" spans="1:46" x14ac:dyDescent="0.25">
      <c r="E118" s="74" t="s">
        <v>100</v>
      </c>
      <c r="F118" s="74" t="s">
        <v>101</v>
      </c>
      <c r="G118" s="74" t="s">
        <v>51</v>
      </c>
      <c r="H118" s="74" t="s">
        <v>52</v>
      </c>
      <c r="I118" s="74" t="s">
        <v>53</v>
      </c>
      <c r="J118" s="74" t="s">
        <v>54</v>
      </c>
      <c r="K118" s="75" t="s">
        <v>55</v>
      </c>
      <c r="L118" s="5" t="s">
        <v>25</v>
      </c>
      <c r="M118" s="5" t="s">
        <v>26</v>
      </c>
      <c r="N118" s="5" t="s">
        <v>27</v>
      </c>
      <c r="O118" s="5" t="s">
        <v>28</v>
      </c>
      <c r="P118" s="5" t="s">
        <v>29</v>
      </c>
      <c r="Q118" s="5" t="s">
        <v>30</v>
      </c>
      <c r="R118" s="5" t="s">
        <v>31</v>
      </c>
      <c r="S118" s="5" t="s">
        <v>0</v>
      </c>
      <c r="T118" s="5" t="s">
        <v>1</v>
      </c>
      <c r="U118" s="5" t="s">
        <v>2</v>
      </c>
      <c r="V118" s="5" t="s">
        <v>3</v>
      </c>
      <c r="W118" s="5" t="s">
        <v>4</v>
      </c>
      <c r="X118" s="5" t="s">
        <v>5</v>
      </c>
      <c r="Y118" s="8" t="s">
        <v>6</v>
      </c>
      <c r="Z118" s="8" t="s">
        <v>7</v>
      </c>
      <c r="AA118" s="8" t="s">
        <v>8</v>
      </c>
      <c r="AB118" s="20" t="s">
        <v>16</v>
      </c>
      <c r="AC118" s="15" t="s">
        <v>68</v>
      </c>
      <c r="AD118" s="15" t="s">
        <v>70</v>
      </c>
      <c r="AE118" s="15" t="s">
        <v>75</v>
      </c>
      <c r="AF118" s="15" t="s">
        <v>77</v>
      </c>
      <c r="AG118" s="15" t="s">
        <v>78</v>
      </c>
      <c r="AH118" s="15" t="s">
        <v>79</v>
      </c>
      <c r="AI118" s="15" t="s">
        <v>83</v>
      </c>
      <c r="AJ118" s="15" t="s">
        <v>85</v>
      </c>
      <c r="AK118" s="624" t="s">
        <v>87</v>
      </c>
      <c r="AL118" s="615" t="s">
        <v>94</v>
      </c>
      <c r="AM118" s="65" t="s">
        <v>95</v>
      </c>
      <c r="AN118" s="572" t="s">
        <v>96</v>
      </c>
      <c r="AO118" s="267" t="s">
        <v>99</v>
      </c>
      <c r="AP118" s="267" t="s">
        <v>335</v>
      </c>
      <c r="AQ118" s="596" t="s">
        <v>366</v>
      </c>
      <c r="AR118" s="596" t="s">
        <v>372</v>
      </c>
      <c r="AS118" s="596" t="s">
        <v>376</v>
      </c>
      <c r="AT118" s="596" t="s">
        <v>415</v>
      </c>
    </row>
    <row r="119" spans="1:46" x14ac:dyDescent="0.25">
      <c r="A119" s="45" t="s">
        <v>126</v>
      </c>
      <c r="E119" s="115">
        <f t="shared" ref="E119:N122" si="38">E85/(B$78/1000)</f>
        <v>0.23541239121267238</v>
      </c>
      <c r="F119" s="115">
        <f t="shared" si="38"/>
        <v>0.25857160332022716</v>
      </c>
      <c r="G119" s="115">
        <f t="shared" si="38"/>
        <v>0.23281863199722413</v>
      </c>
      <c r="H119" s="115">
        <f t="shared" si="38"/>
        <v>0.25386172636047527</v>
      </c>
      <c r="I119" s="115">
        <f t="shared" si="38"/>
        <v>0.23811462687429161</v>
      </c>
      <c r="J119" s="115">
        <f t="shared" si="38"/>
        <v>0.24965605430628304</v>
      </c>
      <c r="K119" s="115">
        <f t="shared" si="38"/>
        <v>0.25392368091499734</v>
      </c>
      <c r="L119" s="115">
        <f t="shared" si="38"/>
        <v>0.23520070729494091</v>
      </c>
      <c r="M119" s="115">
        <f t="shared" si="38"/>
        <v>0.28185934668507123</v>
      </c>
      <c r="N119" s="115">
        <f t="shared" si="38"/>
        <v>0.24525387890585701</v>
      </c>
      <c r="O119" s="115">
        <f t="shared" ref="O119:X122" si="39">O85/(L$78/1000)</f>
        <v>0.24226105134571943</v>
      </c>
      <c r="P119" s="115">
        <f t="shared" si="39"/>
        <v>0.25570285738140042</v>
      </c>
      <c r="Q119" s="115">
        <f t="shared" si="39"/>
        <v>0.29717995401884828</v>
      </c>
      <c r="R119" s="115">
        <f t="shared" si="39"/>
        <v>0.29032651630295203</v>
      </c>
      <c r="S119" s="115">
        <f t="shared" si="39"/>
        <v>0.26529864163161693</v>
      </c>
      <c r="T119" s="115">
        <f t="shared" si="39"/>
        <v>0.26196717700704547</v>
      </c>
      <c r="U119" s="115">
        <f t="shared" si="39"/>
        <v>0.26680759866979614</v>
      </c>
      <c r="V119" s="115">
        <f t="shared" si="39"/>
        <v>0.29078788037768522</v>
      </c>
      <c r="W119" s="115">
        <f t="shared" si="39"/>
        <v>0.30123905688453484</v>
      </c>
      <c r="X119" s="115">
        <f t="shared" si="39"/>
        <v>0.26063683836503582</v>
      </c>
      <c r="Y119" s="115">
        <f t="shared" ref="Y119:AH122" si="40">Y85/(V$78/1000)</f>
        <v>0.29050214459896628</v>
      </c>
      <c r="Z119" s="115">
        <f t="shared" si="40"/>
        <v>0.30285251996322077</v>
      </c>
      <c r="AA119" s="115">
        <f t="shared" si="40"/>
        <v>0.31299487246158109</v>
      </c>
      <c r="AB119" s="115">
        <f t="shared" si="40"/>
        <v>0.29123123513305138</v>
      </c>
      <c r="AC119" s="115">
        <f t="shared" si="40"/>
        <v>0.3021017003046696</v>
      </c>
      <c r="AD119" s="115">
        <f t="shared" si="40"/>
        <v>0.28849565002541633</v>
      </c>
      <c r="AE119" s="115">
        <f t="shared" si="40"/>
        <v>0.29449324663362036</v>
      </c>
      <c r="AF119" s="115">
        <f t="shared" si="40"/>
        <v>0.30468929376587212</v>
      </c>
      <c r="AG119" s="115">
        <f t="shared" si="40"/>
        <v>0.37451361218125689</v>
      </c>
      <c r="AH119" s="115">
        <f t="shared" si="40"/>
        <v>0.31229771187635219</v>
      </c>
      <c r="AI119" s="115">
        <f t="shared" ref="AI119:AM122" si="41">AI85/(AF$78/1000)</f>
        <v>0.2860339061703423</v>
      </c>
      <c r="AJ119" s="612">
        <f t="shared" si="41"/>
        <v>0.30708285692411302</v>
      </c>
      <c r="AK119" s="612">
        <f t="shared" si="41"/>
        <v>0.29195180068016907</v>
      </c>
      <c r="AL119" s="623">
        <f t="shared" si="41"/>
        <v>0.29515514238508866</v>
      </c>
      <c r="AM119" s="115">
        <f t="shared" si="41"/>
        <v>0.34568121634086107</v>
      </c>
      <c r="AN119" s="416">
        <f t="shared" ref="AN119:AP120" si="42">AN85/(AN$78/1000)</f>
        <v>0.36764750724195761</v>
      </c>
      <c r="AO119" s="611">
        <f t="shared" si="42"/>
        <v>0.2983856117004316</v>
      </c>
      <c r="AP119" s="611">
        <f t="shared" si="42"/>
        <v>0.39996777312278431</v>
      </c>
      <c r="AQ119" s="611">
        <f t="shared" ref="AQ119:AS122" si="43">AQ85/(AQ$78/1000)</f>
        <v>0.38879305387844287</v>
      </c>
      <c r="AR119" s="611">
        <f t="shared" si="43"/>
        <v>0.38811496633868464</v>
      </c>
      <c r="AS119" s="611">
        <f t="shared" si="43"/>
        <v>0.38276422764227647</v>
      </c>
      <c r="AT119" s="611">
        <f t="shared" ref="AT119" si="44">AT85/(AT$78/1000)</f>
        <v>0</v>
      </c>
    </row>
    <row r="120" spans="1:46" x14ac:dyDescent="0.25">
      <c r="A120" s="45" t="s">
        <v>127</v>
      </c>
      <c r="E120" s="115">
        <f t="shared" si="38"/>
        <v>0.25729623473993951</v>
      </c>
      <c r="F120" s="115">
        <f t="shared" si="38"/>
        <v>0.282120751419834</v>
      </c>
      <c r="G120" s="115">
        <f t="shared" si="38"/>
        <v>0.26264103867895988</v>
      </c>
      <c r="H120" s="115">
        <f t="shared" si="38"/>
        <v>0.26657452306789647</v>
      </c>
      <c r="I120" s="115">
        <f t="shared" si="38"/>
        <v>0.27575278481652338</v>
      </c>
      <c r="J120" s="115">
        <f t="shared" si="38"/>
        <v>0.25927987040270739</v>
      </c>
      <c r="K120" s="115">
        <f t="shared" si="38"/>
        <v>0.27914012103585251</v>
      </c>
      <c r="L120" s="115">
        <f t="shared" si="38"/>
        <v>0.28809180924998701</v>
      </c>
      <c r="M120" s="115">
        <f t="shared" si="38"/>
        <v>0.28589368178352531</v>
      </c>
      <c r="N120" s="115">
        <f t="shared" si="38"/>
        <v>0.32238234825466899</v>
      </c>
      <c r="O120" s="115">
        <f t="shared" si="39"/>
        <v>0.31320444903784245</v>
      </c>
      <c r="P120" s="115">
        <f t="shared" si="39"/>
        <v>0.30241210786808398</v>
      </c>
      <c r="Q120" s="115">
        <f t="shared" si="39"/>
        <v>0.29491837119468595</v>
      </c>
      <c r="R120" s="115">
        <f t="shared" si="39"/>
        <v>0.28523455608078185</v>
      </c>
      <c r="S120" s="115">
        <f t="shared" si="39"/>
        <v>0.29728989274754475</v>
      </c>
      <c r="T120" s="115">
        <f t="shared" si="39"/>
        <v>0.26861960089095765</v>
      </c>
      <c r="U120" s="115">
        <f t="shared" si="39"/>
        <v>0.29198942107980147</v>
      </c>
      <c r="V120" s="115">
        <f t="shared" si="39"/>
        <v>0.28524272258823835</v>
      </c>
      <c r="W120" s="115">
        <f t="shared" si="39"/>
        <v>0.28237250872990316</v>
      </c>
      <c r="X120" s="115">
        <f t="shared" si="39"/>
        <v>0.3060784979070405</v>
      </c>
      <c r="Y120" s="115">
        <f t="shared" si="40"/>
        <v>0.27671534953998855</v>
      </c>
      <c r="Z120" s="115">
        <f t="shared" si="40"/>
        <v>0.3153788719445289</v>
      </c>
      <c r="AA120" s="115">
        <f t="shared" si="40"/>
        <v>0.30365445315287687</v>
      </c>
      <c r="AB120" s="115">
        <f t="shared" si="40"/>
        <v>0.28119133026425064</v>
      </c>
      <c r="AC120" s="115">
        <f t="shared" si="40"/>
        <v>0.28994014481149466</v>
      </c>
      <c r="AD120" s="115">
        <f t="shared" si="40"/>
        <v>0.29848247415300416</v>
      </c>
      <c r="AE120" s="115">
        <f t="shared" si="40"/>
        <v>0.32061666156779656</v>
      </c>
      <c r="AF120" s="115">
        <f t="shared" si="40"/>
        <v>0.3276928318081796</v>
      </c>
      <c r="AG120" s="115">
        <f t="shared" si="40"/>
        <v>0.31053041128431985</v>
      </c>
      <c r="AH120" s="115">
        <f t="shared" si="40"/>
        <v>0.3096583482860128</v>
      </c>
      <c r="AI120" s="115">
        <f t="shared" si="41"/>
        <v>0.28942365120154734</v>
      </c>
      <c r="AJ120" s="612">
        <f t="shared" si="41"/>
        <v>0.29740584355018895</v>
      </c>
      <c r="AK120" s="612">
        <f t="shared" si="41"/>
        <v>0.30437718245674938</v>
      </c>
      <c r="AL120" s="623">
        <f t="shared" si="41"/>
        <v>0.32103872780799581</v>
      </c>
      <c r="AM120" s="115">
        <f t="shared" si="41"/>
        <v>0.31958701538278433</v>
      </c>
      <c r="AN120" s="416">
        <f t="shared" si="42"/>
        <v>0.31535295014483916</v>
      </c>
      <c r="AO120" s="612">
        <f t="shared" si="42"/>
        <v>0.31645168446740407</v>
      </c>
      <c r="AP120" s="612">
        <f t="shared" si="42"/>
        <v>0.31353528843055106</v>
      </c>
      <c r="AQ120" s="612">
        <f t="shared" si="43"/>
        <v>0.33586337760910817</v>
      </c>
      <c r="AR120" s="612">
        <f t="shared" si="43"/>
        <v>0.3132573795960642</v>
      </c>
      <c r="AS120" s="612">
        <f t="shared" si="43"/>
        <v>0.32086720867208673</v>
      </c>
      <c r="AT120" s="612">
        <f t="shared" ref="AT120" si="45">AT86/(AT$78/1000)</f>
        <v>0</v>
      </c>
    </row>
    <row r="121" spans="1:46" x14ac:dyDescent="0.25">
      <c r="A121" s="45" t="s">
        <v>128</v>
      </c>
      <c r="E121" s="115">
        <f t="shared" si="38"/>
        <v>0.29943609261999371</v>
      </c>
      <c r="F121" s="115">
        <f t="shared" si="38"/>
        <v>0.29657387505460897</v>
      </c>
      <c r="G121" s="115">
        <f t="shared" si="38"/>
        <v>0.30256398853844052</v>
      </c>
      <c r="H121" s="115">
        <f t="shared" si="38"/>
        <v>0.29053976806992415</v>
      </c>
      <c r="I121" s="115">
        <f t="shared" si="38"/>
        <v>0.2860584709197535</v>
      </c>
      <c r="J121" s="115">
        <f t="shared" si="38"/>
        <v>0.29145986429577209</v>
      </c>
      <c r="K121" s="115">
        <f t="shared" si="38"/>
        <v>0.27556233787835627</v>
      </c>
      <c r="L121" s="115">
        <f t="shared" si="38"/>
        <v>0.26435536457182818</v>
      </c>
      <c r="M121" s="115">
        <f t="shared" si="38"/>
        <v>0.26823617387900883</v>
      </c>
      <c r="N121" s="115">
        <f t="shared" si="38"/>
        <v>0.2624673055289285</v>
      </c>
      <c r="O121" s="115">
        <f t="shared" si="39"/>
        <v>0.27821234667256389</v>
      </c>
      <c r="P121" s="115">
        <f t="shared" si="39"/>
        <v>0.24589346264987935</v>
      </c>
      <c r="Q121" s="115">
        <f t="shared" si="39"/>
        <v>0.23720688020820563</v>
      </c>
      <c r="R121" s="115">
        <f t="shared" si="39"/>
        <v>0.25535944406429772</v>
      </c>
      <c r="S121" s="115">
        <f t="shared" si="39"/>
        <v>0.24611713840021593</v>
      </c>
      <c r="T121" s="115">
        <f t="shared" si="39"/>
        <v>0.25432006340991714</v>
      </c>
      <c r="U121" s="115">
        <f t="shared" si="39"/>
        <v>0.23658174429641204</v>
      </c>
      <c r="V121" s="115">
        <f t="shared" si="39"/>
        <v>0.24438298719704965</v>
      </c>
      <c r="W121" s="115">
        <f t="shared" si="39"/>
        <v>0.23902358940232488</v>
      </c>
      <c r="X121" s="115">
        <f t="shared" si="39"/>
        <v>0.24212716216498875</v>
      </c>
      <c r="Y121" s="115">
        <f t="shared" si="40"/>
        <v>0.24407651739225963</v>
      </c>
      <c r="Z121" s="115">
        <f t="shared" si="40"/>
        <v>0.22794040727642584</v>
      </c>
      <c r="AA121" s="115">
        <f t="shared" si="40"/>
        <v>0.23277341580091568</v>
      </c>
      <c r="AB121" s="115">
        <f t="shared" si="40"/>
        <v>0.23474083805663321</v>
      </c>
      <c r="AC121" s="115">
        <f t="shared" si="40"/>
        <v>0.22920928048153469</v>
      </c>
      <c r="AD121" s="115">
        <f t="shared" si="40"/>
        <v>0.24842825775485888</v>
      </c>
      <c r="AE121" s="115">
        <f t="shared" si="40"/>
        <v>0.22216062113147966</v>
      </c>
      <c r="AF121" s="115">
        <f t="shared" si="40"/>
        <v>0.21533761983199001</v>
      </c>
      <c r="AG121" s="115">
        <f t="shared" si="40"/>
        <v>0.19650451973122299</v>
      </c>
      <c r="AH121" s="115">
        <f t="shared" si="40"/>
        <v>0.22875073360699483</v>
      </c>
      <c r="AI121" s="115">
        <f t="shared" si="41"/>
        <v>0.23607833253984592</v>
      </c>
      <c r="AJ121" s="612">
        <f t="shared" si="41"/>
        <v>0.22629284722611337</v>
      </c>
      <c r="AK121" s="612">
        <f t="shared" si="41"/>
        <v>0.24873524991772142</v>
      </c>
      <c r="AL121" s="623">
        <f t="shared" si="41"/>
        <v>0.23281165388393341</v>
      </c>
      <c r="AM121" s="115">
        <f t="shared" si="41"/>
        <v>0.20890237733940314</v>
      </c>
      <c r="AN121" s="416">
        <f t="shared" ref="AN121:AP122" si="46">AN87/(AN$78/1000)</f>
        <v>0.19286476597042229</v>
      </c>
      <c r="AO121" s="612">
        <f t="shared" si="46"/>
        <v>0.22577884828700914</v>
      </c>
      <c r="AP121" s="612">
        <f t="shared" si="46"/>
        <v>0.18407992265549469</v>
      </c>
      <c r="AQ121" s="612">
        <f t="shared" si="43"/>
        <v>0.17664309125409691</v>
      </c>
      <c r="AR121" s="612">
        <f t="shared" si="43"/>
        <v>0.18329880890730191</v>
      </c>
      <c r="AS121" s="612">
        <f t="shared" si="43"/>
        <v>0</v>
      </c>
      <c r="AT121" s="612">
        <f t="shared" ref="AT121" si="47">AT87/(AT$78/1000)</f>
        <v>0</v>
      </c>
    </row>
    <row r="122" spans="1:46" x14ac:dyDescent="0.25">
      <c r="A122" s="45" t="s">
        <v>129</v>
      </c>
      <c r="E122" s="115">
        <f t="shared" si="38"/>
        <v>0.20785528142739434</v>
      </c>
      <c r="F122" s="115">
        <f t="shared" si="38"/>
        <v>0.16273377020532984</v>
      </c>
      <c r="G122" s="115">
        <f t="shared" si="38"/>
        <v>0.20197634078537544</v>
      </c>
      <c r="H122" s="115">
        <f t="shared" si="38"/>
        <v>0.1890239825017041</v>
      </c>
      <c r="I122" s="115">
        <f t="shared" si="38"/>
        <v>0.20007411738943154</v>
      </c>
      <c r="J122" s="115">
        <f t="shared" si="38"/>
        <v>0.19960421099523742</v>
      </c>
      <c r="K122" s="115">
        <f t="shared" si="38"/>
        <v>0.19137386017079386</v>
      </c>
      <c r="L122" s="115">
        <f t="shared" si="38"/>
        <v>0.21235211888324385</v>
      </c>
      <c r="M122" s="115">
        <f t="shared" si="38"/>
        <v>0.16401079765239454</v>
      </c>
      <c r="N122" s="115">
        <f t="shared" si="38"/>
        <v>0.16989646731054558</v>
      </c>
      <c r="O122" s="115">
        <f t="shared" si="39"/>
        <v>0.16632215294387417</v>
      </c>
      <c r="P122" s="115">
        <f t="shared" si="39"/>
        <v>0.19599157210063631</v>
      </c>
      <c r="Q122" s="115">
        <f t="shared" si="39"/>
        <v>0.17069479457826023</v>
      </c>
      <c r="R122" s="115">
        <f t="shared" si="39"/>
        <v>0.16907948355196831</v>
      </c>
      <c r="S122" s="115">
        <f t="shared" si="39"/>
        <v>0.19129432722062245</v>
      </c>
      <c r="T122" s="115">
        <f t="shared" si="39"/>
        <v>0.21509315869207982</v>
      </c>
      <c r="U122" s="115">
        <f t="shared" si="39"/>
        <v>0.20462123595399043</v>
      </c>
      <c r="V122" s="115">
        <f t="shared" si="39"/>
        <v>0.17958640983702701</v>
      </c>
      <c r="W122" s="115">
        <f t="shared" si="39"/>
        <v>0.17736484498323718</v>
      </c>
      <c r="X122" s="115">
        <f t="shared" si="39"/>
        <v>0.19115750156293496</v>
      </c>
      <c r="Y122" s="115">
        <f t="shared" si="40"/>
        <v>0.18870598846878547</v>
      </c>
      <c r="Z122" s="115">
        <f t="shared" si="40"/>
        <v>0.15382820081582449</v>
      </c>
      <c r="AA122" s="115">
        <f t="shared" si="40"/>
        <v>0.15057725858462659</v>
      </c>
      <c r="AB122" s="115">
        <f t="shared" si="40"/>
        <v>0.19283659654606497</v>
      </c>
      <c r="AC122" s="115">
        <f t="shared" si="40"/>
        <v>0.17874887440230122</v>
      </c>
      <c r="AD122" s="115">
        <f t="shared" si="40"/>
        <v>0.16459361806672054</v>
      </c>
      <c r="AE122" s="115">
        <f t="shared" si="40"/>
        <v>0.1627294706671033</v>
      </c>
      <c r="AF122" s="115">
        <f t="shared" si="40"/>
        <v>0.15228025459395833</v>
      </c>
      <c r="AG122" s="115">
        <f t="shared" si="40"/>
        <v>0.11845145680320039</v>
      </c>
      <c r="AH122" s="115">
        <f t="shared" si="40"/>
        <v>0.14929320623064016</v>
      </c>
      <c r="AI122" s="115">
        <f t="shared" si="41"/>
        <v>0.18846411008826466</v>
      </c>
      <c r="AJ122" s="612">
        <f t="shared" si="41"/>
        <v>0.16921845229958471</v>
      </c>
      <c r="AK122" s="612">
        <f t="shared" si="41"/>
        <v>0.15493576694536002</v>
      </c>
      <c r="AL122" s="623">
        <f t="shared" si="41"/>
        <v>0.15099447592298204</v>
      </c>
      <c r="AM122" s="115">
        <f t="shared" si="41"/>
        <v>0.12582939093695142</v>
      </c>
      <c r="AN122" s="416">
        <f t="shared" si="46"/>
        <v>0.12416526909589877</v>
      </c>
      <c r="AO122" s="612">
        <f t="shared" si="46"/>
        <v>0.15938262605774411</v>
      </c>
      <c r="AP122" s="612">
        <f t="shared" si="46"/>
        <v>0.10241701579116984</v>
      </c>
      <c r="AQ122" s="612">
        <f t="shared" si="43"/>
        <v>9.8700477258352015E-2</v>
      </c>
      <c r="AR122" s="612">
        <f t="shared" si="43"/>
        <v>0.11525116519937856</v>
      </c>
      <c r="AS122" s="612">
        <f t="shared" si="43"/>
        <v>0</v>
      </c>
      <c r="AT122" s="612">
        <f t="shared" ref="AT122" si="48">AT88/(AT$78/1000)</f>
        <v>0</v>
      </c>
    </row>
    <row r="123" spans="1:46" x14ac:dyDescent="0.25">
      <c r="AK123" s="612"/>
      <c r="AM123" s="45"/>
      <c r="AN123" s="569"/>
    </row>
    <row r="124" spans="1:46" x14ac:dyDescent="0.25">
      <c r="AB124" s="115">
        <f t="shared" ref="AB124:AM124" si="49">AB119+AB120</f>
        <v>0.57242256539730207</v>
      </c>
      <c r="AC124" s="115">
        <f t="shared" si="49"/>
        <v>0.5920418451161642</v>
      </c>
      <c r="AD124" s="115">
        <f t="shared" si="49"/>
        <v>0.58697812417842044</v>
      </c>
      <c r="AE124" s="115">
        <f t="shared" si="49"/>
        <v>0.61510990820141687</v>
      </c>
      <c r="AF124" s="115">
        <f t="shared" si="49"/>
        <v>0.63238212557405171</v>
      </c>
      <c r="AG124" s="115">
        <f t="shared" si="49"/>
        <v>0.6850440234655768</v>
      </c>
      <c r="AH124" s="115">
        <f t="shared" si="49"/>
        <v>0.62195606016236504</v>
      </c>
      <c r="AI124" s="115">
        <f t="shared" si="49"/>
        <v>0.57545755737188964</v>
      </c>
      <c r="AJ124" s="612">
        <f t="shared" si="49"/>
        <v>0.60448870047430203</v>
      </c>
      <c r="AK124" s="612">
        <f t="shared" si="49"/>
        <v>0.59632898313691851</v>
      </c>
      <c r="AL124" s="623">
        <f t="shared" si="49"/>
        <v>0.61619387019308447</v>
      </c>
      <c r="AM124" s="115">
        <f t="shared" si="49"/>
        <v>0.66526823172364535</v>
      </c>
      <c r="AN124" s="115">
        <f t="shared" ref="AN124:AS124" si="50">AN119+AN120</f>
        <v>0.68300045738679671</v>
      </c>
      <c r="AO124" s="115">
        <f t="shared" si="50"/>
        <v>0.61483729616783567</v>
      </c>
      <c r="AP124" s="115">
        <f t="shared" si="50"/>
        <v>0.71350306155333532</v>
      </c>
      <c r="AQ124" s="115">
        <f t="shared" si="50"/>
        <v>0.72465643148755099</v>
      </c>
      <c r="AR124" s="115">
        <f t="shared" si="50"/>
        <v>0.70137234593474884</v>
      </c>
      <c r="AS124" s="115">
        <f t="shared" si="50"/>
        <v>0.7036314363143632</v>
      </c>
      <c r="AT124" s="115">
        <f t="shared" ref="AT124" si="51">AT119+AT120</f>
        <v>0</v>
      </c>
    </row>
    <row r="125" spans="1:46" x14ac:dyDescent="0.25">
      <c r="AI125" s="595">
        <f>AVERAGE(AD124:AL124)</f>
        <v>0.61488215030644733</v>
      </c>
      <c r="AJ125" s="457"/>
      <c r="AM125" s="111"/>
      <c r="AN125" s="570"/>
      <c r="AP125" s="115">
        <f>SUM(AP119:AP121)</f>
        <v>0.89758298420882998</v>
      </c>
    </row>
    <row r="126" spans="1:46" x14ac:dyDescent="0.25">
      <c r="AI126" s="110"/>
      <c r="AJ126" s="457"/>
      <c r="AM126" s="111"/>
      <c r="AN126" s="570">
        <f>AVERAGE(AB122:AN122)</f>
        <v>0.15634930327684848</v>
      </c>
      <c r="AO126" s="115">
        <f>AVERAGE(AB124:AO124)</f>
        <v>0.61867926775355486</v>
      </c>
    </row>
    <row r="127" spans="1:46" x14ac:dyDescent="0.25">
      <c r="AI127" s="110"/>
      <c r="AJ127" s="457"/>
      <c r="AM127" s="111"/>
      <c r="AN127" s="570"/>
    </row>
    <row r="129" spans="15:40" x14ac:dyDescent="0.25"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6"/>
      <c r="AE129" s="115"/>
      <c r="AF129" s="115"/>
      <c r="AG129" s="115"/>
      <c r="AH129" s="115"/>
      <c r="AI129" s="115"/>
      <c r="AJ129" s="612"/>
      <c r="AM129" s="115"/>
      <c r="AN129" s="416"/>
    </row>
    <row r="130" spans="15:40" x14ac:dyDescent="0.25">
      <c r="AJ130" s="254"/>
      <c r="AK130" s="652"/>
      <c r="AM130" s="45"/>
      <c r="AN130" s="569"/>
    </row>
    <row r="131" spans="15:40" x14ac:dyDescent="0.25">
      <c r="AI131" s="110"/>
      <c r="AJ131" s="612"/>
      <c r="AM131" s="115"/>
      <c r="AN131" s="416"/>
    </row>
    <row r="149" spans="1:46" x14ac:dyDescent="0.25">
      <c r="E149" s="74" t="s">
        <v>100</v>
      </c>
      <c r="F149" s="74" t="s">
        <v>101</v>
      </c>
      <c r="G149" s="74" t="s">
        <v>51</v>
      </c>
      <c r="H149" s="74" t="s">
        <v>52</v>
      </c>
      <c r="I149" s="74" t="s">
        <v>53</v>
      </c>
      <c r="J149" s="74" t="s">
        <v>54</v>
      </c>
      <c r="K149" s="75" t="s">
        <v>55</v>
      </c>
      <c r="L149" s="5" t="s">
        <v>25</v>
      </c>
      <c r="M149" s="5" t="s">
        <v>26</v>
      </c>
      <c r="N149" s="5" t="s">
        <v>27</v>
      </c>
      <c r="O149" s="5" t="s">
        <v>28</v>
      </c>
      <c r="P149" s="5" t="s">
        <v>29</v>
      </c>
      <c r="Q149" s="5" t="s">
        <v>30</v>
      </c>
      <c r="R149" s="5" t="s">
        <v>31</v>
      </c>
      <c r="S149" s="5" t="s">
        <v>0</v>
      </c>
      <c r="T149" s="5" t="s">
        <v>1</v>
      </c>
      <c r="U149" s="5" t="s">
        <v>2</v>
      </c>
      <c r="V149" s="5" t="s">
        <v>3</v>
      </c>
      <c r="W149" s="5" t="s">
        <v>4</v>
      </c>
      <c r="X149" s="5" t="s">
        <v>5</v>
      </c>
      <c r="Y149" s="8" t="s">
        <v>6</v>
      </c>
      <c r="Z149" s="8" t="s">
        <v>7</v>
      </c>
      <c r="AA149" s="8" t="s">
        <v>8</v>
      </c>
      <c r="AB149" s="20" t="s">
        <v>16</v>
      </c>
      <c r="AC149" s="15" t="s">
        <v>68</v>
      </c>
      <c r="AD149" s="15" t="s">
        <v>70</v>
      </c>
      <c r="AE149" s="15" t="s">
        <v>75</v>
      </c>
      <c r="AF149" s="15" t="s">
        <v>77</v>
      </c>
      <c r="AG149" s="15" t="s">
        <v>78</v>
      </c>
      <c r="AH149" s="15" t="s">
        <v>79</v>
      </c>
      <c r="AI149" s="15" t="s">
        <v>83</v>
      </c>
      <c r="AJ149" s="15" t="s">
        <v>85</v>
      </c>
      <c r="AK149" s="624" t="s">
        <v>87</v>
      </c>
      <c r="AL149" s="615" t="s">
        <v>94</v>
      </c>
      <c r="AM149" s="65" t="s">
        <v>95</v>
      </c>
      <c r="AN149" s="547" t="s">
        <v>96</v>
      </c>
      <c r="AO149" s="267" t="s">
        <v>99</v>
      </c>
      <c r="AP149" s="267" t="s">
        <v>335</v>
      </c>
      <c r="AQ149" s="596" t="s">
        <v>366</v>
      </c>
      <c r="AR149" s="596" t="s">
        <v>372</v>
      </c>
      <c r="AS149" s="596" t="s">
        <v>376</v>
      </c>
      <c r="AT149" s="596" t="s">
        <v>415</v>
      </c>
    </row>
    <row r="150" spans="1:46" x14ac:dyDescent="0.25">
      <c r="A150" s="132" t="s">
        <v>223</v>
      </c>
      <c r="E150" s="66">
        <f t="shared" ref="E150:AM150" si="52">B6/1000</f>
        <v>1.7364970000000002</v>
      </c>
      <c r="F150" s="66">
        <f t="shared" si="52"/>
        <v>1.5335490000000001</v>
      </c>
      <c r="G150" s="66">
        <f t="shared" si="52"/>
        <v>1.870193</v>
      </c>
      <c r="H150" s="66">
        <f t="shared" si="52"/>
        <v>2.0299399999999999</v>
      </c>
      <c r="I150" s="66">
        <f t="shared" si="52"/>
        <v>2.436261</v>
      </c>
      <c r="J150" s="66">
        <f t="shared" si="52"/>
        <v>2.1564302833333331</v>
      </c>
      <c r="K150" s="66">
        <f t="shared" si="52"/>
        <v>2.3023645666666672</v>
      </c>
      <c r="L150" s="66">
        <f t="shared" si="52"/>
        <v>2.4449176499999998</v>
      </c>
      <c r="M150" s="66">
        <f t="shared" si="52"/>
        <v>1.9805080666666668</v>
      </c>
      <c r="N150" s="66">
        <f t="shared" si="52"/>
        <v>2.03699655</v>
      </c>
      <c r="O150" s="66">
        <f t="shared" si="52"/>
        <v>2.4158095666666668</v>
      </c>
      <c r="P150" s="66">
        <f t="shared" si="52"/>
        <v>2.4790042166666666</v>
      </c>
      <c r="Q150" s="66">
        <f t="shared" si="52"/>
        <v>2.3754268333333335</v>
      </c>
      <c r="R150" s="66">
        <f t="shared" si="52"/>
        <v>1.854909036994385</v>
      </c>
      <c r="S150" s="66">
        <f t="shared" si="52"/>
        <v>2.1081891937718633</v>
      </c>
      <c r="T150" s="66">
        <f t="shared" si="52"/>
        <v>2.1685782911141249</v>
      </c>
      <c r="U150" s="66">
        <f t="shared" si="52"/>
        <v>2.3190253708499999</v>
      </c>
      <c r="V150" s="66">
        <f t="shared" si="52"/>
        <v>2.4708477152327935</v>
      </c>
      <c r="W150" s="66">
        <f t="shared" si="52"/>
        <v>2.1684184705762677</v>
      </c>
      <c r="X150" s="66">
        <f t="shared" si="52"/>
        <v>2.7294659449460457</v>
      </c>
      <c r="Y150" s="66">
        <f t="shared" si="52"/>
        <v>2.5135238110914515</v>
      </c>
      <c r="Z150" s="66">
        <f t="shared" si="52"/>
        <v>2.5726359324246233</v>
      </c>
      <c r="AA150" s="66">
        <f t="shared" si="52"/>
        <v>2.8255889507383771</v>
      </c>
      <c r="AB150" s="66">
        <f t="shared" si="52"/>
        <v>2.944334195251781</v>
      </c>
      <c r="AC150" s="66">
        <f t="shared" si="52"/>
        <v>3.0064111473593154</v>
      </c>
      <c r="AD150" s="66">
        <f t="shared" si="52"/>
        <v>3.0515398253219335</v>
      </c>
      <c r="AE150" s="66">
        <f t="shared" si="52"/>
        <v>3.1407487743674598</v>
      </c>
      <c r="AF150" s="66">
        <f t="shared" si="52"/>
        <v>2.9688689782486581</v>
      </c>
      <c r="AG150" s="66">
        <f t="shared" si="52"/>
        <v>2.637735553512107</v>
      </c>
      <c r="AH150" s="66">
        <f t="shared" si="52"/>
        <v>3.241781564469151</v>
      </c>
      <c r="AI150" s="66">
        <f t="shared" si="52"/>
        <v>3.3274520085912713</v>
      </c>
      <c r="AJ150" s="651">
        <f t="shared" si="52"/>
        <v>3.6550857511501684</v>
      </c>
      <c r="AK150" s="625">
        <f t="shared" si="52"/>
        <v>3.2607978029129776</v>
      </c>
      <c r="AL150" s="622">
        <f t="shared" si="52"/>
        <v>3.1853041296312945</v>
      </c>
      <c r="AM150" s="66">
        <f t="shared" si="52"/>
        <v>3.5118</v>
      </c>
      <c r="AN150" s="573">
        <f t="shared" ref="AN150:AS150" si="53">AN6/1000</f>
        <v>3.4944999999999999</v>
      </c>
      <c r="AO150" s="740">
        <f t="shared" si="53"/>
        <v>3.324672642564324</v>
      </c>
      <c r="AP150" s="613">
        <f t="shared" si="53"/>
        <v>3.2390876418632022</v>
      </c>
      <c r="AQ150" s="613">
        <f t="shared" si="53"/>
        <v>3.5702543805802578</v>
      </c>
      <c r="AR150" s="613">
        <f t="shared" si="53"/>
        <v>4.0523081137309731</v>
      </c>
      <c r="AS150" s="613">
        <f t="shared" si="53"/>
        <v>4.1504950000000003</v>
      </c>
      <c r="AT150" s="613">
        <f t="shared" ref="AT150" si="54">AT6/1000</f>
        <v>4.2880000000000003</v>
      </c>
    </row>
    <row r="151" spans="1:46" x14ac:dyDescent="0.25">
      <c r="A151" s="746" t="s">
        <v>367</v>
      </c>
      <c r="E151" s="66">
        <f t="shared" ref="E151:AM151" si="55">B22/1000</f>
        <v>1.385364</v>
      </c>
      <c r="F151" s="66">
        <f t="shared" si="55"/>
        <v>1.1636289999999998</v>
      </c>
      <c r="G151" s="66">
        <f t="shared" si="55"/>
        <v>1.4722999999999999</v>
      </c>
      <c r="H151" s="66">
        <f t="shared" si="55"/>
        <v>1.5591810000000002</v>
      </c>
      <c r="I151" s="66">
        <f t="shared" si="55"/>
        <v>1.9415020000000001</v>
      </c>
      <c r="J151" s="66">
        <f t="shared" si="55"/>
        <v>1.6958710000000001</v>
      </c>
      <c r="K151" s="66">
        <f t="shared" si="55"/>
        <v>1.78217</v>
      </c>
      <c r="L151" s="66">
        <f t="shared" si="55"/>
        <v>1.9508610000000002</v>
      </c>
      <c r="M151" s="66">
        <f t="shared" si="55"/>
        <v>1.4717290000000001</v>
      </c>
      <c r="N151" s="66">
        <f t="shared" si="55"/>
        <v>1.6147149999999999</v>
      </c>
      <c r="O151" s="66">
        <f t="shared" si="55"/>
        <v>1.9598169999999999</v>
      </c>
      <c r="P151" s="66">
        <f t="shared" si="55"/>
        <v>1.956637</v>
      </c>
      <c r="Q151" s="66">
        <f t="shared" si="55"/>
        <v>1.758281</v>
      </c>
      <c r="R151" s="66">
        <f t="shared" si="55"/>
        <v>1.3668119999999999</v>
      </c>
      <c r="S151" s="66">
        <f t="shared" si="55"/>
        <v>1.6107159999999998</v>
      </c>
      <c r="T151" s="66">
        <f t="shared" si="55"/>
        <v>1.6839629999999999</v>
      </c>
      <c r="U151" s="66">
        <f t="shared" si="55"/>
        <v>1.772732</v>
      </c>
      <c r="V151" s="66">
        <f t="shared" si="55"/>
        <v>1.835985</v>
      </c>
      <c r="W151" s="66">
        <f t="shared" si="55"/>
        <v>1.5736199999999998</v>
      </c>
      <c r="X151" s="66">
        <f t="shared" si="55"/>
        <v>2.1019559999999999</v>
      </c>
      <c r="Y151" s="66">
        <f t="shared" si="55"/>
        <v>1.8334290000000002</v>
      </c>
      <c r="Z151" s="66">
        <f t="shared" si="55"/>
        <v>1.8250840000000002</v>
      </c>
      <c r="AA151" s="66">
        <f t="shared" si="55"/>
        <v>1.999417</v>
      </c>
      <c r="AB151" s="66">
        <f t="shared" si="55"/>
        <v>2.1864400000000002</v>
      </c>
      <c r="AC151" s="66">
        <f t="shared" si="55"/>
        <v>2.1826660000000002</v>
      </c>
      <c r="AD151" s="66">
        <f t="shared" si="55"/>
        <v>2.2399909999999998</v>
      </c>
      <c r="AE151" s="66">
        <f t="shared" si="55"/>
        <v>2.2756180000000001</v>
      </c>
      <c r="AF151" s="66">
        <f t="shared" si="55"/>
        <v>2.1153729999999999</v>
      </c>
      <c r="AG151" s="66">
        <f t="shared" si="55"/>
        <v>1.688653</v>
      </c>
      <c r="AH151" s="66">
        <f t="shared" si="55"/>
        <v>2.30464</v>
      </c>
      <c r="AI151" s="66">
        <f t="shared" si="55"/>
        <v>2.5014259999999999</v>
      </c>
      <c r="AJ151" s="651">
        <f t="shared" si="55"/>
        <v>2.7013660000000002</v>
      </c>
      <c r="AK151" s="625">
        <f t="shared" si="55"/>
        <v>2.36036</v>
      </c>
      <c r="AL151" s="622">
        <f t="shared" si="55"/>
        <v>2.2754319999999999</v>
      </c>
      <c r="AM151" s="66">
        <f t="shared" si="55"/>
        <v>2.3386</v>
      </c>
      <c r="AN151" s="573">
        <f t="shared" ref="AN151:AS151" si="56">AN22/1000</f>
        <v>2.2780999999999998</v>
      </c>
      <c r="AO151" s="741">
        <f t="shared" si="56"/>
        <v>2.369885</v>
      </c>
      <c r="AP151" s="614">
        <f t="shared" si="56"/>
        <v>1.9661999999999999</v>
      </c>
      <c r="AQ151" s="614">
        <f t="shared" si="56"/>
        <v>2.1536</v>
      </c>
      <c r="AR151" s="614">
        <f t="shared" si="56"/>
        <v>2.5276999999999998</v>
      </c>
      <c r="AS151" s="614">
        <f t="shared" si="56"/>
        <v>2.7138</v>
      </c>
      <c r="AT151" s="614">
        <f t="shared" ref="AT151" si="57">AT22/1000</f>
        <v>0</v>
      </c>
    </row>
    <row r="152" spans="1:46" x14ac:dyDescent="0.25">
      <c r="A152" s="118" t="s">
        <v>131</v>
      </c>
      <c r="E152" s="66">
        <f t="shared" ref="E152:AM152" si="58">B38/1000</f>
        <v>1.001592</v>
      </c>
      <c r="F152" s="66">
        <f t="shared" si="58"/>
        <v>0.76002000000000003</v>
      </c>
      <c r="G152" s="66">
        <f t="shared" si="58"/>
        <v>1.023442</v>
      </c>
      <c r="H152" s="66">
        <f t="shared" si="58"/>
        <v>1.0648579999999999</v>
      </c>
      <c r="I152" s="66">
        <f t="shared" si="58"/>
        <v>1.368549</v>
      </c>
      <c r="J152" s="66">
        <f t="shared" si="58"/>
        <v>1.2181169999999999</v>
      </c>
      <c r="K152" s="66">
        <f t="shared" si="58"/>
        <v>1.2105830000000002</v>
      </c>
      <c r="L152" s="66">
        <f t="shared" si="58"/>
        <v>1.345801</v>
      </c>
      <c r="M152" s="66">
        <f t="shared" si="58"/>
        <v>0.95575699999999997</v>
      </c>
      <c r="N152" s="66">
        <f t="shared" si="58"/>
        <v>1.0600579999999999</v>
      </c>
      <c r="O152" s="66">
        <f t="shared" si="58"/>
        <v>1.3712679999999999</v>
      </c>
      <c r="P152" s="66">
        <f t="shared" si="58"/>
        <v>1.3389580000000001</v>
      </c>
      <c r="Q152" s="66">
        <f t="shared" si="58"/>
        <v>1.1477200000000001</v>
      </c>
      <c r="R152" s="66">
        <f t="shared" si="58"/>
        <v>0.89024599999999998</v>
      </c>
      <c r="S152" s="66">
        <f t="shared" si="58"/>
        <v>1.0555050000000001</v>
      </c>
      <c r="T152" s="66">
        <f t="shared" si="58"/>
        <v>1.1901189999999999</v>
      </c>
      <c r="U152" s="66">
        <f t="shared" si="58"/>
        <v>1.177343</v>
      </c>
      <c r="V152" s="66">
        <f t="shared" si="58"/>
        <v>1.2155670000000001</v>
      </c>
      <c r="W152" s="66">
        <f t="shared" si="58"/>
        <v>1.021617</v>
      </c>
      <c r="X152" s="66">
        <f t="shared" si="58"/>
        <v>1.370198</v>
      </c>
      <c r="Y152" s="66">
        <f t="shared" si="58"/>
        <v>1.190356</v>
      </c>
      <c r="Z152" s="66">
        <f t="shared" si="58"/>
        <v>1.0557539999999999</v>
      </c>
      <c r="AA152" s="66">
        <f t="shared" si="58"/>
        <v>1.202922</v>
      </c>
      <c r="AB152" s="66">
        <f t="shared" si="58"/>
        <v>1.457338</v>
      </c>
      <c r="AC152" s="66">
        <f t="shared" si="58"/>
        <v>1.3959860000000002</v>
      </c>
      <c r="AD152" s="66">
        <f t="shared" si="58"/>
        <v>1.4039079999999999</v>
      </c>
      <c r="AE152" s="66">
        <f t="shared" si="58"/>
        <v>1.335987</v>
      </c>
      <c r="AF152" s="66">
        <f t="shared" si="58"/>
        <v>1.2020280000000001</v>
      </c>
      <c r="AG152" s="111">
        <f t="shared" si="58"/>
        <v>0.90584699999999996</v>
      </c>
      <c r="AH152" s="66">
        <f t="shared" si="58"/>
        <v>1.381364</v>
      </c>
      <c r="AI152" s="66">
        <f t="shared" si="58"/>
        <v>1.669206</v>
      </c>
      <c r="AJ152" s="651">
        <f t="shared" si="58"/>
        <v>1.7868869999999999</v>
      </c>
      <c r="AK152" s="625">
        <f t="shared" si="58"/>
        <v>1.4339819999999999</v>
      </c>
      <c r="AL152" s="622">
        <f t="shared" si="58"/>
        <v>1.3017890000000001</v>
      </c>
      <c r="AM152" s="66">
        <f t="shared" si="58"/>
        <v>1.2701</v>
      </c>
      <c r="AN152" s="573">
        <f t="shared" ref="AN152:AS152" si="59">AN38/1000</f>
        <v>1.2487999999999999</v>
      </c>
      <c r="AO152" s="741">
        <f t="shared" si="59"/>
        <v>1.3745000000000001</v>
      </c>
      <c r="AP152" s="614">
        <f t="shared" si="59"/>
        <v>0.998</v>
      </c>
      <c r="AQ152" s="614">
        <f t="shared" si="59"/>
        <v>0.99379999999999991</v>
      </c>
      <c r="AR152" s="614">
        <f t="shared" si="59"/>
        <v>1.3266</v>
      </c>
      <c r="AS152" s="614">
        <f t="shared" si="59"/>
        <v>1.5307999999999999</v>
      </c>
      <c r="AT152" s="614">
        <f t="shared" ref="AT152" si="60">AT38/1000</f>
        <v>0</v>
      </c>
    </row>
    <row r="153" spans="1:46" x14ac:dyDescent="0.25">
      <c r="A153" s="118" t="s">
        <v>132</v>
      </c>
      <c r="E153" s="66">
        <f t="shared" ref="E153:AM153" si="61">B54/1000</f>
        <v>0.55496699999999999</v>
      </c>
      <c r="F153" s="66">
        <f t="shared" si="61"/>
        <v>0.33573500000000001</v>
      </c>
      <c r="G153" s="66">
        <f t="shared" si="61"/>
        <v>0.50635600000000003</v>
      </c>
      <c r="H153" s="66">
        <f t="shared" si="61"/>
        <v>0.52610500000000004</v>
      </c>
      <c r="I153" s="66">
        <f t="shared" si="61"/>
        <v>0.77418399999999998</v>
      </c>
      <c r="J153" s="66">
        <f t="shared" si="61"/>
        <v>0.68091999999999997</v>
      </c>
      <c r="K153" s="66">
        <f t="shared" si="61"/>
        <v>0.64636499999999997</v>
      </c>
      <c r="L153" s="66">
        <f t="shared" si="61"/>
        <v>0.79062399999999999</v>
      </c>
      <c r="M153" s="66">
        <f t="shared" si="61"/>
        <v>0.47168599999999999</v>
      </c>
      <c r="N153" s="66">
        <f t="shared" si="61"/>
        <v>0.60841699999999999</v>
      </c>
      <c r="O153" s="66">
        <f t="shared" si="61"/>
        <v>0.84892600000000007</v>
      </c>
      <c r="P153" s="66">
        <f t="shared" si="61"/>
        <v>0.836754</v>
      </c>
      <c r="Q153" s="66">
        <f t="shared" si="61"/>
        <v>0.65628200000000003</v>
      </c>
      <c r="R153" s="66">
        <f t="shared" si="61"/>
        <v>0.46451100000000001</v>
      </c>
      <c r="S153" s="66">
        <f t="shared" si="61"/>
        <v>0.59591399999999994</v>
      </c>
      <c r="T153" s="66">
        <f t="shared" si="61"/>
        <v>0.723522</v>
      </c>
      <c r="U153" s="66">
        <f t="shared" si="61"/>
        <v>0.69567100000000004</v>
      </c>
      <c r="V153" s="66">
        <f t="shared" si="61"/>
        <v>0.68341300000000005</v>
      </c>
      <c r="W153" s="66">
        <f t="shared" si="61"/>
        <v>0.55525999999999998</v>
      </c>
      <c r="X153" s="66">
        <f t="shared" si="61"/>
        <v>0.79187199999999991</v>
      </c>
      <c r="Y153" s="66">
        <f t="shared" si="61"/>
        <v>0.62280100000000005</v>
      </c>
      <c r="Z153" s="66">
        <f t="shared" si="61"/>
        <v>0.49989</v>
      </c>
      <c r="AA153" s="66">
        <f t="shared" si="61"/>
        <v>0.59365400000000002</v>
      </c>
      <c r="AB153" s="66">
        <f t="shared" si="61"/>
        <v>0.84857300000000002</v>
      </c>
      <c r="AC153" s="66">
        <f t="shared" si="61"/>
        <v>0.77442499999999992</v>
      </c>
      <c r="AD153" s="66">
        <f t="shared" si="61"/>
        <v>0.70817999999999992</v>
      </c>
      <c r="AE153" s="66">
        <f t="shared" si="61"/>
        <v>0.684921</v>
      </c>
      <c r="AF153" s="66">
        <f t="shared" si="61"/>
        <v>0.60236199999999995</v>
      </c>
      <c r="AG153" s="66">
        <f t="shared" si="61"/>
        <v>0.41060399999999997</v>
      </c>
      <c r="AH153" s="66">
        <f t="shared" si="61"/>
        <v>0.69927399999999995</v>
      </c>
      <c r="AI153" s="66">
        <f t="shared" si="61"/>
        <v>0.990699</v>
      </c>
      <c r="AJ153" s="651">
        <f t="shared" si="61"/>
        <v>1.092185</v>
      </c>
      <c r="AK153" s="625">
        <f t="shared" si="61"/>
        <v>0.67614300000000005</v>
      </c>
      <c r="AL153" s="622">
        <f t="shared" si="61"/>
        <v>0.59615899999999999</v>
      </c>
      <c r="AM153" s="66">
        <f t="shared" si="61"/>
        <v>0.57110000000000005</v>
      </c>
      <c r="AN153" s="574">
        <f t="shared" ref="AN153:AS153" si="62">AN54/1000</f>
        <v>0.61929999999999996</v>
      </c>
      <c r="AO153" s="742">
        <f t="shared" si="62"/>
        <v>0.66749999999999998</v>
      </c>
      <c r="AP153" s="742">
        <f t="shared" si="62"/>
        <v>0.43469999999999998</v>
      </c>
      <c r="AQ153" s="742">
        <f t="shared" si="62"/>
        <v>0.40500000000000003</v>
      </c>
      <c r="AR153" s="742">
        <f t="shared" si="62"/>
        <v>0.62709999999999999</v>
      </c>
      <c r="AS153" s="742">
        <f t="shared" si="62"/>
        <v>0</v>
      </c>
      <c r="AT153" s="742">
        <f t="shared" ref="AT153" si="63">AT54/1000</f>
        <v>0</v>
      </c>
    </row>
    <row r="154" spans="1:46" x14ac:dyDescent="0.25">
      <c r="A154" s="654" t="s">
        <v>368</v>
      </c>
      <c r="E154" s="66">
        <f t="shared" ref="E154:AM154" si="64">B70/1000</f>
        <v>0.24493999999999999</v>
      </c>
      <c r="F154" s="66">
        <f t="shared" si="64"/>
        <v>0.102924</v>
      </c>
      <c r="G154" s="66">
        <f t="shared" si="64"/>
        <v>0.16117599999999999</v>
      </c>
      <c r="H154" s="66">
        <f t="shared" si="64"/>
        <v>0.17558799999999999</v>
      </c>
      <c r="I154" s="66">
        <f t="shared" si="64"/>
        <v>0.35847600000000002</v>
      </c>
      <c r="J154" s="66">
        <f t="shared" si="64"/>
        <v>0.31300699999999998</v>
      </c>
      <c r="K154" s="66">
        <f t="shared" si="64"/>
        <v>0.25448100000000001</v>
      </c>
      <c r="L154" s="66">
        <f t="shared" si="64"/>
        <v>0.344634</v>
      </c>
      <c r="M154" s="66">
        <f t="shared" si="64"/>
        <v>0.17569599999999999</v>
      </c>
      <c r="N154" s="66">
        <f t="shared" si="64"/>
        <v>0.31605700000000003</v>
      </c>
      <c r="O154" s="66">
        <f t="shared" si="64"/>
        <v>0.53636499999999998</v>
      </c>
      <c r="P154" s="66">
        <f t="shared" si="64"/>
        <v>0.43644700000000003</v>
      </c>
      <c r="Q154" s="66">
        <f t="shared" si="64"/>
        <v>0.30247600000000002</v>
      </c>
      <c r="R154" s="66">
        <f t="shared" si="64"/>
        <v>0.182029</v>
      </c>
      <c r="S154" s="66">
        <f t="shared" si="64"/>
        <v>0.23913900000000002</v>
      </c>
      <c r="T154" s="66">
        <f t="shared" si="64"/>
        <v>0.32904199999999995</v>
      </c>
      <c r="U154" s="66">
        <f t="shared" si="64"/>
        <v>0.27843699999999999</v>
      </c>
      <c r="V154" s="66">
        <f t="shared" si="64"/>
        <v>0.29228399999999999</v>
      </c>
      <c r="W154" s="66">
        <f t="shared" si="64"/>
        <v>0.209117</v>
      </c>
      <c r="X154" s="66">
        <f t="shared" si="64"/>
        <v>0.334814</v>
      </c>
      <c r="Y154" s="66">
        <f t="shared" si="64"/>
        <v>0.18345800000000001</v>
      </c>
      <c r="Z154" s="66">
        <f t="shared" si="64"/>
        <v>0.13183300000000001</v>
      </c>
      <c r="AA154" s="66">
        <f t="shared" si="64"/>
        <v>0.199799</v>
      </c>
      <c r="AB154" s="66">
        <f t="shared" si="64"/>
        <v>0.34848200000000001</v>
      </c>
      <c r="AC154" s="66">
        <f t="shared" si="64"/>
        <v>0.29016199999999998</v>
      </c>
      <c r="AD154" s="66">
        <f t="shared" si="64"/>
        <v>0.24774700000000002</v>
      </c>
      <c r="AE154" s="66">
        <f t="shared" si="64"/>
        <v>0.208061</v>
      </c>
      <c r="AF154" s="66">
        <f t="shared" si="64"/>
        <v>0.17832900000000002</v>
      </c>
      <c r="AG154" s="66">
        <f t="shared" si="64"/>
        <v>0.112414</v>
      </c>
      <c r="AH154" s="66">
        <f t="shared" si="64"/>
        <v>0.25573800000000002</v>
      </c>
      <c r="AI154" s="66">
        <f t="shared" si="64"/>
        <v>0.449326</v>
      </c>
      <c r="AJ154" s="651">
        <f t="shared" si="64"/>
        <v>0.57380999999999993</v>
      </c>
      <c r="AK154" s="625">
        <f t="shared" si="64"/>
        <v>0.20503399999999999</v>
      </c>
      <c r="AL154" s="622">
        <f t="shared" si="64"/>
        <v>0.13819800000000002</v>
      </c>
      <c r="AM154" s="66">
        <f t="shared" si="64"/>
        <v>0.15088499999999999</v>
      </c>
      <c r="AN154" s="573">
        <f t="shared" ref="AN154:AS154" si="65">AN70/1000</f>
        <v>0.215</v>
      </c>
      <c r="AO154" s="743">
        <f t="shared" si="65"/>
        <v>0.1694</v>
      </c>
      <c r="AP154" s="117">
        <f t="shared" si="65"/>
        <v>0.1406</v>
      </c>
      <c r="AQ154" s="117">
        <f t="shared" si="65"/>
        <v>9.1999999999999998E-2</v>
      </c>
      <c r="AR154" s="117">
        <f t="shared" si="65"/>
        <v>0.19059999999999999</v>
      </c>
      <c r="AS154" s="117">
        <f t="shared" si="65"/>
        <v>0.46</v>
      </c>
      <c r="AT154" s="117">
        <f t="shared" ref="AT154" si="66">AT70/1000</f>
        <v>0.438</v>
      </c>
    </row>
    <row r="155" spans="1:46" x14ac:dyDescent="0.25">
      <c r="AJ155" s="254"/>
      <c r="AK155" s="652"/>
      <c r="AM155" s="45"/>
      <c r="AN155" s="569"/>
    </row>
    <row r="156" spans="1:46" x14ac:dyDescent="0.25">
      <c r="AI156" s="119"/>
      <c r="AJ156" s="457"/>
      <c r="AM156" s="111"/>
      <c r="AN156" s="570"/>
    </row>
    <row r="157" spans="1:46" x14ac:dyDescent="0.25">
      <c r="AI157" s="120"/>
      <c r="AJ157" s="457"/>
      <c r="AM157" s="111"/>
      <c r="AN157" s="570"/>
    </row>
    <row r="158" spans="1:46" x14ac:dyDescent="0.25">
      <c r="AI158" s="121"/>
      <c r="AJ158" s="457"/>
      <c r="AM158" s="111"/>
      <c r="AN158" s="570"/>
    </row>
    <row r="159" spans="1:46" x14ac:dyDescent="0.25">
      <c r="AI159" s="121"/>
      <c r="AJ159" s="457"/>
      <c r="AM159" s="111"/>
      <c r="AN159" s="570"/>
    </row>
    <row r="160" spans="1:46" x14ac:dyDescent="0.25">
      <c r="AI160" s="121"/>
      <c r="AJ160" s="457"/>
      <c r="AM160" s="111"/>
      <c r="AN160" s="570"/>
    </row>
    <row r="183" spans="1:46" x14ac:dyDescent="0.25">
      <c r="H183" s="100" t="s">
        <v>133</v>
      </c>
      <c r="AN183" s="62"/>
    </row>
    <row r="184" spans="1:46" x14ac:dyDescent="0.25">
      <c r="AN184" s="62"/>
    </row>
    <row r="185" spans="1:46" x14ac:dyDescent="0.25">
      <c r="E185" s="122" t="s">
        <v>100</v>
      </c>
      <c r="F185" s="122" t="s">
        <v>101</v>
      </c>
      <c r="G185" s="122" t="s">
        <v>51</v>
      </c>
      <c r="H185" s="122" t="s">
        <v>52</v>
      </c>
      <c r="I185" s="122" t="s">
        <v>53</v>
      </c>
      <c r="J185" s="122" t="s">
        <v>54</v>
      </c>
      <c r="K185" s="15" t="s">
        <v>55</v>
      </c>
      <c r="L185" s="15" t="s">
        <v>25</v>
      </c>
      <c r="M185" s="15" t="s">
        <v>26</v>
      </c>
      <c r="N185" s="15" t="s">
        <v>27</v>
      </c>
      <c r="O185" s="15" t="s">
        <v>28</v>
      </c>
      <c r="P185" s="15" t="s">
        <v>29</v>
      </c>
      <c r="Q185" s="15" t="s">
        <v>30</v>
      </c>
      <c r="R185" s="15" t="s">
        <v>31</v>
      </c>
      <c r="S185" s="15" t="s">
        <v>0</v>
      </c>
      <c r="T185" s="15" t="s">
        <v>1</v>
      </c>
      <c r="U185" s="15" t="s">
        <v>2</v>
      </c>
      <c r="V185" s="15" t="s">
        <v>3</v>
      </c>
      <c r="W185" s="15" t="s">
        <v>4</v>
      </c>
      <c r="X185" s="15" t="s">
        <v>5</v>
      </c>
      <c r="Y185" s="20" t="s">
        <v>6</v>
      </c>
      <c r="Z185" s="20" t="s">
        <v>7</v>
      </c>
      <c r="AA185" s="20" t="s">
        <v>8</v>
      </c>
      <c r="AB185" s="20" t="s">
        <v>16</v>
      </c>
      <c r="AC185" s="15" t="s">
        <v>68</v>
      </c>
      <c r="AD185" s="15" t="s">
        <v>70</v>
      </c>
      <c r="AE185" s="15" t="s">
        <v>75</v>
      </c>
      <c r="AF185" s="15" t="s">
        <v>77</v>
      </c>
      <c r="AG185" s="15" t="s">
        <v>78</v>
      </c>
      <c r="AH185" s="15" t="s">
        <v>79</v>
      </c>
      <c r="AI185" s="15" t="s">
        <v>83</v>
      </c>
      <c r="AJ185" s="15" t="s">
        <v>85</v>
      </c>
      <c r="AK185" s="624" t="s">
        <v>87</v>
      </c>
      <c r="AL185" s="615" t="s">
        <v>94</v>
      </c>
      <c r="AM185" s="15" t="s">
        <v>95</v>
      </c>
      <c r="AN185" s="575" t="s">
        <v>96</v>
      </c>
      <c r="AO185" s="267" t="s">
        <v>99</v>
      </c>
      <c r="AP185" s="267" t="s">
        <v>335</v>
      </c>
      <c r="AQ185" s="596" t="s">
        <v>366</v>
      </c>
      <c r="AR185" s="596" t="s">
        <v>372</v>
      </c>
      <c r="AS185" s="596" t="s">
        <v>376</v>
      </c>
      <c r="AT185" s="596" t="s">
        <v>415</v>
      </c>
    </row>
    <row r="186" spans="1:46" x14ac:dyDescent="0.25">
      <c r="A186" s="123" t="s">
        <v>126</v>
      </c>
      <c r="E186" s="124">
        <f t="shared" ref="E186:AM186" si="67">B14/B6</f>
        <v>0.20220651115435267</v>
      </c>
      <c r="F186" s="124">
        <f t="shared" si="67"/>
        <v>0.24121759396015385</v>
      </c>
      <c r="G186" s="124">
        <f t="shared" si="67"/>
        <v>0.21275397779801336</v>
      </c>
      <c r="H186" s="124">
        <f t="shared" si="67"/>
        <v>0.23190291338660257</v>
      </c>
      <c r="I186" s="124">
        <f t="shared" si="67"/>
        <v>0.20307799533793791</v>
      </c>
      <c r="J186" s="124">
        <f t="shared" si="67"/>
        <v>0.21341834553628081</v>
      </c>
      <c r="K186" s="124">
        <f t="shared" si="67"/>
        <v>0.22585742538862613</v>
      </c>
      <c r="L186" s="124">
        <f t="shared" si="67"/>
        <v>0.20204696873941755</v>
      </c>
      <c r="M186" s="124">
        <f t="shared" si="67"/>
        <v>0.25685487404057017</v>
      </c>
      <c r="N186" s="124">
        <f t="shared" si="67"/>
        <v>0.20720069457162316</v>
      </c>
      <c r="O186" s="124">
        <f t="shared" si="67"/>
        <v>0.18847355476570612</v>
      </c>
      <c r="P186" s="124">
        <f t="shared" si="67"/>
        <v>0.21068448095217379</v>
      </c>
      <c r="Q186" s="124">
        <f t="shared" si="67"/>
        <v>0.25933841644319211</v>
      </c>
      <c r="R186" s="124">
        <f t="shared" si="67"/>
        <v>0.26183571466141037</v>
      </c>
      <c r="S186" s="124">
        <f t="shared" si="67"/>
        <v>0.23520492326489206</v>
      </c>
      <c r="T186" s="124">
        <f t="shared" si="67"/>
        <v>0.22221846043547672</v>
      </c>
      <c r="U186" s="124">
        <f t="shared" si="67"/>
        <v>0.23477297400176472</v>
      </c>
      <c r="V186" s="124">
        <f t="shared" si="67"/>
        <v>0.25638970832348246</v>
      </c>
      <c r="W186" s="124">
        <f t="shared" si="67"/>
        <v>0.27218829536718692</v>
      </c>
      <c r="X186" s="124">
        <f t="shared" si="67"/>
        <v>0.22866543291045113</v>
      </c>
      <c r="Y186" s="124">
        <f t="shared" si="67"/>
        <v>0.26929886726828733</v>
      </c>
      <c r="Z186" s="124">
        <f t="shared" si="67"/>
        <v>0.28733304604112464</v>
      </c>
      <c r="AA186" s="124">
        <f t="shared" si="67"/>
        <v>0.29086282720899403</v>
      </c>
      <c r="AB186" s="124">
        <f t="shared" si="67"/>
        <v>0.25676203545955528</v>
      </c>
      <c r="AC186" s="124">
        <f t="shared" si="67"/>
        <v>0.27294453274932756</v>
      </c>
      <c r="AD186" s="124">
        <f t="shared" si="67"/>
        <v>0.26507339899865601</v>
      </c>
      <c r="AE186" s="124">
        <f t="shared" si="67"/>
        <v>0.27498434484309819</v>
      </c>
      <c r="AF186" s="124">
        <f t="shared" si="67"/>
        <v>0.28638773264409217</v>
      </c>
      <c r="AG186" s="124">
        <f t="shared" si="67"/>
        <v>0.35855273500246326</v>
      </c>
      <c r="AH186" s="124">
        <f t="shared" si="67"/>
        <v>0.28766113761879181</v>
      </c>
      <c r="AI186" s="124">
        <f t="shared" si="67"/>
        <v>0.24740901523515874</v>
      </c>
      <c r="AJ186" s="579">
        <f t="shared" si="67"/>
        <v>0.25887407985884797</v>
      </c>
      <c r="AK186" s="579">
        <f t="shared" si="67"/>
        <v>0.27359431606484491</v>
      </c>
      <c r="AL186" s="616">
        <f t="shared" si="67"/>
        <v>0.28234950477331816</v>
      </c>
      <c r="AM186" s="124">
        <f t="shared" si="67"/>
        <v>0.33082749587106325</v>
      </c>
      <c r="AN186" s="576">
        <f t="shared" ref="AN186:AS186" si="68">AN14/AN6</f>
        <v>0.34502790098726571</v>
      </c>
      <c r="AO186" s="578">
        <f t="shared" si="68"/>
        <v>0.28318460847687987</v>
      </c>
      <c r="AP186" s="578">
        <f t="shared" si="68"/>
        <v>0.38316345132485791</v>
      </c>
      <c r="AQ186" s="578">
        <f t="shared" si="68"/>
        <v>0.37876852903131697</v>
      </c>
      <c r="AR186" s="578">
        <f t="shared" si="68"/>
        <v>0.36988796457038359</v>
      </c>
      <c r="AS186" s="578">
        <f t="shared" si="68"/>
        <v>0.34029675978407398</v>
      </c>
      <c r="AT186" s="578">
        <f t="shared" ref="AT186" si="69">AT14/AT6</f>
        <v>0</v>
      </c>
    </row>
    <row r="187" spans="1:46" x14ac:dyDescent="0.25">
      <c r="A187" s="123" t="s">
        <v>127</v>
      </c>
      <c r="E187" s="124">
        <f t="shared" ref="E187:AM187" si="70">B30/B6</f>
        <v>0.22100354909913461</v>
      </c>
      <c r="F187" s="124">
        <f t="shared" si="70"/>
        <v>0.26318624315232181</v>
      </c>
      <c r="G187" s="124">
        <f t="shared" si="70"/>
        <v>0.24000624534473181</v>
      </c>
      <c r="H187" s="124">
        <f t="shared" si="70"/>
        <v>0.24351606451422209</v>
      </c>
      <c r="I187" s="124">
        <f t="shared" si="70"/>
        <v>0.2351780043271226</v>
      </c>
      <c r="J187" s="124">
        <f t="shared" si="70"/>
        <v>0.22164525961914361</v>
      </c>
      <c r="K187" s="124">
        <f t="shared" si="70"/>
        <v>0.24828668532468287</v>
      </c>
      <c r="L187" s="124">
        <f t="shared" si="70"/>
        <v>0.24748257540153412</v>
      </c>
      <c r="M187" s="124">
        <f t="shared" si="70"/>
        <v>0.26053131282373637</v>
      </c>
      <c r="N187" s="124">
        <f t="shared" si="70"/>
        <v>0.27236203877386705</v>
      </c>
      <c r="O187" s="124">
        <f t="shared" si="70"/>
        <v>0.24366589491249491</v>
      </c>
      <c r="P187" s="124">
        <f t="shared" si="70"/>
        <v>0.24917022293891086</v>
      </c>
      <c r="Q187" s="124">
        <f t="shared" si="70"/>
        <v>0.25736481324303756</v>
      </c>
      <c r="R187" s="124">
        <f t="shared" si="70"/>
        <v>0.25724344709736824</v>
      </c>
      <c r="S187" s="124">
        <f t="shared" si="70"/>
        <v>0.26356729902977788</v>
      </c>
      <c r="T187" s="124">
        <f t="shared" si="70"/>
        <v>0.22786150095122576</v>
      </c>
      <c r="U187" s="124">
        <f t="shared" si="70"/>
        <v>0.25693130595129066</v>
      </c>
      <c r="V187" s="124">
        <f t="shared" si="70"/>
        <v>0.25150050390960732</v>
      </c>
      <c r="W187" s="124">
        <f t="shared" si="70"/>
        <v>0.25514119120087531</v>
      </c>
      <c r="X187" s="124">
        <f t="shared" si="70"/>
        <v>0.26853292369388659</v>
      </c>
      <c r="Y187" s="124">
        <f t="shared" si="70"/>
        <v>0.2565183478756744</v>
      </c>
      <c r="Z187" s="124">
        <f t="shared" si="70"/>
        <v>0.29921749353064747</v>
      </c>
      <c r="AA187" s="124">
        <f t="shared" si="70"/>
        <v>0.28218287425615246</v>
      </c>
      <c r="AB187" s="124">
        <f t="shared" si="70"/>
        <v>0.24791042169375896</v>
      </c>
      <c r="AC187" s="124">
        <f t="shared" si="70"/>
        <v>0.26195674261692509</v>
      </c>
      <c r="AD187" s="124">
        <f t="shared" si="70"/>
        <v>0.27424941748097376</v>
      </c>
      <c r="AE187" s="124">
        <f t="shared" si="70"/>
        <v>0.29937719670932755</v>
      </c>
      <c r="AF187" s="124">
        <f t="shared" si="70"/>
        <v>0.30800953307332163</v>
      </c>
      <c r="AG187" s="124">
        <f t="shared" si="70"/>
        <v>0.2972963455692651</v>
      </c>
      <c r="AH187" s="124">
        <f t="shared" si="70"/>
        <v>0.28522998841688141</v>
      </c>
      <c r="AI187" s="124">
        <f t="shared" si="70"/>
        <v>0.25034102246219453</v>
      </c>
      <c r="AJ187" s="579">
        <f t="shared" si="70"/>
        <v>0.25071625575219181</v>
      </c>
      <c r="AK187" s="579">
        <f t="shared" si="70"/>
        <v>0.28523840875784467</v>
      </c>
      <c r="AL187" s="616">
        <f t="shared" si="70"/>
        <v>0.30711010174906284</v>
      </c>
      <c r="AM187" s="124">
        <f t="shared" si="70"/>
        <v>0.30585454752548547</v>
      </c>
      <c r="AN187" s="576">
        <f t="shared" ref="AN187:AS187" si="71">AN30/AN6</f>
        <v>0.2959507797968236</v>
      </c>
      <c r="AO187" s="579">
        <f t="shared" si="71"/>
        <v>0.30033032041008878</v>
      </c>
      <c r="AP187" s="579">
        <f t="shared" si="71"/>
        <v>0.30036235741999379</v>
      </c>
      <c r="AQ187" s="579">
        <f t="shared" si="71"/>
        <v>0.32720357584440174</v>
      </c>
      <c r="AR187" s="579">
        <f t="shared" si="71"/>
        <v>0.29854590668973918</v>
      </c>
      <c r="AS187" s="579">
        <f t="shared" si="71"/>
        <v>0.28526717897503795</v>
      </c>
      <c r="AT187" s="579">
        <f t="shared" ref="AT187" si="72">AT30/AT6</f>
        <v>0</v>
      </c>
    </row>
    <row r="188" spans="1:46" x14ac:dyDescent="0.25">
      <c r="A188" s="123" t="s">
        <v>128</v>
      </c>
      <c r="E188" s="124">
        <f t="shared" ref="E188:AM188" si="73">B46/B6</f>
        <v>0.25719940777323541</v>
      </c>
      <c r="F188" s="124">
        <f t="shared" si="73"/>
        <v>0.27666934672449334</v>
      </c>
      <c r="G188" s="124">
        <f t="shared" si="73"/>
        <v>0.27648857631271212</v>
      </c>
      <c r="H188" s="124">
        <f t="shared" si="73"/>
        <v>0.26540833719223228</v>
      </c>
      <c r="I188" s="124">
        <f t="shared" si="73"/>
        <v>0.24396729250273269</v>
      </c>
      <c r="J188" s="124">
        <f t="shared" si="73"/>
        <v>0.2491543103213546</v>
      </c>
      <c r="K188" s="124">
        <f t="shared" si="73"/>
        <v>0.24510435554102872</v>
      </c>
      <c r="L188" s="124">
        <f t="shared" si="73"/>
        <v>0.22709200450984518</v>
      </c>
      <c r="M188" s="124">
        <f t="shared" si="73"/>
        <v>0.24444024817739526</v>
      </c>
      <c r="N188" s="124">
        <f t="shared" si="73"/>
        <v>0.22174331452189583</v>
      </c>
      <c r="O188" s="124">
        <f t="shared" si="73"/>
        <v>0.21644283992749042</v>
      </c>
      <c r="P188" s="124">
        <f t="shared" si="73"/>
        <v>0.20260210260634687</v>
      </c>
      <c r="Q188" s="124">
        <f t="shared" si="73"/>
        <v>0.20700203984392698</v>
      </c>
      <c r="R188" s="124">
        <f t="shared" si="73"/>
        <v>0.23030008896034135</v>
      </c>
      <c r="S188" s="124">
        <f t="shared" si="73"/>
        <v>0.21819924254259285</v>
      </c>
      <c r="T188" s="124">
        <f t="shared" si="73"/>
        <v>0.21573165613524425</v>
      </c>
      <c r="U188" s="124">
        <f t="shared" si="73"/>
        <v>0.20817622878775013</v>
      </c>
      <c r="V188" s="124">
        <f t="shared" si="73"/>
        <v>0.21547418938262314</v>
      </c>
      <c r="W188" s="124">
        <f t="shared" si="73"/>
        <v>0.21597273615453705</v>
      </c>
      <c r="X188" s="124">
        <f t="shared" si="73"/>
        <v>0.21242627367315187</v>
      </c>
      <c r="Y188" s="124">
        <f t="shared" si="73"/>
        <v>0.2262617708081382</v>
      </c>
      <c r="Z188" s="124">
        <f t="shared" si="73"/>
        <v>0.21625975424125196</v>
      </c>
      <c r="AA188" s="124">
        <f t="shared" si="73"/>
        <v>0.21631387532477747</v>
      </c>
      <c r="AB188" s="124">
        <f t="shared" si="73"/>
        <v>0.20695766152063658</v>
      </c>
      <c r="AC188" s="124">
        <f t="shared" si="73"/>
        <v>0.20708728186484501</v>
      </c>
      <c r="AD188" s="124">
        <f t="shared" si="73"/>
        <v>0.22825897958805672</v>
      </c>
      <c r="AE188" s="124">
        <f t="shared" si="73"/>
        <v>0.20744344242222557</v>
      </c>
      <c r="AF188" s="124">
        <f t="shared" si="73"/>
        <v>0.20240308392341258</v>
      </c>
      <c r="AG188" s="124">
        <f t="shared" si="73"/>
        <v>0.18812996563627082</v>
      </c>
      <c r="AH188" s="124">
        <f t="shared" si="73"/>
        <v>0.21070502202902638</v>
      </c>
      <c r="AI188" s="124">
        <f t="shared" si="73"/>
        <v>0.20419924530645625</v>
      </c>
      <c r="AJ188" s="579">
        <f t="shared" si="73"/>
        <v>0.19076725151992349</v>
      </c>
      <c r="AK188" s="579">
        <f t="shared" si="73"/>
        <v>0.23309515620014382</v>
      </c>
      <c r="AL188" s="616">
        <f t="shared" si="73"/>
        <v>0.22271085859592551</v>
      </c>
      <c r="AM188" s="124">
        <f t="shared" si="73"/>
        <v>0.1999259638931602</v>
      </c>
      <c r="AN188" s="576">
        <f t="shared" ref="AN188:AS188" si="74">AN46/AN6</f>
        <v>0.18099871226212619</v>
      </c>
      <c r="AO188" s="579">
        <f t="shared" si="74"/>
        <v>0.21427673536319203</v>
      </c>
      <c r="AP188" s="579">
        <f t="shared" si="74"/>
        <v>0.17634595390924088</v>
      </c>
      <c r="AQ188" s="579">
        <f t="shared" si="74"/>
        <v>0.17208857815339876</v>
      </c>
      <c r="AR188" s="579">
        <f t="shared" si="74"/>
        <v>0.17469056649501269</v>
      </c>
      <c r="AS188" s="579">
        <f t="shared" si="74"/>
        <v>0</v>
      </c>
      <c r="AT188" s="579">
        <f t="shared" ref="AT188" si="75">AT46/AT6</f>
        <v>0</v>
      </c>
    </row>
    <row r="189" spans="1:46" x14ac:dyDescent="0.25">
      <c r="A189" s="123" t="s">
        <v>129</v>
      </c>
      <c r="E189" s="125">
        <f t="shared" ref="E189:AM189" si="76">B62/B6</f>
        <v>0.17853644434744201</v>
      </c>
      <c r="F189" s="125">
        <f t="shared" si="76"/>
        <v>0.15181190819465176</v>
      </c>
      <c r="G189" s="125">
        <f t="shared" si="76"/>
        <v>0.18456972087907503</v>
      </c>
      <c r="H189" s="125">
        <f t="shared" si="76"/>
        <v>0.17267357655891308</v>
      </c>
      <c r="I189" s="125">
        <f t="shared" si="76"/>
        <v>0.17063483756461234</v>
      </c>
      <c r="J189" s="125">
        <f t="shared" si="76"/>
        <v>0.17063155384333975</v>
      </c>
      <c r="K189" s="125">
        <f t="shared" si="76"/>
        <v>0.17022125383936801</v>
      </c>
      <c r="L189" s="125">
        <f t="shared" si="76"/>
        <v>0.18241910247297424</v>
      </c>
      <c r="M189" s="125">
        <f t="shared" si="76"/>
        <v>0.14946097501378519</v>
      </c>
      <c r="N189" s="125">
        <f t="shared" si="76"/>
        <v>0.14353561374465756</v>
      </c>
      <c r="O189" s="125">
        <f t="shared" si="76"/>
        <v>0.1293948293689319</v>
      </c>
      <c r="P189" s="125">
        <f t="shared" si="76"/>
        <v>0.16148580841798085</v>
      </c>
      <c r="Q189" s="125">
        <f t="shared" si="76"/>
        <v>0.14895929931469859</v>
      </c>
      <c r="R189" s="125">
        <f t="shared" si="76"/>
        <v>0.15248709616387751</v>
      </c>
      <c r="S189" s="125">
        <f t="shared" si="76"/>
        <v>0.16959516746192632</v>
      </c>
      <c r="T189" s="125">
        <f t="shared" si="76"/>
        <v>0.18245671507721808</v>
      </c>
      <c r="U189" s="125">
        <f t="shared" si="76"/>
        <v>0.18005310324122137</v>
      </c>
      <c r="V189" s="125">
        <f t="shared" si="76"/>
        <v>0.15834259384253938</v>
      </c>
      <c r="W189" s="125">
        <f t="shared" si="76"/>
        <v>0.16026021098770457</v>
      </c>
      <c r="X189" s="125">
        <f t="shared" si="76"/>
        <v>0.16770888230215947</v>
      </c>
      <c r="Y189" s="125">
        <f t="shared" si="76"/>
        <v>0.17493264640624359</v>
      </c>
      <c r="Z189" s="125">
        <f t="shared" si="76"/>
        <v>0.14594537801040727</v>
      </c>
      <c r="AA189" s="125">
        <f t="shared" si="76"/>
        <v>0.13992985508310593</v>
      </c>
      <c r="AB189" s="125">
        <f t="shared" si="76"/>
        <v>0.17001307231911511</v>
      </c>
      <c r="AC189" s="125">
        <f t="shared" si="76"/>
        <v>0.1614970321385186</v>
      </c>
      <c r="AD189" s="125">
        <f t="shared" si="76"/>
        <v>0.15123066774347715</v>
      </c>
      <c r="AE189" s="125">
        <f t="shared" si="76"/>
        <v>0.15194934820943012</v>
      </c>
      <c r="AF189" s="125">
        <f t="shared" si="76"/>
        <v>0.14313334184016435</v>
      </c>
      <c r="AG189" s="125">
        <f t="shared" si="76"/>
        <v>0.11340333814424482</v>
      </c>
      <c r="AH189" s="125">
        <f t="shared" si="76"/>
        <v>0.13751574830643129</v>
      </c>
      <c r="AI189" s="125">
        <f t="shared" si="76"/>
        <v>0.16301465972478038</v>
      </c>
      <c r="AJ189" s="125">
        <f t="shared" si="76"/>
        <v>0.14265293599576889</v>
      </c>
      <c r="AK189" s="125">
        <f t="shared" si="76"/>
        <v>0.14519364187047915</v>
      </c>
      <c r="AL189" s="617">
        <f t="shared" si="76"/>
        <v>0.14444341086470777</v>
      </c>
      <c r="AM189" s="125">
        <f t="shared" si="76"/>
        <v>0.12042257531750099</v>
      </c>
      <c r="AN189" s="577">
        <f t="shared" ref="AN189:AS189" si="77">AN62/AN6</f>
        <v>0.11652596938045499</v>
      </c>
      <c r="AO189" s="125">
        <f t="shared" si="77"/>
        <v>0.15126301265321346</v>
      </c>
      <c r="AP189" s="125">
        <f t="shared" si="77"/>
        <v>9.8114047885778627E-2</v>
      </c>
      <c r="AQ189" s="125">
        <f t="shared" si="77"/>
        <v>9.6155613411558913E-2</v>
      </c>
      <c r="AR189" s="125">
        <f t="shared" si="77"/>
        <v>0.10983863702066698</v>
      </c>
      <c r="AS189" s="125">
        <f t="shared" si="77"/>
        <v>0</v>
      </c>
      <c r="AT189" s="125">
        <f t="shared" ref="AT189" si="78">AT62/AT6</f>
        <v>0</v>
      </c>
    </row>
    <row r="190" spans="1:46" x14ac:dyDescent="0.25">
      <c r="A190" s="123" t="s">
        <v>134</v>
      </c>
      <c r="E190" s="124">
        <f t="shared" ref="E190:AM190" si="79">B70/B6</f>
        <v>0.14105408762583521</v>
      </c>
      <c r="F190" s="124">
        <f t="shared" si="79"/>
        <v>6.7114907968379239E-2</v>
      </c>
      <c r="G190" s="124">
        <f t="shared" si="79"/>
        <v>8.6181479665467672E-2</v>
      </c>
      <c r="H190" s="124">
        <f t="shared" si="79"/>
        <v>8.6499108348029985E-2</v>
      </c>
      <c r="I190" s="124">
        <f t="shared" si="79"/>
        <v>0.14714187026759448</v>
      </c>
      <c r="J190" s="124">
        <f t="shared" si="79"/>
        <v>0.14515053067988126</v>
      </c>
      <c r="K190" s="124">
        <f t="shared" si="79"/>
        <v>0.11053027990629399</v>
      </c>
      <c r="L190" s="124">
        <f t="shared" si="79"/>
        <v>0.14095934887622905</v>
      </c>
      <c r="M190" s="124">
        <f t="shared" si="79"/>
        <v>8.8712589944512879E-2</v>
      </c>
      <c r="N190" s="124">
        <f t="shared" si="79"/>
        <v>0.15515833838795653</v>
      </c>
      <c r="O190" s="124">
        <f t="shared" si="79"/>
        <v>0.22202288102537662</v>
      </c>
      <c r="P190" s="124">
        <f t="shared" si="79"/>
        <v>0.17605738508458768</v>
      </c>
      <c r="Q190" s="124">
        <f t="shared" si="79"/>
        <v>0.12733543115514467</v>
      </c>
      <c r="R190" s="124">
        <f t="shared" si="79"/>
        <v>9.8133653117002423E-2</v>
      </c>
      <c r="S190" s="124">
        <f t="shared" si="79"/>
        <v>0.11343336770081097</v>
      </c>
      <c r="T190" s="124">
        <f t="shared" si="79"/>
        <v>0.15173166740083519</v>
      </c>
      <c r="U190" s="124">
        <f t="shared" si="79"/>
        <v>0.12006638801797308</v>
      </c>
      <c r="V190" s="124">
        <f t="shared" si="79"/>
        <v>0.11829300454174781</v>
      </c>
      <c r="W190" s="124">
        <f t="shared" si="79"/>
        <v>9.6437566289695978E-2</v>
      </c>
      <c r="X190" s="124">
        <f t="shared" si="79"/>
        <v>0.12266648742035081</v>
      </c>
      <c r="Y190" s="124">
        <f t="shared" si="79"/>
        <v>7.2988367641656324E-2</v>
      </c>
      <c r="Z190" s="124">
        <f t="shared" si="79"/>
        <v>5.124432817656862E-2</v>
      </c>
      <c r="AA190" s="124">
        <f t="shared" si="79"/>
        <v>7.0710568126970103E-2</v>
      </c>
      <c r="AB190" s="124">
        <f t="shared" si="79"/>
        <v>0.1183568090069341</v>
      </c>
      <c r="AC190" s="124">
        <f t="shared" si="79"/>
        <v>9.6514410630383712E-2</v>
      </c>
      <c r="AD190" s="124">
        <f t="shared" si="79"/>
        <v>8.1187536188836409E-2</v>
      </c>
      <c r="AE190" s="124">
        <f t="shared" si="79"/>
        <v>6.6245667815918535E-2</v>
      </c>
      <c r="AF190" s="124">
        <f t="shared" si="79"/>
        <v>6.0066308519009369E-2</v>
      </c>
      <c r="AG190" s="124">
        <f t="shared" si="79"/>
        <v>4.2617615647756041E-2</v>
      </c>
      <c r="AH190" s="124">
        <f t="shared" si="79"/>
        <v>7.8888103628869166E-2</v>
      </c>
      <c r="AI190" s="124">
        <f t="shared" si="79"/>
        <v>0.13503605727141027</v>
      </c>
      <c r="AJ190" s="579">
        <f t="shared" si="79"/>
        <v>0.15698947687326778</v>
      </c>
      <c r="AK190" s="579">
        <f t="shared" si="79"/>
        <v>6.2878477106687328E-2</v>
      </c>
      <c r="AL190" s="616">
        <f t="shared" si="79"/>
        <v>4.3386124016985689E-2</v>
      </c>
      <c r="AM190" s="124">
        <f t="shared" si="79"/>
        <v>4.2965146078933876E-2</v>
      </c>
      <c r="AN190" s="576">
        <f t="shared" ref="AN190:AS190" si="80">AN70/AN6</f>
        <v>6.1525253970525114E-2</v>
      </c>
      <c r="AO190" s="578">
        <f t="shared" si="80"/>
        <v>5.0952384854751162E-2</v>
      </c>
      <c r="AP190" s="578">
        <f t="shared" si="80"/>
        <v>4.340728487331804E-2</v>
      </c>
      <c r="AQ190" s="578">
        <f t="shared" si="80"/>
        <v>2.57684719891157E-2</v>
      </c>
      <c r="AR190" s="578">
        <f t="shared" si="80"/>
        <v>4.7034922974925016E-2</v>
      </c>
      <c r="AS190" s="578">
        <f t="shared" si="80"/>
        <v>0.11083015399368028</v>
      </c>
      <c r="AT190" s="578">
        <f t="shared" ref="AT190" si="81">AT70/AT6</f>
        <v>0.1021455223880597</v>
      </c>
    </row>
    <row r="191" spans="1:46" x14ac:dyDescent="0.25">
      <c r="A191" s="123" t="s">
        <v>135</v>
      </c>
      <c r="E191" s="124">
        <f t="shared" ref="E191:AK191" si="82">SUM(E186:E190)</f>
        <v>1</v>
      </c>
      <c r="F191" s="124">
        <f t="shared" si="82"/>
        <v>1</v>
      </c>
      <c r="G191" s="124">
        <f t="shared" si="82"/>
        <v>1</v>
      </c>
      <c r="H191" s="124">
        <f t="shared" si="82"/>
        <v>1</v>
      </c>
      <c r="I191" s="124">
        <f t="shared" si="82"/>
        <v>1</v>
      </c>
      <c r="J191" s="124">
        <f t="shared" si="82"/>
        <v>1</v>
      </c>
      <c r="K191" s="124">
        <f t="shared" si="82"/>
        <v>0.99999999999999978</v>
      </c>
      <c r="L191" s="124">
        <f t="shared" si="82"/>
        <v>1.0000000000000002</v>
      </c>
      <c r="M191" s="124">
        <f t="shared" si="82"/>
        <v>1</v>
      </c>
      <c r="N191" s="124">
        <f t="shared" si="82"/>
        <v>1</v>
      </c>
      <c r="O191" s="124">
        <f t="shared" si="82"/>
        <v>0.99999999999999989</v>
      </c>
      <c r="P191" s="124">
        <f t="shared" si="82"/>
        <v>1</v>
      </c>
      <c r="Q191" s="124">
        <f t="shared" si="82"/>
        <v>1</v>
      </c>
      <c r="R191" s="124">
        <f t="shared" si="82"/>
        <v>0.99999999999999989</v>
      </c>
      <c r="S191" s="124">
        <f t="shared" si="82"/>
        <v>1.0000000000000002</v>
      </c>
      <c r="T191" s="124">
        <f t="shared" si="82"/>
        <v>1</v>
      </c>
      <c r="U191" s="124">
        <f t="shared" si="82"/>
        <v>1</v>
      </c>
      <c r="V191" s="124">
        <f t="shared" si="82"/>
        <v>1</v>
      </c>
      <c r="W191" s="124">
        <f t="shared" si="82"/>
        <v>0.99999999999999989</v>
      </c>
      <c r="X191" s="124">
        <f t="shared" si="82"/>
        <v>0.99999999999999989</v>
      </c>
      <c r="Y191" s="124">
        <f t="shared" si="82"/>
        <v>0.99999999999999989</v>
      </c>
      <c r="Z191" s="124">
        <f t="shared" si="82"/>
        <v>1</v>
      </c>
      <c r="AA191" s="124">
        <f t="shared" si="82"/>
        <v>1</v>
      </c>
      <c r="AB191" s="124">
        <f t="shared" si="82"/>
        <v>1</v>
      </c>
      <c r="AC191" s="124">
        <f t="shared" si="82"/>
        <v>1</v>
      </c>
      <c r="AD191" s="124">
        <f t="shared" si="82"/>
        <v>1</v>
      </c>
      <c r="AE191" s="124">
        <f t="shared" si="82"/>
        <v>0.99999999999999989</v>
      </c>
      <c r="AF191" s="124">
        <f t="shared" si="82"/>
        <v>1</v>
      </c>
      <c r="AG191" s="124">
        <f t="shared" si="82"/>
        <v>1</v>
      </c>
      <c r="AH191" s="124">
        <f t="shared" si="82"/>
        <v>1.0000000000000002</v>
      </c>
      <c r="AI191" s="124">
        <f t="shared" si="82"/>
        <v>1.0000000000000002</v>
      </c>
      <c r="AJ191" s="579">
        <f t="shared" si="82"/>
        <v>1</v>
      </c>
      <c r="AK191" s="579">
        <f t="shared" si="82"/>
        <v>0.99999999999999989</v>
      </c>
      <c r="AL191" s="616">
        <f t="shared" ref="AL191:AS191" si="83">SUM(AL186:AL190)</f>
        <v>1</v>
      </c>
      <c r="AM191" s="124">
        <f t="shared" si="83"/>
        <v>0.99999572868614384</v>
      </c>
      <c r="AN191" s="576">
        <f t="shared" si="83"/>
        <v>1.0000286163971956</v>
      </c>
      <c r="AO191" s="579">
        <f t="shared" si="83"/>
        <v>1.0000070617581251</v>
      </c>
      <c r="AP191" s="579">
        <f t="shared" si="83"/>
        <v>1.0013930954131893</v>
      </c>
      <c r="AQ191" s="579">
        <f t="shared" si="83"/>
        <v>0.999984768429792</v>
      </c>
      <c r="AR191" s="579">
        <f t="shared" si="83"/>
        <v>0.99999799775072751</v>
      </c>
      <c r="AS191" s="579">
        <f t="shared" si="83"/>
        <v>0.73639409275279211</v>
      </c>
      <c r="AT191" s="579">
        <f t="shared" ref="AT191" si="84">SUM(AT186:AT190)</f>
        <v>0.1021455223880597</v>
      </c>
    </row>
    <row r="192" spans="1:46" x14ac:dyDescent="0.25">
      <c r="AO192" s="124">
        <f>AVERAGE(AJ189:AN189)</f>
        <v>0.13384770668578236</v>
      </c>
    </row>
  </sheetData>
  <mergeCells count="2">
    <mergeCell ref="A1:N1"/>
    <mergeCell ref="I3:AE3"/>
  </mergeCells>
  <pageMargins left="0.7" right="0.7" top="0.75" bottom="0.75" header="0.3" footer="0.3"/>
  <pageSetup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 US Prod</vt:lpstr>
      <vt:lpstr>2 US Planting Intentions</vt:lpstr>
      <vt:lpstr>3 US Planted Acres </vt:lpstr>
      <vt:lpstr>4 US Yield Est</vt:lpstr>
      <vt:lpstr>5 US Soybean S-D</vt:lpstr>
      <vt:lpstr>6 US Soybean Meal S-D</vt:lpstr>
      <vt:lpstr>7 US Soybean Oil S-D</vt:lpstr>
      <vt:lpstr>8 US Soybean Qrtrly S-D</vt:lpstr>
      <vt:lpstr>8a US Soybean Qrtrly S-D (KSU)</vt:lpstr>
      <vt:lpstr>9 So. America Soybean S-D</vt:lpstr>
      <vt:lpstr>10 Production by Country</vt:lpstr>
      <vt:lpstr>11 Exports by Country</vt:lpstr>
      <vt:lpstr>12 Imports by Country</vt:lpstr>
      <vt:lpstr>13 World &amp; U.S. Soybean S-D</vt:lpstr>
      <vt:lpstr>14 World &amp; U.S. SBM S-D</vt:lpstr>
      <vt:lpstr>15 World &amp; U.S. SoyOil S-D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Michael O'Brien</dc:creator>
  <cp:lastModifiedBy>Dan O'Brien</cp:lastModifiedBy>
  <cp:lastPrinted>2014-03-31T21:30:43Z</cp:lastPrinted>
  <dcterms:created xsi:type="dcterms:W3CDTF">1999-01-06T18:26:05Z</dcterms:created>
  <dcterms:modified xsi:type="dcterms:W3CDTF">2016-04-07T17:46:56Z</dcterms:modified>
</cp:coreProperties>
</file>