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mc:AlternateContent xmlns:mc="http://schemas.openxmlformats.org/markup-compatibility/2006">
    <mc:Choice Requires="x15">
      <x15ac:absPath xmlns:x15ac="http://schemas.microsoft.com/office/spreadsheetml/2010/11/ac" url="/Users/claudiahissong/Desktop/"/>
    </mc:Choice>
  </mc:AlternateContent>
  <bookViews>
    <workbookView xWindow="2580" yWindow="600" windowWidth="20340" windowHeight="14380" tabRatio="512" activeTab="1"/>
  </bookViews>
  <sheets>
    <sheet name="Introduction" sheetId="8" r:id="rId1"/>
    <sheet name="Limit Fed Stocker Calves" sheetId="1" r:id="rId2"/>
    <sheet name="Ad Lib Fed Stocker Calves" sheetId="3" r:id="rId3"/>
    <sheet name="Feed" sheetId="7" r:id="rId4"/>
    <sheet name="Seasonality" sheetId="6" r:id="rId5"/>
    <sheet name="Summary" sheetId="9" r:id="rId6"/>
  </sheets>
  <externalReferences>
    <externalReference r:id="rId7"/>
  </externalReferences>
  <definedNames>
    <definedName name="price_selections">[1]Prices!$A$1:$A$2</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20" i="1" l="1"/>
  <c r="E10" i="1"/>
  <c r="J20" i="1"/>
  <c r="E8" i="1"/>
  <c r="N11" i="6"/>
  <c r="C54" i="3"/>
  <c r="N10" i="6"/>
  <c r="C53" i="3"/>
  <c r="N9" i="6"/>
  <c r="C52" i="3"/>
  <c r="N8" i="6"/>
  <c r="C51" i="3"/>
  <c r="N7" i="6"/>
  <c r="C50" i="3"/>
  <c r="N6" i="6"/>
  <c r="C49" i="3"/>
  <c r="N5" i="6"/>
  <c r="C48" i="3"/>
  <c r="N4" i="6"/>
  <c r="C47" i="3"/>
  <c r="N3" i="6"/>
  <c r="C46" i="3"/>
  <c r="C55" i="1"/>
  <c r="C54" i="1"/>
  <c r="C53" i="1"/>
  <c r="C52" i="1"/>
  <c r="C51" i="1"/>
  <c r="C50" i="1"/>
  <c r="C49" i="1"/>
  <c r="C48" i="1"/>
  <c r="C47" i="1"/>
  <c r="N15" i="6"/>
  <c r="B11" i="3"/>
  <c r="B11" i="1"/>
  <c r="C56" i="1"/>
  <c r="B10" i="1"/>
  <c r="B8" i="7"/>
  <c r="F5" i="7"/>
  <c r="F6" i="7"/>
  <c r="F7" i="7"/>
  <c r="F8" i="7"/>
  <c r="B17" i="3"/>
  <c r="E17" i="3"/>
  <c r="J17" i="3"/>
  <c r="B12" i="7"/>
  <c r="F9" i="7"/>
  <c r="F10" i="7"/>
  <c r="F11" i="7"/>
  <c r="F12" i="7"/>
  <c r="B18" i="3"/>
  <c r="E18" i="3"/>
  <c r="J18" i="3"/>
  <c r="F13" i="7"/>
  <c r="B19" i="3"/>
  <c r="E19" i="3"/>
  <c r="J19" i="3"/>
  <c r="J20" i="3"/>
  <c r="J21" i="3"/>
  <c r="J28" i="3"/>
  <c r="J36" i="3"/>
  <c r="J38" i="3"/>
  <c r="J11" i="3"/>
  <c r="J12" i="3"/>
  <c r="C55" i="3"/>
  <c r="B10" i="3"/>
  <c r="E8" i="3"/>
  <c r="E10" i="3"/>
  <c r="J10" i="3"/>
  <c r="E9" i="3"/>
  <c r="J9" i="3"/>
  <c r="J14" i="3"/>
  <c r="J41" i="3"/>
  <c r="F2" i="9"/>
  <c r="B17" i="1"/>
  <c r="E17" i="1"/>
  <c r="J17" i="1"/>
  <c r="B18" i="1"/>
  <c r="E18" i="1"/>
  <c r="J18" i="1"/>
  <c r="B19" i="1"/>
  <c r="E19" i="1"/>
  <c r="J19" i="1"/>
  <c r="J21" i="1"/>
  <c r="J22" i="1"/>
  <c r="J29" i="1"/>
  <c r="J37" i="1"/>
  <c r="J39" i="1"/>
  <c r="J11" i="1"/>
  <c r="J12" i="1"/>
  <c r="J10" i="1"/>
  <c r="E9" i="1"/>
  <c r="J9" i="1"/>
  <c r="J14" i="1"/>
  <c r="J42" i="1"/>
  <c r="F3" i="9"/>
  <c r="F4" i="9"/>
  <c r="J40" i="3"/>
  <c r="E2" i="9"/>
  <c r="J41" i="1"/>
  <c r="E3" i="9"/>
  <c r="E4" i="9"/>
  <c r="D2" i="9"/>
  <c r="D3" i="9"/>
  <c r="D4" i="9"/>
  <c r="C2" i="9"/>
  <c r="C3" i="9"/>
  <c r="C4" i="9"/>
  <c r="B2" i="9"/>
  <c r="B3" i="9"/>
  <c r="B4" i="9"/>
  <c r="D12" i="7"/>
  <c r="D8" i="7"/>
  <c r="J5" i="3"/>
  <c r="J5" i="1"/>
</calcChain>
</file>

<file path=xl/sharedStrings.xml><?xml version="1.0" encoding="utf-8"?>
<sst xmlns="http://schemas.openxmlformats.org/spreadsheetml/2006/main" count="270" uniqueCount="109">
  <si>
    <t>Production Efficiency Information</t>
  </si>
  <si>
    <t>Death Loss</t>
  </si>
  <si>
    <t>CWT Produced</t>
  </si>
  <si>
    <t>Days on Feed</t>
  </si>
  <si>
    <t>Average Daily Gain</t>
  </si>
  <si>
    <t>Gross Return</t>
  </si>
  <si>
    <t>Price</t>
  </si>
  <si>
    <t>Unit</t>
  </si>
  <si>
    <t>Qty</t>
  </si>
  <si>
    <t>Total per Year</t>
  </si>
  <si>
    <t>per cwt</t>
  </si>
  <si>
    <t>x</t>
  </si>
  <si>
    <t>lbs</t>
  </si>
  <si>
    <t>=</t>
  </si>
  <si>
    <t>Purchase price</t>
  </si>
  <si>
    <t>Other</t>
  </si>
  <si>
    <t>Total Gross Return</t>
  </si>
  <si>
    <t>Variable Costs</t>
  </si>
  <si>
    <t>Harvested Forage</t>
  </si>
  <si>
    <t xml:space="preserve"> =</t>
  </si>
  <si>
    <t>Grain/Protein Supplements</t>
  </si>
  <si>
    <t>total lbs</t>
  </si>
  <si>
    <t>Mineral</t>
  </si>
  <si>
    <t>Other Feed</t>
  </si>
  <si>
    <t>per unit</t>
  </si>
  <si>
    <t>units</t>
  </si>
  <si>
    <t>Labor</t>
  </si>
  <si>
    <t>per hour</t>
  </si>
  <si>
    <t>hours</t>
  </si>
  <si>
    <t>Vet Medicine/Drugs</t>
  </si>
  <si>
    <t>Marketing costs</t>
  </si>
  <si>
    <t>Utilities,Gas, Fuel, Oil</t>
  </si>
  <si>
    <t>Machinery, Facility/Equip. Repairs</t>
  </si>
  <si>
    <t>Cash Interest Paid</t>
  </si>
  <si>
    <t>Other variable costs</t>
  </si>
  <si>
    <t xml:space="preserve">  Total Variable Costs</t>
  </si>
  <si>
    <t>Fixed Costs</t>
  </si>
  <si>
    <t>Depreciation</t>
  </si>
  <si>
    <t>Taxes</t>
  </si>
  <si>
    <t>Farm/Livestock Insurance</t>
  </si>
  <si>
    <t>Opportunity Cost of Investment</t>
  </si>
  <si>
    <t>Other fixed costs</t>
  </si>
  <si>
    <t xml:space="preserve">  Total Fixed Costs</t>
  </si>
  <si>
    <t>Total Costs</t>
  </si>
  <si>
    <t>Income Over Variable Costs</t>
  </si>
  <si>
    <t xml:space="preserve">Income Over Total Costs </t>
  </si>
  <si>
    <t>Grade</t>
  </si>
  <si>
    <t>Percentage</t>
  </si>
  <si>
    <t>CAB</t>
  </si>
  <si>
    <t xml:space="preserve">Prime </t>
  </si>
  <si>
    <t xml:space="preserve">Choice </t>
  </si>
  <si>
    <t xml:space="preserve">Select </t>
  </si>
  <si>
    <t>Yield Grade 1</t>
  </si>
  <si>
    <t>Yield Grade 2</t>
  </si>
  <si>
    <t>Yield Grade 3</t>
  </si>
  <si>
    <t>Yield Grade 4</t>
  </si>
  <si>
    <t>Yield Grade 5</t>
  </si>
  <si>
    <t>Anticipated Increase in Average Daily Gain</t>
  </si>
  <si>
    <t>Premium/ Discount  on Grid</t>
  </si>
  <si>
    <t>Premium/ Discount on Grid</t>
  </si>
  <si>
    <t>Anticipated Increase in Feed Cost</t>
  </si>
  <si>
    <t>Dressing %</t>
  </si>
  <si>
    <t>Base Price</t>
  </si>
  <si>
    <t xml:space="preserve">January </t>
  </si>
  <si>
    <t xml:space="preserve">February </t>
  </si>
  <si>
    <t>March</t>
  </si>
  <si>
    <t>April</t>
  </si>
  <si>
    <t>May</t>
  </si>
  <si>
    <t>June</t>
  </si>
  <si>
    <t>July</t>
  </si>
  <si>
    <t>August</t>
  </si>
  <si>
    <t>September</t>
  </si>
  <si>
    <t>October</t>
  </si>
  <si>
    <t>November</t>
  </si>
  <si>
    <t>December</t>
  </si>
  <si>
    <t>3 Year Average</t>
  </si>
  <si>
    <t>Finished weight</t>
  </si>
  <si>
    <t>Per  Animal Unit</t>
  </si>
  <si>
    <t>Prices</t>
  </si>
  <si>
    <t xml:space="preserve">Qty </t>
  </si>
  <si>
    <t>Prairie/Brome Hay</t>
  </si>
  <si>
    <t>Silage</t>
  </si>
  <si>
    <t>Alfalfa</t>
  </si>
  <si>
    <t>Total Harvested Forage</t>
  </si>
  <si>
    <t>Corn</t>
  </si>
  <si>
    <t>DDGs</t>
  </si>
  <si>
    <t>Soybean Meal</t>
  </si>
  <si>
    <t>Total Grain/ Protein Supplements</t>
  </si>
  <si>
    <t>Salt and Mineral</t>
  </si>
  <si>
    <t>lbs/day</t>
  </si>
  <si>
    <t>$/ton</t>
  </si>
  <si>
    <t>$/lb</t>
  </si>
  <si>
    <t>per lb</t>
  </si>
  <si>
    <t>KSU Feedlot Budget Sheet for Selling on the Grid</t>
  </si>
  <si>
    <t>Feed Quantity and Prices</t>
  </si>
  <si>
    <t>cwt per head</t>
  </si>
  <si>
    <t>Total Premiums and Discounts Per Cwt</t>
  </si>
  <si>
    <t>Total Variable Costs</t>
  </si>
  <si>
    <t>Total Fixed Costs</t>
  </si>
  <si>
    <t>Income Over Total Costs</t>
  </si>
  <si>
    <t xml:space="preserve">Ad Libitum </t>
  </si>
  <si>
    <t>Limit Fed</t>
  </si>
  <si>
    <t>Difference</t>
  </si>
  <si>
    <t>February</t>
  </si>
  <si>
    <t>Annual</t>
  </si>
  <si>
    <t>700- 900# Feeder Steer Price</t>
  </si>
  <si>
    <t>Premium/ Discount Used</t>
  </si>
  <si>
    <t>Premium/ Discounts Used</t>
  </si>
  <si>
    <t>cwt. produced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</si>
</sst>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0"/>
    <numFmt numFmtId="166" formatCode="0.000"/>
  </numFmts>
  <fonts count="36" x14ac:knownFonts="1">
    <font>
      <sz val="12"/>
      <color theme="1"/>
      <name val="Calibri"/>
      <family val="2"/>
      <scheme val="minor"/>
    </font>
    <font>
      <sz val="12"/>
      <color theme="1"/>
      <name val="Calibri"/>
      <family val="2"/>
      <scheme val="minor"/>
    </font>
    <font>
      <sz val="12"/>
      <color theme="1"/>
      <name val="Calibri"/>
      <family val="2"/>
      <scheme val="minor"/>
    </font>
    <font>
      <b/>
      <i/>
      <sz val="11"/>
      <color rgb="FF7030A0"/>
      <name val="Calibri"/>
      <family val="2"/>
      <scheme val="minor"/>
    </font>
    <font>
      <b/>
      <sz val="11"/>
      <color rgb="FF7030A0"/>
      <name val="Calibri"/>
      <family val="2"/>
      <scheme val="minor"/>
    </font>
    <font>
      <b/>
      <u/>
      <sz val="11"/>
      <color theme="1"/>
      <name val="Calibri"/>
      <family val="2"/>
      <scheme val="minor"/>
    </font>
    <font>
      <b/>
      <sz val="11"/>
      <color rgb="FF0070C0"/>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2"/>
      <color theme="1"/>
      <name val="Calibri"/>
      <family val="2"/>
      <scheme val="minor"/>
    </font>
    <font>
      <sz val="12"/>
      <color rgb="FF000000"/>
      <name val="Calibri"/>
      <family val="2"/>
      <scheme val="minor"/>
    </font>
    <font>
      <b/>
      <i/>
      <sz val="11"/>
      <color rgb="FF7030A0"/>
      <name val="Calibri"/>
      <family val="2"/>
    </font>
    <font>
      <b/>
      <sz val="11"/>
      <color rgb="FF7030A0"/>
      <name val="Calibri"/>
      <family val="2"/>
    </font>
    <font>
      <sz val="12"/>
      <color theme="1"/>
      <name val="Calibri"/>
      <family val="2"/>
    </font>
    <font>
      <b/>
      <u/>
      <sz val="11"/>
      <color theme="1"/>
      <name val="Calibri"/>
      <family val="2"/>
    </font>
    <font>
      <b/>
      <sz val="11"/>
      <color rgb="FF0070C0"/>
      <name val="Calibri"/>
      <family val="2"/>
    </font>
    <font>
      <b/>
      <sz val="11"/>
      <color theme="1"/>
      <name val="Calibri"/>
      <family val="2"/>
    </font>
    <font>
      <sz val="11"/>
      <name val="Calibri"/>
      <family val="2"/>
    </font>
    <font>
      <i/>
      <sz val="11"/>
      <color theme="1"/>
      <name val="Calibri"/>
      <family val="2"/>
    </font>
    <font>
      <b/>
      <i/>
      <sz val="11"/>
      <color theme="1"/>
      <name val="Calibri"/>
      <family val="2"/>
    </font>
    <font>
      <sz val="11"/>
      <color theme="1"/>
      <name val="Calibri"/>
      <family val="2"/>
    </font>
    <font>
      <b/>
      <sz val="12"/>
      <color theme="1"/>
      <name val="Calibri"/>
      <family val="2"/>
    </font>
    <font>
      <b/>
      <sz val="11"/>
      <color theme="4"/>
      <name val="Calibri"/>
      <family val="2"/>
    </font>
    <font>
      <b/>
      <sz val="11"/>
      <color theme="4"/>
      <name val="Calibri"/>
      <family val="2"/>
      <scheme val="minor"/>
    </font>
    <font>
      <i/>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font>
    <font>
      <b/>
      <sz val="12"/>
      <color theme="4"/>
      <name val="Calibri"/>
      <family val="2"/>
      <scheme val="minor"/>
    </font>
    <font>
      <b/>
      <sz val="14"/>
      <color rgb="FF7030A0"/>
      <name val="Calibri (Body)"/>
    </font>
    <font>
      <i/>
      <sz val="12"/>
      <color rgb="FF000000"/>
      <name val="Calibri"/>
      <family val="2"/>
    </font>
    <font>
      <b/>
      <sz val="13"/>
      <color theme="1"/>
      <name val="Calibri"/>
      <family val="2"/>
      <scheme val="minor"/>
    </font>
    <font>
      <b/>
      <sz val="12"/>
      <color theme="4"/>
      <name val="Calibri"/>
      <family val="2"/>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2"/>
        <bgColor rgb="FF000000"/>
      </patternFill>
    </fill>
  </fills>
  <borders count="23">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9">
    <xf numFmtId="0" fontId="0" fillId="0" borderId="0"/>
    <xf numFmtId="44" fontId="2"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196">
    <xf numFmtId="0" fontId="0" fillId="0" borderId="0" xfId="0"/>
    <xf numFmtId="0" fontId="3" fillId="0" borderId="0" xfId="0" applyFont="1" applyFill="1" applyAlignment="1">
      <alignment horizontal="right"/>
    </xf>
    <xf numFmtId="0" fontId="4" fillId="0" borderId="0" xfId="0" applyFont="1" applyFill="1"/>
    <xf numFmtId="0" fontId="0" fillId="0" borderId="0" xfId="0" applyFill="1"/>
    <xf numFmtId="0" fontId="0" fillId="0" borderId="0" xfId="0" applyFill="1" applyAlignment="1">
      <alignment horizontal="center"/>
    </xf>
    <xf numFmtId="0" fontId="5" fillId="0" borderId="0" xfId="0" applyFont="1"/>
    <xf numFmtId="0" fontId="0" fillId="0" borderId="0" xfId="0" applyAlignment="1">
      <alignment horizontal="center"/>
    </xf>
    <xf numFmtId="164" fontId="6" fillId="0" borderId="0" xfId="0" applyNumberFormat="1" applyFont="1" applyAlignment="1" applyProtection="1">
      <alignment horizontal="center"/>
      <protection locked="0"/>
    </xf>
    <xf numFmtId="0" fontId="6" fillId="0" borderId="0" xfId="0" applyFont="1"/>
    <xf numFmtId="165" fontId="6" fillId="0" borderId="0" xfId="0" applyNumberFormat="1" applyFont="1" applyAlignment="1" applyProtection="1">
      <alignment horizontal="center"/>
      <protection locked="0"/>
    </xf>
    <xf numFmtId="0" fontId="0" fillId="0" borderId="0" xfId="0" applyAlignment="1">
      <alignment horizontal="center"/>
    </xf>
    <xf numFmtId="165" fontId="6" fillId="0" borderId="0" xfId="0" applyNumberFormat="1" applyFont="1" applyProtection="1">
      <protection locked="0"/>
    </xf>
    <xf numFmtId="166" fontId="0" fillId="0" borderId="0" xfId="0" applyNumberFormat="1"/>
    <xf numFmtId="0" fontId="7" fillId="0" borderId="1" xfId="0" applyFont="1" applyBorder="1" applyAlignment="1">
      <alignment horizontal="center" vertical="center" wrapText="1"/>
    </xf>
    <xf numFmtId="44" fontId="8" fillId="0" borderId="0" xfId="0" applyNumberFormat="1" applyFont="1" applyProtection="1"/>
    <xf numFmtId="0" fontId="9" fillId="0" borderId="0" xfId="0" applyFont="1"/>
    <xf numFmtId="1" fontId="8" fillId="0" borderId="0" xfId="0" applyNumberFormat="1" applyFont="1" applyAlignment="1">
      <alignment horizontal="center"/>
    </xf>
    <xf numFmtId="2" fontId="0" fillId="0" borderId="0" xfId="0" applyNumberFormat="1"/>
    <xf numFmtId="2" fontId="0" fillId="0" borderId="0" xfId="0" applyNumberFormat="1" applyAlignment="1">
      <alignment horizontal="center"/>
    </xf>
    <xf numFmtId="44" fontId="0" fillId="0" borderId="0" xfId="0" applyNumberFormat="1"/>
    <xf numFmtId="44" fontId="8" fillId="0" borderId="0" xfId="1" applyFont="1" applyAlignment="1" applyProtection="1">
      <alignment horizontal="center"/>
    </xf>
    <xf numFmtId="1" fontId="6" fillId="0" borderId="0" xfId="0" applyNumberFormat="1" applyFont="1" applyAlignment="1" applyProtection="1">
      <alignment horizontal="center"/>
      <protection locked="0"/>
    </xf>
    <xf numFmtId="44" fontId="6" fillId="0" borderId="0" xfId="1" applyFont="1" applyAlignment="1">
      <alignment horizontal="center"/>
    </xf>
    <xf numFmtId="1" fontId="6" fillId="0" borderId="0" xfId="0" applyNumberFormat="1" applyFont="1" applyAlignment="1">
      <alignment horizontal="center"/>
    </xf>
    <xf numFmtId="165" fontId="6" fillId="0" borderId="0" xfId="0" applyNumberFormat="1" applyFont="1" applyAlignment="1">
      <alignment horizontal="center"/>
    </xf>
    <xf numFmtId="0" fontId="11" fillId="0" borderId="1" xfId="0" applyFont="1" applyBorder="1"/>
    <xf numFmtId="0" fontId="0" fillId="0" borderId="1" xfId="0" applyBorder="1"/>
    <xf numFmtId="0" fontId="0" fillId="0" borderId="1" xfId="0" applyBorder="1" applyAlignment="1">
      <alignment horizontal="center"/>
    </xf>
    <xf numFmtId="44" fontId="7" fillId="0" borderId="1" xfId="0" applyNumberFormat="1" applyFont="1" applyBorder="1"/>
    <xf numFmtId="0" fontId="11" fillId="0" borderId="0" xfId="0" applyFont="1"/>
    <xf numFmtId="2" fontId="8" fillId="0" borderId="0" xfId="0" applyNumberFormat="1" applyFont="1" applyAlignment="1">
      <alignment horizontal="center"/>
    </xf>
    <xf numFmtId="0" fontId="0" fillId="0" borderId="0" xfId="0" applyAlignment="1">
      <alignment horizontal="left"/>
    </xf>
    <xf numFmtId="165" fontId="8" fillId="0" borderId="0" xfId="0" applyNumberFormat="1" applyFont="1" applyAlignment="1">
      <alignment horizontal="center"/>
    </xf>
    <xf numFmtId="44" fontId="6" fillId="0" borderId="0" xfId="1" applyFont="1" applyAlignment="1" applyProtection="1">
      <alignment horizontal="center"/>
      <protection locked="0"/>
    </xf>
    <xf numFmtId="44" fontId="6" fillId="0" borderId="0" xfId="0" applyNumberFormat="1" applyFont="1" applyFill="1" applyProtection="1">
      <protection locked="0"/>
    </xf>
    <xf numFmtId="0" fontId="9" fillId="0" borderId="1" xfId="0" applyFont="1" applyBorder="1"/>
    <xf numFmtId="165" fontId="6" fillId="0" borderId="1" xfId="0" applyNumberFormat="1" applyFont="1" applyBorder="1" applyAlignment="1">
      <alignment horizontal="center"/>
    </xf>
    <xf numFmtId="2" fontId="0" fillId="0" borderId="1" xfId="0" applyNumberFormat="1" applyBorder="1"/>
    <xf numFmtId="2" fontId="0" fillId="0" borderId="1" xfId="0" applyNumberFormat="1" applyBorder="1" applyAlignment="1">
      <alignment horizontal="center"/>
    </xf>
    <xf numFmtId="44" fontId="6" fillId="0" borderId="1" xfId="0" applyNumberFormat="1" applyFont="1" applyFill="1" applyBorder="1" applyProtection="1">
      <protection locked="0"/>
    </xf>
    <xf numFmtId="44" fontId="7" fillId="0" borderId="0" xfId="0" applyNumberFormat="1" applyFont="1"/>
    <xf numFmtId="0" fontId="0" fillId="0" borderId="0" xfId="0" applyBorder="1"/>
    <xf numFmtId="0" fontId="0" fillId="0" borderId="0" xfId="0" applyBorder="1" applyAlignment="1">
      <alignment horizontal="center"/>
    </xf>
    <xf numFmtId="44" fontId="6" fillId="0" borderId="0" xfId="1" applyFont="1" applyBorder="1" applyAlignment="1" applyProtection="1">
      <alignment horizontal="center"/>
      <protection locked="0"/>
    </xf>
    <xf numFmtId="0" fontId="0" fillId="0" borderId="0" xfId="0" applyFill="1" applyBorder="1"/>
    <xf numFmtId="0" fontId="11" fillId="0" borderId="2" xfId="0" applyFont="1" applyBorder="1"/>
    <xf numFmtId="0" fontId="0" fillId="0" borderId="2" xfId="0" applyBorder="1"/>
    <xf numFmtId="0" fontId="0" fillId="0" borderId="2" xfId="0" applyBorder="1" applyAlignment="1">
      <alignment horizontal="center"/>
    </xf>
    <xf numFmtId="44" fontId="7" fillId="0" borderId="2" xfId="0" applyNumberFormat="1" applyFont="1" applyBorder="1"/>
    <xf numFmtId="0" fontId="7" fillId="0" borderId="0" xfId="0" applyFont="1"/>
    <xf numFmtId="44" fontId="7" fillId="0" borderId="3" xfId="0" applyNumberFormat="1" applyFont="1" applyBorder="1"/>
    <xf numFmtId="0" fontId="12" fillId="0" borderId="4" xfId="0" applyFont="1" applyBorder="1"/>
    <xf numFmtId="0" fontId="0" fillId="0" borderId="4" xfId="0" applyBorder="1"/>
    <xf numFmtId="0" fontId="14" fillId="0" borderId="0" xfId="0" applyFont="1" applyFill="1" applyAlignment="1">
      <alignment horizontal="right"/>
    </xf>
    <xf numFmtId="0" fontId="15" fillId="0" borderId="0" xfId="0" applyFont="1" applyFill="1"/>
    <xf numFmtId="0" fontId="16" fillId="0" borderId="0" xfId="0" applyFont="1" applyFill="1"/>
    <xf numFmtId="0" fontId="16" fillId="0" borderId="0" xfId="0" applyFont="1" applyFill="1" applyAlignment="1">
      <alignment horizontal="center"/>
    </xf>
    <xf numFmtId="0" fontId="17" fillId="0" borderId="0" xfId="0" applyFont="1"/>
    <xf numFmtId="0" fontId="16" fillId="0" borderId="0" xfId="0" applyFont="1"/>
    <xf numFmtId="0" fontId="16" fillId="0" borderId="0" xfId="0" applyFont="1" applyAlignment="1">
      <alignment horizontal="center"/>
    </xf>
    <xf numFmtId="164" fontId="18" fillId="0" borderId="0" xfId="0" applyNumberFormat="1" applyFont="1" applyAlignment="1" applyProtection="1">
      <alignment horizontal="center"/>
      <protection locked="0"/>
    </xf>
    <xf numFmtId="0" fontId="18" fillId="0" borderId="0" xfId="0" applyFont="1"/>
    <xf numFmtId="165" fontId="18" fillId="0" borderId="0" xfId="0" applyNumberFormat="1" applyFont="1" applyAlignment="1" applyProtection="1">
      <alignment horizontal="center"/>
      <protection locked="0"/>
    </xf>
    <xf numFmtId="165" fontId="18" fillId="0" borderId="0" xfId="0" applyNumberFormat="1" applyFont="1" applyProtection="1">
      <protection locked="0"/>
    </xf>
    <xf numFmtId="166" fontId="16" fillId="0" borderId="0" xfId="0" applyNumberFormat="1" applyFont="1"/>
    <xf numFmtId="2" fontId="18" fillId="0" borderId="0" xfId="0" applyNumberFormat="1" applyFont="1"/>
    <xf numFmtId="0" fontId="19" fillId="0" borderId="1" xfId="0" applyFont="1" applyBorder="1" applyAlignment="1">
      <alignment horizontal="center" vertical="center" wrapText="1"/>
    </xf>
    <xf numFmtId="0" fontId="21" fillId="0" borderId="0" xfId="0" applyFont="1"/>
    <xf numFmtId="1" fontId="20" fillId="0" borderId="0" xfId="0" applyNumberFormat="1" applyFont="1" applyAlignment="1">
      <alignment horizontal="center"/>
    </xf>
    <xf numFmtId="2" fontId="16" fillId="0" borderId="0" xfId="0" applyNumberFormat="1" applyFont="1"/>
    <xf numFmtId="2" fontId="16" fillId="0" borderId="0" xfId="0" applyNumberFormat="1" applyFont="1" applyAlignment="1">
      <alignment horizontal="center"/>
    </xf>
    <xf numFmtId="44" fontId="16" fillId="0" borderId="0" xfId="0" applyNumberFormat="1" applyFont="1"/>
    <xf numFmtId="44" fontId="20" fillId="0" borderId="0" xfId="1" applyFont="1" applyAlignment="1" applyProtection="1">
      <alignment horizontal="center"/>
    </xf>
    <xf numFmtId="1" fontId="18" fillId="0" borderId="0" xfId="0" applyNumberFormat="1" applyFont="1" applyAlignment="1" applyProtection="1">
      <alignment horizontal="center"/>
      <protection locked="0"/>
    </xf>
    <xf numFmtId="44" fontId="18" fillId="0" borderId="0" xfId="1" applyFont="1" applyAlignment="1">
      <alignment horizontal="center"/>
    </xf>
    <xf numFmtId="1" fontId="18" fillId="0" borderId="0" xfId="0" applyNumberFormat="1" applyFont="1" applyAlignment="1">
      <alignment horizontal="center"/>
    </xf>
    <xf numFmtId="165" fontId="18" fillId="0" borderId="0" xfId="0" applyNumberFormat="1" applyFont="1" applyAlignment="1">
      <alignment horizontal="center"/>
    </xf>
    <xf numFmtId="0" fontId="22" fillId="0" borderId="1" xfId="0" applyFont="1" applyBorder="1"/>
    <xf numFmtId="0" fontId="16" fillId="0" borderId="1" xfId="0" applyFont="1" applyBorder="1"/>
    <xf numFmtId="0" fontId="16" fillId="0" borderId="1" xfId="0" applyFont="1" applyBorder="1" applyAlignment="1">
      <alignment horizontal="center"/>
    </xf>
    <xf numFmtId="44" fontId="19" fillId="0" borderId="1" xfId="0" applyNumberFormat="1" applyFont="1" applyBorder="1"/>
    <xf numFmtId="0" fontId="22" fillId="0" borderId="0" xfId="0" applyFont="1"/>
    <xf numFmtId="0" fontId="16" fillId="0" borderId="0" xfId="0" applyFont="1" applyBorder="1" applyAlignment="1">
      <alignment horizontal="center"/>
    </xf>
    <xf numFmtId="0" fontId="16" fillId="0" borderId="0" xfId="0" applyFont="1" applyBorder="1"/>
    <xf numFmtId="2" fontId="20" fillId="0" borderId="0" xfId="0" applyNumberFormat="1" applyFont="1" applyAlignment="1">
      <alignment horizontal="center"/>
    </xf>
    <xf numFmtId="0" fontId="16" fillId="0" borderId="0" xfId="0" applyFont="1" applyAlignment="1">
      <alignment horizontal="left"/>
    </xf>
    <xf numFmtId="165" fontId="20" fillId="0" borderId="0" xfId="0" applyNumberFormat="1" applyFont="1" applyAlignment="1">
      <alignment horizontal="center"/>
    </xf>
    <xf numFmtId="44" fontId="18" fillId="0" borderId="0" xfId="1" applyFont="1" applyAlignment="1" applyProtection="1">
      <alignment horizontal="center"/>
      <protection locked="0"/>
    </xf>
    <xf numFmtId="0" fontId="21" fillId="0" borderId="1" xfId="0" applyFont="1" applyBorder="1"/>
    <xf numFmtId="165" fontId="18" fillId="0" borderId="1" xfId="0" applyNumberFormat="1" applyFont="1" applyBorder="1" applyAlignment="1">
      <alignment horizontal="center"/>
    </xf>
    <xf numFmtId="2" fontId="16" fillId="0" borderId="1" xfId="0" applyNumberFormat="1" applyFont="1" applyBorder="1"/>
    <xf numFmtId="2" fontId="16" fillId="0" borderId="1" xfId="0" applyNumberFormat="1" applyFont="1" applyBorder="1" applyAlignment="1">
      <alignment horizontal="center"/>
    </xf>
    <xf numFmtId="44" fontId="18" fillId="0" borderId="0" xfId="1" applyFont="1" applyBorder="1" applyAlignment="1" applyProtection="1">
      <alignment horizontal="center"/>
      <protection locked="0"/>
    </xf>
    <xf numFmtId="0" fontId="16" fillId="0" borderId="0" xfId="0" applyFont="1" applyFill="1" applyBorder="1"/>
    <xf numFmtId="0" fontId="22" fillId="0" borderId="2" xfId="0" applyFont="1" applyBorder="1"/>
    <xf numFmtId="0" fontId="16" fillId="0" borderId="2" xfId="0" applyFont="1" applyBorder="1"/>
    <xf numFmtId="0" fontId="16" fillId="0" borderId="2" xfId="0" applyFont="1" applyBorder="1" applyAlignment="1">
      <alignment horizontal="center"/>
    </xf>
    <xf numFmtId="44" fontId="19" fillId="0" borderId="2" xfId="0" applyNumberFormat="1" applyFont="1" applyBorder="1"/>
    <xf numFmtId="0" fontId="19" fillId="0" borderId="0" xfId="0" applyFont="1"/>
    <xf numFmtId="44" fontId="19" fillId="0" borderId="3" xfId="0" applyNumberFormat="1" applyFont="1" applyBorder="1"/>
    <xf numFmtId="0" fontId="16" fillId="0" borderId="4" xfId="0" applyFont="1" applyBorder="1"/>
    <xf numFmtId="43" fontId="23" fillId="0" borderId="0" xfId="1" applyNumberFormat="1" applyFont="1" applyAlignment="1" applyProtection="1">
      <alignment horizontal="center"/>
    </xf>
    <xf numFmtId="43" fontId="23" fillId="0" borderId="0" xfId="1" applyNumberFormat="1" applyFont="1" applyAlignment="1" applyProtection="1">
      <alignment horizontal="center"/>
      <protection locked="0"/>
    </xf>
    <xf numFmtId="0" fontId="27" fillId="0" borderId="0" xfId="0" applyFont="1"/>
    <xf numFmtId="43" fontId="19" fillId="0" borderId="0" xfId="0" applyNumberFormat="1" applyFont="1" applyAlignment="1">
      <alignment horizontal="center"/>
    </xf>
    <xf numFmtId="0" fontId="13" fillId="0" borderId="0" xfId="0" applyFont="1"/>
    <xf numFmtId="1" fontId="10" fillId="0" borderId="0" xfId="0" applyNumberFormat="1" applyFont="1" applyAlignment="1">
      <alignment horizontal="center"/>
    </xf>
    <xf numFmtId="1" fontId="23" fillId="0" borderId="0" xfId="0" applyNumberFormat="1" applyFont="1" applyAlignment="1">
      <alignment horizontal="center"/>
    </xf>
    <xf numFmtId="10" fontId="0" fillId="0" borderId="4" xfId="2" applyNumberFormat="1" applyFont="1" applyBorder="1"/>
    <xf numFmtId="10" fontId="16" fillId="0" borderId="4" xfId="2" applyNumberFormat="1" applyFont="1" applyBorder="1"/>
    <xf numFmtId="44" fontId="8" fillId="0" borderId="0" xfId="1" applyFont="1" applyProtection="1"/>
    <xf numFmtId="2" fontId="0" fillId="0" borderId="4" xfId="0" applyNumberFormat="1" applyBorder="1"/>
    <xf numFmtId="0" fontId="12" fillId="0" borderId="4" xfId="0" applyFont="1" applyFill="1" applyBorder="1"/>
    <xf numFmtId="0" fontId="12" fillId="0" borderId="0" xfId="0" applyFont="1"/>
    <xf numFmtId="2" fontId="27" fillId="0" borderId="0" xfId="0" applyNumberFormat="1" applyFont="1"/>
    <xf numFmtId="2" fontId="30" fillId="0" borderId="0" xfId="0" applyNumberFormat="1" applyFont="1"/>
    <xf numFmtId="0" fontId="0" fillId="0" borderId="0" xfId="0" applyFont="1"/>
    <xf numFmtId="0" fontId="0" fillId="0" borderId="8" xfId="0" applyBorder="1"/>
    <xf numFmtId="0" fontId="0" fillId="0" borderId="9" xfId="0" applyBorder="1"/>
    <xf numFmtId="0" fontId="0" fillId="2" borderId="9" xfId="0" applyFill="1" applyBorder="1"/>
    <xf numFmtId="0" fontId="0" fillId="2" borderId="10" xfId="0" applyFill="1" applyBorder="1"/>
    <xf numFmtId="0" fontId="0" fillId="0" borderId="13" xfId="0" applyBorder="1"/>
    <xf numFmtId="0" fontId="0" fillId="0" borderId="14" xfId="0" applyBorder="1"/>
    <xf numFmtId="2" fontId="31" fillId="0" borderId="13" xfId="0" applyNumberFormat="1" applyFont="1" applyBorder="1" applyAlignment="1">
      <alignment horizontal="center"/>
    </xf>
    <xf numFmtId="2" fontId="0" fillId="2" borderId="13" xfId="0" applyNumberFormat="1" applyFill="1" applyBorder="1" applyAlignment="1">
      <alignment horizontal="center"/>
    </xf>
    <xf numFmtId="2" fontId="31" fillId="2" borderId="15" xfId="0" applyNumberFormat="1" applyFont="1" applyFill="1" applyBorder="1" applyAlignment="1">
      <alignment horizontal="center"/>
    </xf>
    <xf numFmtId="0" fontId="0" fillId="2" borderId="13" xfId="0" applyFill="1" applyBorder="1"/>
    <xf numFmtId="0" fontId="0" fillId="2" borderId="0" xfId="0" applyFill="1" applyBorder="1"/>
    <xf numFmtId="0" fontId="0" fillId="2" borderId="15" xfId="0" applyFill="1" applyBorder="1"/>
    <xf numFmtId="0" fontId="0" fillId="2" borderId="18" xfId="0" applyFill="1" applyBorder="1"/>
    <xf numFmtId="0" fontId="27" fillId="0" borderId="14" xfId="0" applyFont="1" applyBorder="1"/>
    <xf numFmtId="0" fontId="27" fillId="2" borderId="14" xfId="0" applyFont="1" applyFill="1" applyBorder="1"/>
    <xf numFmtId="0" fontId="27" fillId="2" borderId="16" xfId="0" applyFont="1" applyFill="1" applyBorder="1"/>
    <xf numFmtId="0" fontId="12" fillId="0" borderId="13" xfId="0" applyFont="1" applyBorder="1" applyAlignment="1">
      <alignment horizontal="center"/>
    </xf>
    <xf numFmtId="0" fontId="12" fillId="0" borderId="14" xfId="0" applyFont="1" applyBorder="1" applyAlignment="1">
      <alignment horizontal="center"/>
    </xf>
    <xf numFmtId="0" fontId="12" fillId="0" borderId="4" xfId="0" applyFont="1" applyBorder="1"/>
    <xf numFmtId="0" fontId="0" fillId="0" borderId="4" xfId="0" applyBorder="1"/>
    <xf numFmtId="0" fontId="16" fillId="0" borderId="19" xfId="0" applyFont="1" applyBorder="1"/>
    <xf numFmtId="10" fontId="16" fillId="0" borderId="19" xfId="2" applyNumberFormat="1" applyFont="1" applyBorder="1"/>
    <xf numFmtId="0" fontId="0" fillId="0" borderId="19" xfId="0" applyBorder="1"/>
    <xf numFmtId="10" fontId="0" fillId="0" borderId="19" xfId="2" applyNumberFormat="1" applyFont="1" applyBorder="1"/>
    <xf numFmtId="0" fontId="24" fillId="3" borderId="5" xfId="0" applyFont="1" applyFill="1" applyBorder="1" applyAlignment="1">
      <alignment horizontal="left"/>
    </xf>
    <xf numFmtId="0" fontId="24" fillId="3" borderId="7" xfId="0" applyFont="1" applyFill="1" applyBorder="1" applyAlignment="1">
      <alignment horizontal="center"/>
    </xf>
    <xf numFmtId="0" fontId="12" fillId="3" borderId="5" xfId="0" applyFont="1" applyFill="1" applyBorder="1" applyAlignment="1">
      <alignment horizontal="left"/>
    </xf>
    <xf numFmtId="0" fontId="12" fillId="3" borderId="7" xfId="0" applyFont="1" applyFill="1" applyBorder="1" applyAlignment="1">
      <alignment horizontal="center"/>
    </xf>
    <xf numFmtId="44" fontId="25" fillId="0" borderId="0" xfId="1" applyFont="1" applyAlignment="1" applyProtection="1">
      <alignment horizontal="center"/>
    </xf>
    <xf numFmtId="44" fontId="26" fillId="0" borderId="0" xfId="1" applyFont="1" applyAlignment="1" applyProtection="1">
      <alignment horizontal="center"/>
    </xf>
    <xf numFmtId="0" fontId="0" fillId="0" borderId="4" xfId="0" applyBorder="1"/>
    <xf numFmtId="0" fontId="12" fillId="0" borderId="4" xfId="0" applyFont="1" applyBorder="1"/>
    <xf numFmtId="44" fontId="0" fillId="0" borderId="4" xfId="0" applyNumberFormat="1" applyBorder="1"/>
    <xf numFmtId="43" fontId="0" fillId="0" borderId="4" xfId="0" applyNumberFormat="1" applyBorder="1"/>
    <xf numFmtId="44" fontId="0" fillId="0" borderId="19" xfId="0" applyNumberFormat="1" applyBorder="1"/>
    <xf numFmtId="0" fontId="0" fillId="0" borderId="4" xfId="0" applyBorder="1" applyAlignment="1">
      <alignment horizontal="center"/>
    </xf>
    <xf numFmtId="0" fontId="12" fillId="0" borderId="4" xfId="0" applyFont="1" applyBorder="1" applyAlignment="1">
      <alignment horizontal="center"/>
    </xf>
    <xf numFmtId="0" fontId="12" fillId="0" borderId="4" xfId="0" applyFont="1" applyFill="1" applyBorder="1" applyAlignment="1">
      <alignment horizontal="center"/>
    </xf>
    <xf numFmtId="0" fontId="24" fillId="2" borderId="4" xfId="0" applyFont="1" applyFill="1" applyBorder="1"/>
    <xf numFmtId="0" fontId="12" fillId="2" borderId="4" xfId="0" applyFont="1" applyFill="1" applyBorder="1"/>
    <xf numFmtId="0" fontId="34" fillId="2" borderId="20" xfId="0" applyFont="1" applyFill="1" applyBorder="1"/>
    <xf numFmtId="44" fontId="0" fillId="2" borderId="21" xfId="0" applyNumberFormat="1" applyFill="1" applyBorder="1"/>
    <xf numFmtId="43" fontId="0" fillId="2" borderId="21" xfId="0" applyNumberFormat="1" applyFill="1" applyBorder="1"/>
    <xf numFmtId="44" fontId="0" fillId="2" borderId="22" xfId="0" applyNumberFormat="1" applyFill="1" applyBorder="1"/>
    <xf numFmtId="44" fontId="26" fillId="0" borderId="0" xfId="0" applyNumberFormat="1" applyFont="1" applyProtection="1"/>
    <xf numFmtId="10" fontId="31" fillId="0" borderId="0" xfId="2" applyNumberFormat="1" applyFont="1" applyAlignment="1">
      <alignment horizontal="center"/>
    </xf>
    <xf numFmtId="10" fontId="35" fillId="0" borderId="0" xfId="2" applyNumberFormat="1" applyFont="1" applyAlignment="1">
      <alignment horizontal="center"/>
    </xf>
    <xf numFmtId="0" fontId="27" fillId="0" borderId="0" xfId="0" applyFont="1" applyFill="1"/>
    <xf numFmtId="44" fontId="8" fillId="0" borderId="0" xfId="1" applyFont="1" applyFill="1" applyAlignment="1" applyProtection="1">
      <alignment horizontal="center"/>
    </xf>
    <xf numFmtId="0" fontId="9" fillId="0" borderId="0" xfId="0" applyFont="1" applyFill="1"/>
    <xf numFmtId="165" fontId="8" fillId="0" borderId="0" xfId="0" applyNumberFormat="1" applyFont="1" applyFill="1" applyAlignment="1">
      <alignment horizontal="center"/>
    </xf>
    <xf numFmtId="2" fontId="0" fillId="0" borderId="0" xfId="0" applyNumberFormat="1" applyFill="1"/>
    <xf numFmtId="2" fontId="0" fillId="0" borderId="0" xfId="0" applyNumberFormat="1" applyFill="1" applyAlignment="1">
      <alignment horizontal="center"/>
    </xf>
    <xf numFmtId="0" fontId="0" fillId="0" borderId="0" xfId="0" applyAlignment="1">
      <alignment horizontal="right"/>
    </xf>
    <xf numFmtId="0" fontId="0" fillId="0" borderId="0" xfId="0" applyAlignment="1">
      <alignment horizontal="center"/>
    </xf>
    <xf numFmtId="0" fontId="32" fillId="2" borderId="0" xfId="0" applyFont="1" applyFill="1" applyAlignment="1">
      <alignment horizontal="center"/>
    </xf>
    <xf numFmtId="0" fontId="12" fillId="2" borderId="4" xfId="0" applyFont="1" applyFill="1" applyBorder="1"/>
    <xf numFmtId="2" fontId="0" fillId="0" borderId="5" xfId="0" applyNumberFormat="1" applyBorder="1"/>
    <xf numFmtId="0" fontId="0" fillId="0" borderId="7" xfId="0" applyBorder="1"/>
    <xf numFmtId="0" fontId="0" fillId="0" borderId="6" xfId="0" applyBorder="1"/>
    <xf numFmtId="0" fontId="12" fillId="3" borderId="5" xfId="0" applyFont="1" applyFill="1" applyBorder="1" applyAlignment="1">
      <alignment horizontal="center"/>
    </xf>
    <xf numFmtId="0" fontId="12" fillId="3" borderId="7" xfId="0" applyFont="1" applyFill="1" applyBorder="1" applyAlignment="1">
      <alignment horizontal="center"/>
    </xf>
    <xf numFmtId="0" fontId="12" fillId="3" borderId="6" xfId="0" applyFont="1" applyFill="1" applyBorder="1" applyAlignment="1">
      <alignment horizontal="center"/>
    </xf>
    <xf numFmtId="0" fontId="32" fillId="4" borderId="0" xfId="0" applyFont="1" applyFill="1" applyAlignment="1">
      <alignment horizontal="center"/>
    </xf>
    <xf numFmtId="0" fontId="33" fillId="0" borderId="0" xfId="0" applyFont="1" applyAlignment="1">
      <alignment horizontal="center"/>
    </xf>
    <xf numFmtId="0" fontId="24" fillId="3" borderId="5" xfId="0" applyFont="1" applyFill="1" applyBorder="1" applyAlignment="1">
      <alignment horizontal="center"/>
    </xf>
    <xf numFmtId="0" fontId="24" fillId="3" borderId="7" xfId="0" applyFont="1" applyFill="1" applyBorder="1" applyAlignment="1">
      <alignment horizontal="center"/>
    </xf>
    <xf numFmtId="0" fontId="24" fillId="3" borderId="6" xfId="0" applyFont="1" applyFill="1" applyBorder="1" applyAlignment="1">
      <alignment horizontal="center"/>
    </xf>
    <xf numFmtId="2" fontId="0" fillId="0" borderId="4" xfId="0" applyNumberFormat="1" applyBorder="1"/>
    <xf numFmtId="0" fontId="0" fillId="0" borderId="4" xfId="0" applyBorder="1"/>
    <xf numFmtId="2" fontId="0" fillId="0" borderId="19" xfId="0" applyNumberFormat="1" applyBorder="1"/>
    <xf numFmtId="0" fontId="0" fillId="0" borderId="19" xfId="0" applyBorder="1"/>
    <xf numFmtId="0" fontId="16" fillId="0" borderId="0" xfId="0" applyFont="1" applyAlignment="1">
      <alignment horizontal="right"/>
    </xf>
    <xf numFmtId="0" fontId="16" fillId="0" borderId="0" xfId="0" applyFont="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7" xfId="0" applyFont="1" applyBorder="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cellXfs>
  <cellStyles count="9">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203200</xdr:colOff>
      <xdr:row>0</xdr:row>
      <xdr:rowOff>139700</xdr:rowOff>
    </xdr:from>
    <xdr:to>
      <xdr:col>9</xdr:col>
      <xdr:colOff>800100</xdr:colOff>
      <xdr:row>62</xdr:row>
      <xdr:rowOff>165100</xdr:rowOff>
    </xdr:to>
    <xdr:sp macro="" textlink="">
      <xdr:nvSpPr>
        <xdr:cNvPr id="2" name="TextBox 1"/>
        <xdr:cNvSpPr txBox="1"/>
      </xdr:nvSpPr>
      <xdr:spPr>
        <a:xfrm>
          <a:off x="203200" y="139700"/>
          <a:ext cx="8026400" cy="1262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300" b="1" i="0" u="sng" strike="noStrike">
            <a:solidFill>
              <a:schemeClr val="dk1"/>
            </a:solidFill>
            <a:effectLst/>
            <a:latin typeface="+mn-lt"/>
            <a:ea typeface="+mn-ea"/>
            <a:cs typeface="+mn-cs"/>
          </a:endParaRPr>
        </a:p>
        <a:p>
          <a:endParaRPr lang="en-US" sz="1200" b="1" i="0" u="sng" strike="noStrike">
            <a:solidFill>
              <a:schemeClr val="dk1"/>
            </a:solidFill>
            <a:effectLst/>
            <a:latin typeface="+mn-lt"/>
            <a:ea typeface="+mn-ea"/>
            <a:cs typeface="+mn-cs"/>
          </a:endParaRPr>
        </a:p>
        <a:p>
          <a:r>
            <a:rPr lang="en-US" sz="1200" b="1" i="1" u="none" strike="noStrike">
              <a:solidFill>
                <a:schemeClr val="dk1"/>
              </a:solidFill>
              <a:effectLst/>
              <a:latin typeface="Times New Roman" charset="0"/>
              <a:ea typeface="Times New Roman" charset="0"/>
              <a:cs typeface="Times New Roman" charset="0"/>
            </a:rPr>
            <a:t>Introduction:</a:t>
          </a:r>
          <a:r>
            <a:rPr lang="en-US" sz="1200" i="1" u="none">
              <a:latin typeface="Times New Roman" charset="0"/>
              <a:ea typeface="Times New Roman" charset="0"/>
              <a:cs typeface="Times New Roman" charset="0"/>
            </a:rPr>
            <a:t> </a:t>
          </a:r>
          <a:r>
            <a:rPr lang="en-US" sz="1200">
              <a:latin typeface="Times New Roman" charset="0"/>
              <a:ea typeface="Times New Roman" charset="0"/>
              <a:cs typeface="Times New Roman" charset="0"/>
            </a:rPr>
            <a:t>These budget sheets were developed to serve as a barometer of</a:t>
          </a:r>
          <a:r>
            <a:rPr lang="en-US" sz="1200" baseline="0">
              <a:latin typeface="Times New Roman" charset="0"/>
              <a:ea typeface="Times New Roman" charset="0"/>
              <a:cs typeface="Times New Roman" charset="0"/>
            </a:rPr>
            <a:t> the profitability for the feedlot sector to compare the profitability of finishing calves that have been limit fed or fed ad libitum at the stocker phase. These budgets are not intended to represent any one operation and each individual should adjust key inputs to reflect their own operation. </a:t>
          </a:r>
          <a:endParaRPr lang="en-US" sz="1200" b="0" i="0" u="none" strike="noStrike">
            <a:solidFill>
              <a:schemeClr val="dk1"/>
            </a:solidFill>
            <a:effectLst/>
            <a:latin typeface="Times New Roman" charset="0"/>
            <a:ea typeface="Times New Roman" charset="0"/>
            <a:cs typeface="Times New Roman" charset="0"/>
          </a:endParaRPr>
        </a:p>
        <a:p>
          <a:endParaRPr lang="en-US" sz="1200" b="0" i="0" u="none" strike="noStrike">
            <a:solidFill>
              <a:schemeClr val="dk1"/>
            </a:solidFill>
            <a:effectLst/>
            <a:latin typeface="Times New Roman" charset="0"/>
            <a:ea typeface="Times New Roman" charset="0"/>
            <a:cs typeface="Times New Roman" charset="0"/>
          </a:endParaRPr>
        </a:p>
        <a:p>
          <a:r>
            <a:rPr lang="en-US" sz="1200">
              <a:latin typeface="Times New Roman" charset="0"/>
              <a:ea typeface="Times New Roman" charset="0"/>
              <a:cs typeface="Times New Roman" charset="0"/>
            </a:rPr>
            <a:t> </a:t>
          </a:r>
          <a:r>
            <a:rPr lang="en-US" sz="1200" b="1" i="1" u="none" strike="noStrike">
              <a:solidFill>
                <a:schemeClr val="dk1"/>
              </a:solidFill>
              <a:effectLst/>
              <a:latin typeface="Times New Roman" charset="0"/>
              <a:ea typeface="Times New Roman" charset="0"/>
              <a:cs typeface="Times New Roman" charset="0"/>
            </a:rPr>
            <a:t>INSTRUCTIONS FOR THE USER:</a:t>
          </a:r>
          <a:r>
            <a:rPr lang="en-US" sz="1200" i="1" u="none">
              <a:latin typeface="Times New Roman" charset="0"/>
              <a:ea typeface="Times New Roman" charset="0"/>
              <a:cs typeface="Times New Roman" charset="0"/>
            </a:rPr>
            <a:t> </a:t>
          </a:r>
          <a:r>
            <a:rPr lang="en-US" sz="1200" i="1" u="none" baseline="0">
              <a:latin typeface="Times New Roman" charset="0"/>
              <a:ea typeface="Times New Roman" charset="0"/>
              <a:cs typeface="Times New Roman" charset="0"/>
            </a:rPr>
            <a:t> </a:t>
          </a:r>
          <a:r>
            <a:rPr lang="en-US" sz="1200" b="1" i="0" u="none" strike="noStrike">
              <a:solidFill>
                <a:schemeClr val="accent1"/>
              </a:solidFill>
              <a:effectLst/>
              <a:latin typeface="Times New Roman" charset="0"/>
              <a:ea typeface="Times New Roman" charset="0"/>
              <a:cs typeface="Times New Roman" charset="0"/>
            </a:rPr>
            <a:t>Blue</a:t>
          </a:r>
          <a:r>
            <a:rPr lang="en-US" sz="1200" b="0" i="0" u="none" strike="noStrike">
              <a:solidFill>
                <a:schemeClr val="dk1"/>
              </a:solidFill>
              <a:effectLst/>
              <a:latin typeface="Times New Roman" charset="0"/>
              <a:ea typeface="Times New Roman" charset="0"/>
              <a:cs typeface="Times New Roman" charset="0"/>
            </a:rPr>
            <a:t> values are inputs that should be changed from the defaults to match your operation.  Black values are automatically calculated</a:t>
          </a:r>
          <a:r>
            <a:rPr lang="en-US" sz="1200" b="0" i="0" u="none" strike="noStrike" baseline="0">
              <a:solidFill>
                <a:schemeClr val="dk1"/>
              </a:solidFill>
              <a:effectLst/>
              <a:latin typeface="Times New Roman" charset="0"/>
              <a:ea typeface="Times New Roman" charset="0"/>
              <a:cs typeface="Times New Roman" charset="0"/>
            </a:rPr>
            <a:t> and should not be adjusted. Prior to beginning go to the Feed tab and update the values to represent the quantity of each ingredient used. The seasonality tab can be used to update the premiums and discounts for the month you will be marketing fed cattle.</a:t>
          </a:r>
        </a:p>
        <a:p>
          <a:endParaRPr lang="en-US" sz="1200" i="1" u="none">
            <a:solidFill>
              <a:schemeClr val="dk1"/>
            </a:solidFill>
            <a:effectLst/>
            <a:latin typeface="Times New Roman" charset="0"/>
            <a:ea typeface="Times New Roman" charset="0"/>
            <a:cs typeface="Times New Roman" charset="0"/>
          </a:endParaRPr>
        </a:p>
        <a:p>
          <a:r>
            <a:rPr lang="en-US" sz="1200" b="1" i="1" u="none">
              <a:solidFill>
                <a:schemeClr val="dk1"/>
              </a:solidFill>
              <a:effectLst/>
              <a:latin typeface="Times New Roman" charset="0"/>
              <a:ea typeface="Times New Roman" charset="0"/>
              <a:cs typeface="Times New Roman" charset="0"/>
            </a:rPr>
            <a:t>Production Efficiency Measures: </a:t>
          </a:r>
        </a:p>
        <a:p>
          <a:r>
            <a:rPr lang="en-US" sz="1200" b="1">
              <a:solidFill>
                <a:schemeClr val="dk1"/>
              </a:solidFill>
              <a:effectLst/>
              <a:latin typeface="Times New Roman" charset="0"/>
              <a:ea typeface="Times New Roman" charset="0"/>
              <a:cs typeface="Times New Roman" charset="0"/>
            </a:rPr>
            <a:t>Death Loss</a:t>
          </a:r>
          <a:r>
            <a:rPr lang="en-US" sz="1200">
              <a:solidFill>
                <a:schemeClr val="dk1"/>
              </a:solidFill>
              <a:effectLst/>
              <a:latin typeface="Times New Roman" charset="0"/>
              <a:ea typeface="Times New Roman" charset="0"/>
              <a:cs typeface="Times New Roman" charset="0"/>
            </a:rPr>
            <a:t>: Percentage of animals normally lost </a:t>
          </a:r>
        </a:p>
        <a:p>
          <a:r>
            <a:rPr lang="en-US" sz="1200" b="1">
              <a:solidFill>
                <a:schemeClr val="dk1"/>
              </a:solidFill>
              <a:effectLst/>
              <a:latin typeface="Times New Roman" charset="0"/>
              <a:ea typeface="Times New Roman" charset="0"/>
              <a:cs typeface="Times New Roman" charset="0"/>
            </a:rPr>
            <a:t>Days on Feed and Average Daily Gain</a:t>
          </a:r>
          <a:r>
            <a:rPr lang="en-US" sz="1200">
              <a:solidFill>
                <a:schemeClr val="dk1"/>
              </a:solidFill>
              <a:effectLst/>
              <a:latin typeface="Times New Roman" charset="0"/>
              <a:ea typeface="Times New Roman" charset="0"/>
              <a:cs typeface="Times New Roman" charset="0"/>
            </a:rPr>
            <a:t>: Will be used to calculate ending weight and be multiplied by feed inputs which are on a per day basis. ADG is a large driver of returns, so this should be adjusted to fit the operation. </a:t>
          </a:r>
        </a:p>
        <a:p>
          <a:r>
            <a:rPr lang="en-US" sz="1200" b="1">
              <a:solidFill>
                <a:schemeClr val="dk1"/>
              </a:solidFill>
              <a:effectLst/>
              <a:latin typeface="Times New Roman" charset="0"/>
              <a:ea typeface="Times New Roman" charset="0"/>
              <a:cs typeface="Times New Roman" charset="0"/>
            </a:rPr>
            <a:t>Anticipated Average Daily Gain</a:t>
          </a:r>
          <a:r>
            <a:rPr lang="en-US" sz="1200">
              <a:solidFill>
                <a:schemeClr val="dk1"/>
              </a:solidFill>
              <a:effectLst/>
              <a:latin typeface="Times New Roman" charset="0"/>
              <a:ea typeface="Times New Roman" charset="0"/>
              <a:cs typeface="Times New Roman" charset="0"/>
            </a:rPr>
            <a:t>: According to a recent study at the KSU Beef Stocker Unit and Pratt Feeders, calves fed ad libitum at the stocker phase, had greater ADG at the feed lot than calves limit fed during the stocker phase. </a:t>
          </a:r>
        </a:p>
        <a:p>
          <a:r>
            <a:rPr lang="en-US" sz="1200">
              <a:solidFill>
                <a:schemeClr val="dk1"/>
              </a:solidFill>
              <a:effectLst/>
              <a:latin typeface="Times New Roman" charset="0"/>
              <a:ea typeface="Times New Roman" charset="0"/>
              <a:cs typeface="Times New Roman" charset="0"/>
            </a:rPr>
            <a:t> </a:t>
          </a:r>
        </a:p>
        <a:p>
          <a:r>
            <a:rPr lang="en-US" sz="1200" b="1" i="1">
              <a:solidFill>
                <a:schemeClr val="dk1"/>
              </a:solidFill>
              <a:effectLst/>
              <a:latin typeface="Times New Roman" charset="0"/>
              <a:ea typeface="Times New Roman" charset="0"/>
              <a:cs typeface="Times New Roman" charset="0"/>
            </a:rPr>
            <a:t>Gross Return: </a:t>
          </a:r>
        </a:p>
        <a:p>
          <a:r>
            <a:rPr lang="en-US" sz="1200" b="1">
              <a:solidFill>
                <a:schemeClr val="dk1"/>
              </a:solidFill>
              <a:effectLst/>
              <a:latin typeface="Times New Roman" charset="0"/>
              <a:ea typeface="Times New Roman" charset="0"/>
              <a:cs typeface="Times New Roman" charset="0"/>
            </a:rPr>
            <a:t>Finished Weight</a:t>
          </a:r>
          <a:r>
            <a:rPr lang="en-US" sz="1200">
              <a:solidFill>
                <a:schemeClr val="dk1"/>
              </a:solidFill>
              <a:effectLst/>
              <a:latin typeface="Times New Roman" charset="0"/>
              <a:ea typeface="Times New Roman" charset="0"/>
              <a:cs typeface="Times New Roman" charset="0"/>
            </a:rPr>
            <a:t>: The finished weight of cattle is multiplied by the different dressing percentages that was found when cattle were harvested </a:t>
          </a:r>
        </a:p>
        <a:p>
          <a:r>
            <a:rPr lang="en-US" sz="1200" b="1">
              <a:solidFill>
                <a:schemeClr val="dk1"/>
              </a:solidFill>
              <a:effectLst/>
              <a:latin typeface="Times New Roman" charset="0"/>
              <a:ea typeface="Times New Roman" charset="0"/>
              <a:cs typeface="Times New Roman" charset="0"/>
            </a:rPr>
            <a:t>Base Price</a:t>
          </a:r>
          <a:r>
            <a:rPr lang="en-US" sz="1200">
              <a:solidFill>
                <a:schemeClr val="dk1"/>
              </a:solidFill>
              <a:effectLst/>
              <a:latin typeface="Times New Roman" charset="0"/>
              <a:ea typeface="Times New Roman" charset="0"/>
              <a:cs typeface="Times New Roman" charset="0"/>
            </a:rPr>
            <a:t>: Default is based upon the base price received during the research trail. Base price should be adjusted based on when marketing cattle</a:t>
          </a:r>
          <a:r>
            <a:rPr lang="en-US" sz="1200" baseline="0">
              <a:solidFill>
                <a:schemeClr val="dk1"/>
              </a:solidFill>
              <a:effectLst/>
              <a:latin typeface="Times New Roman" charset="0"/>
              <a:ea typeface="Times New Roman" charset="0"/>
              <a:cs typeface="Times New Roman" charset="0"/>
            </a:rPr>
            <a:t> and the price the operator is anticpating on recieving at marketing</a:t>
          </a:r>
          <a:endParaRPr lang="en-US" sz="1200">
            <a:solidFill>
              <a:schemeClr val="dk1"/>
            </a:solidFill>
            <a:effectLst/>
            <a:latin typeface="Times New Roman" charset="0"/>
            <a:ea typeface="Times New Roman" charset="0"/>
            <a:cs typeface="Times New Roman" charset="0"/>
          </a:endParaRPr>
        </a:p>
        <a:p>
          <a:r>
            <a:rPr lang="en-US" sz="1200" b="1">
              <a:solidFill>
                <a:schemeClr val="dk1"/>
              </a:solidFill>
              <a:effectLst/>
              <a:latin typeface="Times New Roman" charset="0"/>
              <a:ea typeface="Times New Roman" charset="0"/>
              <a:cs typeface="Times New Roman" charset="0"/>
            </a:rPr>
            <a:t>Premium/Discount on Grid</a:t>
          </a:r>
          <a:r>
            <a:rPr lang="en-US" sz="1200">
              <a:solidFill>
                <a:schemeClr val="dk1"/>
              </a:solidFill>
              <a:effectLst/>
              <a:latin typeface="Times New Roman" charset="0"/>
              <a:ea typeface="Times New Roman" charset="0"/>
              <a:cs typeface="Times New Roman" charset="0"/>
            </a:rPr>
            <a:t>: A per cwt premium or discount was assigned for stocker calves fed ad libitum or limit fed. The</a:t>
          </a:r>
          <a:r>
            <a:rPr lang="en-US" sz="1200" baseline="0">
              <a:solidFill>
                <a:schemeClr val="dk1"/>
              </a:solidFill>
              <a:effectLst/>
              <a:latin typeface="Times New Roman" charset="0"/>
              <a:ea typeface="Times New Roman" charset="0"/>
              <a:cs typeface="Times New Roman" charset="0"/>
            </a:rPr>
            <a:t> </a:t>
          </a:r>
          <a:r>
            <a:rPr lang="en-US" sz="1200">
              <a:solidFill>
                <a:schemeClr val="dk1"/>
              </a:solidFill>
              <a:effectLst/>
              <a:latin typeface="Times New Roman" charset="0"/>
              <a:ea typeface="Times New Roman" charset="0"/>
              <a:cs typeface="Times New Roman" charset="0"/>
            </a:rPr>
            <a:t>3- year average Quality grade, yield grade, Certified Angus Beef qualification premiums and discounts were multiplied by the percentage of cattle that received that grade. The per cwt premium is then multiplied by the cwt per head.  </a:t>
          </a:r>
        </a:p>
        <a:p>
          <a:r>
            <a:rPr lang="en-US" sz="1200" b="1">
              <a:solidFill>
                <a:schemeClr val="dk1"/>
              </a:solidFill>
              <a:effectLst/>
              <a:latin typeface="Times New Roman" charset="0"/>
              <a:ea typeface="Times New Roman" charset="0"/>
              <a:cs typeface="Times New Roman" charset="0"/>
            </a:rPr>
            <a:t>Purchase Price</a:t>
          </a:r>
          <a:r>
            <a:rPr lang="en-US" sz="1200">
              <a:solidFill>
                <a:schemeClr val="dk1"/>
              </a:solidFill>
              <a:effectLst/>
              <a:latin typeface="Times New Roman" charset="0"/>
              <a:ea typeface="Times New Roman" charset="0"/>
              <a:cs typeface="Times New Roman" charset="0"/>
            </a:rPr>
            <a:t>: Default is based upon a 3</a:t>
          </a:r>
          <a:r>
            <a:rPr lang="en-US" sz="1200" baseline="0">
              <a:solidFill>
                <a:schemeClr val="dk1"/>
              </a:solidFill>
              <a:effectLst/>
              <a:latin typeface="Times New Roman" charset="0"/>
              <a:ea typeface="Times New Roman" charset="0"/>
              <a:cs typeface="Times New Roman" charset="0"/>
            </a:rPr>
            <a:t>-year average</a:t>
          </a:r>
          <a:r>
            <a:rPr lang="en-US" sz="1200">
              <a:solidFill>
                <a:schemeClr val="dk1"/>
              </a:solidFill>
              <a:effectLst/>
              <a:latin typeface="Times New Roman" charset="0"/>
              <a:ea typeface="Times New Roman" charset="0"/>
              <a:cs typeface="Times New Roman" charset="0"/>
            </a:rPr>
            <a:t> 700-900</a:t>
          </a:r>
          <a:r>
            <a:rPr lang="en-US" sz="1200" baseline="0">
              <a:solidFill>
                <a:schemeClr val="dk1"/>
              </a:solidFill>
              <a:effectLst/>
              <a:latin typeface="Times New Roman" charset="0"/>
              <a:ea typeface="Times New Roman" charset="0"/>
              <a:cs typeface="Times New Roman" charset="0"/>
            </a:rPr>
            <a:t> pound </a:t>
          </a:r>
          <a:r>
            <a:rPr lang="en-US" sz="1200">
              <a:solidFill>
                <a:schemeClr val="dk1"/>
              </a:solidFill>
              <a:effectLst/>
              <a:latin typeface="Times New Roman" charset="0"/>
              <a:ea typeface="Times New Roman" charset="0"/>
              <a:cs typeface="Times New Roman" charset="0"/>
            </a:rPr>
            <a:t>Feeder Steer price. This value should be</a:t>
          </a:r>
          <a:r>
            <a:rPr lang="en-US" sz="1200" baseline="0">
              <a:solidFill>
                <a:schemeClr val="dk1"/>
              </a:solidFill>
              <a:effectLst/>
              <a:latin typeface="Times New Roman" charset="0"/>
              <a:ea typeface="Times New Roman" charset="0"/>
              <a:cs typeface="Times New Roman" charset="0"/>
            </a:rPr>
            <a:t> updated by the user</a:t>
          </a:r>
          <a:r>
            <a:rPr lang="en-US" sz="1200">
              <a:solidFill>
                <a:schemeClr val="dk1"/>
              </a:solidFill>
              <a:effectLst/>
              <a:latin typeface="Times New Roman" charset="0"/>
              <a:ea typeface="Times New Roman" charset="0"/>
              <a:cs typeface="Times New Roman" charset="0"/>
            </a:rPr>
            <a:t> based on when purchasing calves and if purchasing steers or heifers. </a:t>
          </a:r>
        </a:p>
        <a:p>
          <a:r>
            <a:rPr lang="en-US" sz="1200" b="1">
              <a:solidFill>
                <a:schemeClr val="dk1"/>
              </a:solidFill>
              <a:effectLst/>
              <a:latin typeface="Times New Roman" charset="0"/>
              <a:ea typeface="Times New Roman" charset="0"/>
              <a:cs typeface="Times New Roman" charset="0"/>
            </a:rPr>
            <a:t>Death Loss</a:t>
          </a:r>
          <a:r>
            <a:rPr lang="en-US" sz="1200">
              <a:solidFill>
                <a:schemeClr val="dk1"/>
              </a:solidFill>
              <a:effectLst/>
              <a:latin typeface="Times New Roman" charset="0"/>
              <a:ea typeface="Times New Roman" charset="0"/>
              <a:cs typeface="Times New Roman" charset="0"/>
            </a:rPr>
            <a:t>: Death loss percentage is multiplied by the purchase price to determine the deduction</a:t>
          </a:r>
        </a:p>
        <a:p>
          <a:r>
            <a:rPr lang="en-US" sz="1200">
              <a:solidFill>
                <a:schemeClr val="dk1"/>
              </a:solidFill>
              <a:effectLst/>
              <a:latin typeface="Times New Roman" charset="0"/>
              <a:ea typeface="Times New Roman" charset="0"/>
              <a:cs typeface="Times New Roman" charset="0"/>
            </a:rPr>
            <a:t> </a:t>
          </a:r>
        </a:p>
        <a:p>
          <a:r>
            <a:rPr lang="en-US" sz="1200" b="1" i="1">
              <a:solidFill>
                <a:schemeClr val="dk1"/>
              </a:solidFill>
              <a:effectLst/>
              <a:latin typeface="Times New Roman" charset="0"/>
              <a:ea typeface="Times New Roman" charset="0"/>
              <a:cs typeface="Times New Roman" charset="0"/>
            </a:rPr>
            <a:t>Variable Costs:</a:t>
          </a:r>
        </a:p>
        <a:p>
          <a:r>
            <a:rPr lang="en-US" sz="1200" b="1">
              <a:solidFill>
                <a:schemeClr val="dk1"/>
              </a:solidFill>
              <a:effectLst/>
              <a:latin typeface="Times New Roman" charset="0"/>
              <a:ea typeface="Times New Roman" charset="0"/>
              <a:cs typeface="Times New Roman" charset="0"/>
            </a:rPr>
            <a:t>Harvested Forage</a:t>
          </a:r>
          <a:r>
            <a:rPr lang="en-US" sz="1200">
              <a:solidFill>
                <a:schemeClr val="dk1"/>
              </a:solidFill>
              <a:effectLst/>
              <a:latin typeface="Times New Roman" charset="0"/>
              <a:ea typeface="Times New Roman" charset="0"/>
              <a:cs typeface="Times New Roman" charset="0"/>
            </a:rPr>
            <a:t>: In the feed tab, a daily ration of hay, silage, and alfalfa gets combined and multiplied by days in the finishing lot. The price is weighted based on the proportions of each forage.</a:t>
          </a:r>
        </a:p>
        <a:p>
          <a:r>
            <a:rPr lang="en-US" sz="1200" b="1">
              <a:solidFill>
                <a:schemeClr val="dk1"/>
              </a:solidFill>
              <a:effectLst/>
              <a:latin typeface="Times New Roman" charset="0"/>
              <a:ea typeface="Times New Roman" charset="0"/>
              <a:cs typeface="Times New Roman" charset="0"/>
            </a:rPr>
            <a:t>Grain/ Protein Supplement</a:t>
          </a:r>
          <a:r>
            <a:rPr lang="en-US" sz="1200">
              <a:solidFill>
                <a:schemeClr val="dk1"/>
              </a:solidFill>
              <a:effectLst/>
              <a:latin typeface="Times New Roman" charset="0"/>
              <a:ea typeface="Times New Roman" charset="0"/>
              <a:cs typeface="Times New Roman" charset="0"/>
            </a:rPr>
            <a:t>: In the feed tab, a daily ration of corn, soybean meal, and distiller’s grains gets combined and multiplied by days in the finishing lot. The price is weighted based on the proportions of each forage. </a:t>
          </a:r>
        </a:p>
        <a:p>
          <a:r>
            <a:rPr lang="en-US" sz="1200" b="1">
              <a:solidFill>
                <a:schemeClr val="dk1"/>
              </a:solidFill>
              <a:effectLst/>
              <a:latin typeface="Times New Roman" charset="0"/>
              <a:ea typeface="Times New Roman" charset="0"/>
              <a:cs typeface="Times New Roman" charset="0"/>
            </a:rPr>
            <a:t>Mineral</a:t>
          </a:r>
          <a:r>
            <a:rPr lang="en-US" sz="1200">
              <a:solidFill>
                <a:schemeClr val="dk1"/>
              </a:solidFill>
              <a:effectLst/>
              <a:latin typeface="Times New Roman" charset="0"/>
              <a:ea typeface="Times New Roman" charset="0"/>
              <a:cs typeface="Times New Roman" charset="0"/>
            </a:rPr>
            <a:t>: In the feed tab, a daily amount is entered which is multiplied by days in the finishing lot. </a:t>
          </a:r>
        </a:p>
        <a:p>
          <a:r>
            <a:rPr lang="en-US" sz="1200" b="1">
              <a:solidFill>
                <a:schemeClr val="dk1"/>
              </a:solidFill>
              <a:effectLst/>
              <a:latin typeface="Times New Roman" charset="0"/>
              <a:ea typeface="Times New Roman" charset="0"/>
              <a:cs typeface="Times New Roman" charset="0"/>
            </a:rPr>
            <a:t>Anticipated Increase in Feed Cost</a:t>
          </a:r>
          <a:r>
            <a:rPr lang="en-US" sz="1200">
              <a:solidFill>
                <a:schemeClr val="dk1"/>
              </a:solidFill>
              <a:effectLst/>
              <a:latin typeface="Times New Roman" charset="0"/>
              <a:ea typeface="Times New Roman" charset="0"/>
              <a:cs typeface="Times New Roman" charset="0"/>
            </a:rPr>
            <a:t>: According to the study at the KSU Beef Stocker Unit and Pratt Feeders, calves that were limit fed at the stocker phase required an additional feed cost of $6 per cwt.</a:t>
          </a:r>
        </a:p>
        <a:p>
          <a:r>
            <a:rPr lang="en-US" sz="1200" b="1">
              <a:solidFill>
                <a:schemeClr val="dk1"/>
              </a:solidFill>
              <a:effectLst/>
              <a:latin typeface="Times New Roman" charset="0"/>
              <a:ea typeface="Times New Roman" charset="0"/>
              <a:cs typeface="Times New Roman" charset="0"/>
            </a:rPr>
            <a:t>Labor</a:t>
          </a:r>
          <a:r>
            <a:rPr lang="en-US" sz="1200">
              <a:solidFill>
                <a:schemeClr val="dk1"/>
              </a:solidFill>
              <a:effectLst/>
              <a:latin typeface="Times New Roman" charset="0"/>
              <a:ea typeface="Times New Roman" charset="0"/>
              <a:cs typeface="Times New Roman" charset="0"/>
            </a:rPr>
            <a:t>: Researched labor per animal is .30 hours per month. KFMA data was used to determine a dollar per hour estimate </a:t>
          </a:r>
        </a:p>
        <a:p>
          <a:r>
            <a:rPr lang="en-US" sz="1200" b="1">
              <a:solidFill>
                <a:schemeClr val="dk1"/>
              </a:solidFill>
              <a:effectLst/>
              <a:latin typeface="Times New Roman" charset="0"/>
              <a:ea typeface="Times New Roman" charset="0"/>
              <a:cs typeface="Times New Roman" charset="0"/>
            </a:rPr>
            <a:t>Vet Medicine/ Drugs</a:t>
          </a:r>
          <a:r>
            <a:rPr lang="en-US" sz="1200">
              <a:solidFill>
                <a:schemeClr val="dk1"/>
              </a:solidFill>
              <a:effectLst/>
              <a:latin typeface="Times New Roman" charset="0"/>
              <a:ea typeface="Times New Roman" charset="0"/>
              <a:cs typeface="Times New Roman" charset="0"/>
            </a:rPr>
            <a:t>: This is a KFMA value </a:t>
          </a:r>
        </a:p>
        <a:p>
          <a:r>
            <a:rPr lang="en-US" sz="1200" b="1">
              <a:solidFill>
                <a:schemeClr val="dk1"/>
              </a:solidFill>
              <a:effectLst/>
              <a:latin typeface="Times New Roman" charset="0"/>
              <a:ea typeface="Times New Roman" charset="0"/>
              <a:cs typeface="Times New Roman" charset="0"/>
            </a:rPr>
            <a:t>Livestock Marketing</a:t>
          </a:r>
          <a:r>
            <a:rPr lang="en-US" sz="1200">
              <a:solidFill>
                <a:schemeClr val="dk1"/>
              </a:solidFill>
              <a:effectLst/>
              <a:latin typeface="Times New Roman" charset="0"/>
              <a:ea typeface="Times New Roman" charset="0"/>
              <a:cs typeface="Times New Roman" charset="0"/>
            </a:rPr>
            <a:t>: This is a KFMA value which includes trucking and sale commissions </a:t>
          </a:r>
        </a:p>
        <a:p>
          <a:r>
            <a:rPr lang="en-US" sz="1200" b="1">
              <a:solidFill>
                <a:schemeClr val="dk1"/>
              </a:solidFill>
              <a:effectLst/>
              <a:latin typeface="Times New Roman" charset="0"/>
              <a:ea typeface="Times New Roman" charset="0"/>
              <a:cs typeface="Times New Roman" charset="0"/>
            </a:rPr>
            <a:t>Utilities, Gas, Fuel, Oil</a:t>
          </a:r>
          <a:r>
            <a:rPr lang="en-US" sz="1200">
              <a:solidFill>
                <a:schemeClr val="dk1"/>
              </a:solidFill>
              <a:effectLst/>
              <a:latin typeface="Times New Roman" charset="0"/>
              <a:ea typeface="Times New Roman" charset="0"/>
              <a:cs typeface="Times New Roman" charset="0"/>
            </a:rPr>
            <a:t>: This is a KFMA value which includes fuel and oil for equipment, and the enterprise’s share of telephone, electricity, gas, and water expenses. </a:t>
          </a:r>
        </a:p>
        <a:p>
          <a:r>
            <a:rPr lang="en-US" sz="1200" b="1">
              <a:solidFill>
                <a:schemeClr val="dk1"/>
              </a:solidFill>
              <a:effectLst/>
              <a:latin typeface="Times New Roman" charset="0"/>
              <a:ea typeface="Times New Roman" charset="0"/>
              <a:cs typeface="Times New Roman" charset="0"/>
            </a:rPr>
            <a:t>Machinery, Facility/ Equip. Repairs</a:t>
          </a:r>
          <a:r>
            <a:rPr lang="en-US" sz="1200">
              <a:solidFill>
                <a:schemeClr val="dk1"/>
              </a:solidFill>
              <a:effectLst/>
              <a:latin typeface="Times New Roman" charset="0"/>
              <a:ea typeface="Times New Roman" charset="0"/>
              <a:cs typeface="Times New Roman" charset="0"/>
            </a:rPr>
            <a:t>: This is a KFMA value</a:t>
          </a:r>
        </a:p>
        <a:p>
          <a:r>
            <a:rPr lang="en-US" sz="1200" b="1">
              <a:solidFill>
                <a:schemeClr val="dk1"/>
              </a:solidFill>
              <a:effectLst/>
              <a:latin typeface="Times New Roman" charset="0"/>
              <a:ea typeface="Times New Roman" charset="0"/>
              <a:cs typeface="Times New Roman" charset="0"/>
            </a:rPr>
            <a:t>Cash Interest Paid</a:t>
          </a:r>
          <a:r>
            <a:rPr lang="en-US" sz="1200">
              <a:solidFill>
                <a:schemeClr val="dk1"/>
              </a:solidFill>
              <a:effectLst/>
              <a:latin typeface="Times New Roman" charset="0"/>
              <a:ea typeface="Times New Roman" charset="0"/>
              <a:cs typeface="Times New Roman" charset="0"/>
            </a:rPr>
            <a:t>: This is a KFMA value</a:t>
          </a:r>
        </a:p>
        <a:p>
          <a:r>
            <a:rPr lang="en-US" sz="1200" b="1">
              <a:solidFill>
                <a:schemeClr val="dk1"/>
              </a:solidFill>
              <a:effectLst/>
              <a:latin typeface="Times New Roman" charset="0"/>
              <a:ea typeface="Times New Roman" charset="0"/>
              <a:cs typeface="Times New Roman" charset="0"/>
            </a:rPr>
            <a:t>Other Variable Costs</a:t>
          </a:r>
          <a:r>
            <a:rPr lang="en-US" sz="1200">
              <a:solidFill>
                <a:schemeClr val="dk1"/>
              </a:solidFill>
              <a:effectLst/>
              <a:latin typeface="Times New Roman" charset="0"/>
              <a:ea typeface="Times New Roman" charset="0"/>
              <a:cs typeface="Times New Roman" charset="0"/>
            </a:rPr>
            <a:t>: Rough sum of all other KFMA variable costs, includes fees/ publications/ travel, building rent, conservation, and auto expenses</a:t>
          </a:r>
        </a:p>
        <a:p>
          <a:r>
            <a:rPr lang="en-US" sz="1200">
              <a:solidFill>
                <a:schemeClr val="dk1"/>
              </a:solidFill>
              <a:effectLst/>
              <a:latin typeface="Times New Roman" charset="0"/>
              <a:ea typeface="Times New Roman" charset="0"/>
              <a:cs typeface="Times New Roman" charset="0"/>
            </a:rPr>
            <a:t> </a:t>
          </a:r>
        </a:p>
        <a:p>
          <a:r>
            <a:rPr lang="en-US" sz="1200" b="1" i="1" u="none">
              <a:solidFill>
                <a:schemeClr val="dk1"/>
              </a:solidFill>
              <a:effectLst/>
              <a:latin typeface="Times New Roman" charset="0"/>
              <a:ea typeface="Times New Roman" charset="0"/>
              <a:cs typeface="Times New Roman" charset="0"/>
            </a:rPr>
            <a:t>Fixed Costs: </a:t>
          </a:r>
        </a:p>
        <a:p>
          <a:r>
            <a:rPr lang="en-US" sz="1200" b="1">
              <a:solidFill>
                <a:schemeClr val="dk1"/>
              </a:solidFill>
              <a:effectLst/>
              <a:latin typeface="Times New Roman" charset="0"/>
              <a:ea typeface="Times New Roman" charset="0"/>
              <a:cs typeface="Times New Roman" charset="0"/>
            </a:rPr>
            <a:t>Depreciation</a:t>
          </a:r>
          <a:r>
            <a:rPr lang="en-US" sz="1200">
              <a:solidFill>
                <a:schemeClr val="dk1"/>
              </a:solidFill>
              <a:effectLst/>
              <a:latin typeface="Times New Roman" charset="0"/>
              <a:ea typeface="Times New Roman" charset="0"/>
              <a:cs typeface="Times New Roman" charset="0"/>
            </a:rPr>
            <a:t>: This is a KFMA value</a:t>
          </a:r>
        </a:p>
        <a:p>
          <a:r>
            <a:rPr lang="en-US" sz="1200" b="1">
              <a:solidFill>
                <a:schemeClr val="dk1"/>
              </a:solidFill>
              <a:effectLst/>
              <a:latin typeface="Times New Roman" charset="0"/>
              <a:ea typeface="Times New Roman" charset="0"/>
              <a:cs typeface="Times New Roman" charset="0"/>
            </a:rPr>
            <a:t>Taxes</a:t>
          </a:r>
          <a:r>
            <a:rPr lang="en-US" sz="1200">
              <a:solidFill>
                <a:schemeClr val="dk1"/>
              </a:solidFill>
              <a:effectLst/>
              <a:latin typeface="Times New Roman" charset="0"/>
              <a:ea typeface="Times New Roman" charset="0"/>
              <a:cs typeface="Times New Roman" charset="0"/>
            </a:rPr>
            <a:t>: This is a KFMA value </a:t>
          </a:r>
        </a:p>
        <a:p>
          <a:r>
            <a:rPr lang="en-US" sz="1200" b="1">
              <a:solidFill>
                <a:schemeClr val="dk1"/>
              </a:solidFill>
              <a:effectLst/>
              <a:latin typeface="Times New Roman" charset="0"/>
              <a:ea typeface="Times New Roman" charset="0"/>
              <a:cs typeface="Times New Roman" charset="0"/>
            </a:rPr>
            <a:t>Farm/ Livestock Insurance</a:t>
          </a:r>
          <a:r>
            <a:rPr lang="en-US" sz="1200">
              <a:solidFill>
                <a:schemeClr val="dk1"/>
              </a:solidFill>
              <a:effectLst/>
              <a:latin typeface="Times New Roman" charset="0"/>
              <a:ea typeface="Times New Roman" charset="0"/>
              <a:cs typeface="Times New Roman" charset="0"/>
            </a:rPr>
            <a:t>: This is a KFMA value for general farm insurance </a:t>
          </a:r>
        </a:p>
        <a:p>
          <a:r>
            <a:rPr lang="en-US" sz="1200" b="1">
              <a:solidFill>
                <a:schemeClr val="dk1"/>
              </a:solidFill>
              <a:effectLst/>
              <a:latin typeface="Times New Roman" charset="0"/>
              <a:ea typeface="Times New Roman" charset="0"/>
              <a:cs typeface="Times New Roman" charset="0"/>
            </a:rPr>
            <a:t>Opportunity Cost of Investment</a:t>
          </a:r>
          <a:r>
            <a:rPr lang="en-US" sz="1200">
              <a:solidFill>
                <a:schemeClr val="dk1"/>
              </a:solidFill>
              <a:effectLst/>
              <a:latin typeface="Times New Roman" charset="0"/>
              <a:ea typeface="Times New Roman" charset="0"/>
              <a:cs typeface="Times New Roman" charset="0"/>
            </a:rPr>
            <a:t>: This is a KFMA interest charge value. It does not represent cash interest paid, but rather a measure to reflect the interest that could have been earned had the investment been made elsewhere. </a:t>
          </a:r>
        </a:p>
        <a:p>
          <a:endParaRPr lang="en-US" sz="1200"/>
        </a:p>
      </xdr:txBody>
    </xdr:sp>
    <xdr:clientData/>
  </xdr:twoCellAnchor>
  <xdr:twoCellAnchor editAs="oneCell">
    <xdr:from>
      <xdr:col>0</xdr:col>
      <xdr:colOff>215899</xdr:colOff>
      <xdr:row>0</xdr:row>
      <xdr:rowOff>139700</xdr:rowOff>
    </xdr:from>
    <xdr:to>
      <xdr:col>9</xdr:col>
      <xdr:colOff>797168</xdr:colOff>
      <xdr:row>15</xdr:row>
      <xdr:rowOff>139700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899" y="139700"/>
          <a:ext cx="8010769" cy="30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381000</xdr:colOff>
      <xdr:row>2</xdr:row>
      <xdr:rowOff>127000</xdr:rowOff>
    </xdr:from>
    <xdr:to>
      <xdr:col>10</xdr:col>
      <xdr:colOff>622300</xdr:colOff>
      <xdr:row>6</xdr:row>
      <xdr:rowOff>165100</xdr:rowOff>
    </xdr:to>
    <xdr:sp macro="" textlink="">
      <xdr:nvSpPr>
        <xdr:cNvPr id="2" name="TextBox 1"/>
        <xdr:cNvSpPr txBox="1"/>
      </xdr:nvSpPr>
      <xdr:spPr>
        <a:xfrm>
          <a:off x="7493000" y="546100"/>
          <a:ext cx="271780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Update</a:t>
          </a:r>
          <a:r>
            <a:rPr lang="en-US" sz="1400" b="1" baseline="0"/>
            <a:t> each </a:t>
          </a:r>
          <a:r>
            <a:rPr lang="en-US" sz="1400" b="1" baseline="0">
              <a:solidFill>
                <a:schemeClr val="accent1"/>
              </a:solidFill>
            </a:rPr>
            <a:t>blue</a:t>
          </a:r>
          <a:r>
            <a:rPr lang="en-US" sz="1400" b="1" baseline="0"/>
            <a:t> value to represent the quanity of the ingredient used</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iahissong/Downloads/KSU_Beef_FMG_Dec%202019_nl%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heetViews>
  <sheetFormatPr baseColWidth="10" defaultColWidth="11"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zoomScale="94" zoomScaleNormal="120" zoomScalePageLayoutView="120" workbookViewId="0">
      <selection activeCell="H25" sqref="H25"/>
    </sheetView>
  </sheetViews>
  <sheetFormatPr baseColWidth="10" defaultColWidth="11" defaultRowHeight="16" x14ac:dyDescent="0.2"/>
  <cols>
    <col min="1" max="1" width="28.6640625" bestFit="1" customWidth="1"/>
    <col min="10" max="10" width="12.5" bestFit="1" customWidth="1"/>
  </cols>
  <sheetData>
    <row r="1" spans="1:10" ht="19" x14ac:dyDescent="0.25">
      <c r="A1" s="172" t="s">
        <v>93</v>
      </c>
      <c r="B1" s="172"/>
      <c r="C1" s="172"/>
      <c r="D1" s="172"/>
      <c r="E1" s="172"/>
      <c r="F1" s="172"/>
      <c r="G1" s="172"/>
      <c r="H1" s="172"/>
      <c r="I1" s="172"/>
      <c r="J1" s="172"/>
    </row>
    <row r="2" spans="1:10" x14ac:dyDescent="0.2">
      <c r="A2" s="1"/>
      <c r="B2" s="2"/>
      <c r="C2" s="3"/>
      <c r="D2" s="4"/>
      <c r="E2" s="3"/>
      <c r="F2" s="3"/>
      <c r="G2" s="4"/>
      <c r="H2" s="3"/>
      <c r="I2" s="4"/>
      <c r="J2" s="3"/>
    </row>
    <row r="3" spans="1:10" x14ac:dyDescent="0.2">
      <c r="A3" s="5" t="s">
        <v>0</v>
      </c>
      <c r="D3" s="6"/>
      <c r="G3" s="6"/>
      <c r="I3" s="6"/>
    </row>
    <row r="4" spans="1:10" x14ac:dyDescent="0.2">
      <c r="A4" t="s">
        <v>1</v>
      </c>
      <c r="B4" s="7">
        <v>1.4999999999999999E-2</v>
      </c>
      <c r="D4" s="6"/>
      <c r="F4" s="8"/>
      <c r="G4" s="6"/>
      <c r="I4" s="170" t="s">
        <v>2</v>
      </c>
      <c r="J4" s="170"/>
    </row>
    <row r="5" spans="1:10" x14ac:dyDescent="0.2">
      <c r="A5" t="s">
        <v>3</v>
      </c>
      <c r="B5" s="9">
        <v>150</v>
      </c>
      <c r="C5" s="171" t="s">
        <v>4</v>
      </c>
      <c r="D5" s="171"/>
      <c r="E5" s="171"/>
      <c r="F5" s="11">
        <v>3</v>
      </c>
      <c r="G5" s="6"/>
      <c r="I5" s="6"/>
      <c r="J5" s="12">
        <f>(E8-E11)/100</f>
        <v>4.5</v>
      </c>
    </row>
    <row r="6" spans="1:10" x14ac:dyDescent="0.2">
      <c r="D6" s="6"/>
      <c r="G6" s="6"/>
      <c r="I6" s="6"/>
    </row>
    <row r="7" spans="1:10" x14ac:dyDescent="0.2">
      <c r="A7" s="13" t="s">
        <v>5</v>
      </c>
      <c r="B7" s="13" t="s">
        <v>6</v>
      </c>
      <c r="C7" s="13" t="s">
        <v>7</v>
      </c>
      <c r="D7" s="13"/>
      <c r="E7" s="13" t="s">
        <v>8</v>
      </c>
      <c r="F7" s="13" t="s">
        <v>7</v>
      </c>
      <c r="G7" s="13"/>
      <c r="H7" s="13"/>
      <c r="I7" s="13"/>
      <c r="J7" s="13" t="s">
        <v>9</v>
      </c>
    </row>
    <row r="8" spans="1:10" x14ac:dyDescent="0.2">
      <c r="A8" t="s">
        <v>76</v>
      </c>
      <c r="B8" s="14"/>
      <c r="C8" s="15"/>
      <c r="D8" s="6"/>
      <c r="E8" s="106">
        <f>E11+(B5*F5)</f>
        <v>1250</v>
      </c>
      <c r="F8" s="15" t="s">
        <v>12</v>
      </c>
      <c r="G8" s="162">
        <v>0.65369999999999995</v>
      </c>
      <c r="H8" s="114" t="s">
        <v>61</v>
      </c>
      <c r="I8" s="18"/>
      <c r="J8" s="19"/>
    </row>
    <row r="9" spans="1:10" x14ac:dyDescent="0.2">
      <c r="A9" s="105" t="s">
        <v>62</v>
      </c>
      <c r="B9" s="161">
        <v>193.13</v>
      </c>
      <c r="C9" s="15" t="s">
        <v>10</v>
      </c>
      <c r="D9" s="10" t="s">
        <v>11</v>
      </c>
      <c r="E9" s="16">
        <f>E8*G8</f>
        <v>817.12499999999989</v>
      </c>
      <c r="F9" s="15" t="s">
        <v>12</v>
      </c>
      <c r="G9" s="10"/>
      <c r="H9" s="17"/>
      <c r="I9" s="18" t="s">
        <v>13</v>
      </c>
      <c r="J9" s="19">
        <f>(B9/100)*E9</f>
        <v>1578.1135124999998</v>
      </c>
    </row>
    <row r="10" spans="1:10" x14ac:dyDescent="0.2">
      <c r="A10" s="103" t="s">
        <v>58</v>
      </c>
      <c r="B10" s="14">
        <f>C56</f>
        <v>1.6510225000000003</v>
      </c>
      <c r="C10" s="15" t="s">
        <v>10</v>
      </c>
      <c r="D10" s="10" t="s">
        <v>11</v>
      </c>
      <c r="E10" s="32">
        <f>E8/100</f>
        <v>12.5</v>
      </c>
      <c r="F10" s="15" t="s">
        <v>95</v>
      </c>
      <c r="G10" s="10"/>
      <c r="H10" s="17"/>
      <c r="I10" s="18" t="s">
        <v>13</v>
      </c>
      <c r="J10" s="19">
        <f>B10*E10</f>
        <v>20.637781250000003</v>
      </c>
    </row>
    <row r="11" spans="1:10" x14ac:dyDescent="0.2">
      <c r="A11" t="s">
        <v>14</v>
      </c>
      <c r="B11" s="146">
        <f>Seasonality!N15</f>
        <v>161.06583333333333</v>
      </c>
      <c r="C11" s="15" t="s">
        <v>10</v>
      </c>
      <c r="D11" s="6" t="s">
        <v>11</v>
      </c>
      <c r="E11" s="21">
        <v>800</v>
      </c>
      <c r="F11" s="15" t="s">
        <v>12</v>
      </c>
      <c r="G11" s="6"/>
      <c r="H11" s="17"/>
      <c r="I11" s="18" t="s">
        <v>13</v>
      </c>
      <c r="J11" s="19">
        <f>-(B11*(E11/100))</f>
        <v>-1288.5266666666666</v>
      </c>
    </row>
    <row r="12" spans="1:10" x14ac:dyDescent="0.2">
      <c r="A12" t="s">
        <v>1</v>
      </c>
      <c r="B12" s="22"/>
      <c r="C12" s="15"/>
      <c r="D12" s="6"/>
      <c r="E12" s="23"/>
      <c r="F12" s="15"/>
      <c r="G12" s="6"/>
      <c r="H12" s="17"/>
      <c r="I12" s="18"/>
      <c r="J12" s="19">
        <f>(B4*J11)</f>
        <v>-19.3279</v>
      </c>
    </row>
    <row r="13" spans="1:10" x14ac:dyDescent="0.2">
      <c r="A13" t="s">
        <v>15</v>
      </c>
      <c r="B13" s="22"/>
      <c r="C13" s="15"/>
      <c r="D13" s="6"/>
      <c r="E13" s="24"/>
      <c r="F13" s="15"/>
      <c r="G13" s="6"/>
      <c r="H13" s="17"/>
      <c r="I13" s="18"/>
      <c r="J13" s="22"/>
    </row>
    <row r="14" spans="1:10" x14ac:dyDescent="0.2">
      <c r="A14" s="25" t="s">
        <v>16</v>
      </c>
      <c r="B14" s="26"/>
      <c r="C14" s="26"/>
      <c r="D14" s="27"/>
      <c r="E14" s="26"/>
      <c r="F14" s="26"/>
      <c r="G14" s="27"/>
      <c r="H14" s="26"/>
      <c r="I14" s="27"/>
      <c r="J14" s="28">
        <f>SUM(J8:J13)</f>
        <v>290.89672708333319</v>
      </c>
    </row>
    <row r="15" spans="1:10" x14ac:dyDescent="0.2">
      <c r="A15" s="29"/>
      <c r="D15" s="6"/>
      <c r="G15" s="6"/>
      <c r="I15" s="6"/>
    </row>
    <row r="16" spans="1:10" x14ac:dyDescent="0.2">
      <c r="A16" s="13" t="s">
        <v>17</v>
      </c>
      <c r="B16" s="26"/>
      <c r="C16" s="26"/>
      <c r="D16" s="27"/>
      <c r="E16" s="26"/>
      <c r="F16" s="26"/>
      <c r="G16" s="27"/>
      <c r="H16" s="26"/>
      <c r="I16" s="27"/>
      <c r="J16" s="26"/>
    </row>
    <row r="17" spans="1:10" x14ac:dyDescent="0.2">
      <c r="A17" t="s">
        <v>18</v>
      </c>
      <c r="B17" s="20">
        <f>Feed!F8</f>
        <v>5.2500000000000005E-2</v>
      </c>
      <c r="C17" s="67" t="s">
        <v>92</v>
      </c>
      <c r="D17" s="6" t="s">
        <v>11</v>
      </c>
      <c r="E17" s="30">
        <f>Feed!B8*'Limit Fed Stocker Calves'!B5</f>
        <v>450</v>
      </c>
      <c r="F17" s="67" t="s">
        <v>21</v>
      </c>
      <c r="G17" s="6"/>
      <c r="H17" s="17"/>
      <c r="I17" s="18" t="s">
        <v>19</v>
      </c>
      <c r="J17" s="20">
        <f t="shared" ref="J17:J22" si="0">B17*E17</f>
        <v>23.625000000000004</v>
      </c>
    </row>
    <row r="18" spans="1:10" x14ac:dyDescent="0.2">
      <c r="A18" s="31" t="s">
        <v>20</v>
      </c>
      <c r="B18" s="20">
        <f>Feed!F12</f>
        <v>7.3365909090909093E-2</v>
      </c>
      <c r="C18" s="67" t="s">
        <v>92</v>
      </c>
      <c r="D18" s="6" t="s">
        <v>11</v>
      </c>
      <c r="E18" s="32">
        <f>Feed!B12*'Limit Fed Stocker Calves'!B5</f>
        <v>3300</v>
      </c>
      <c r="F18" s="67" t="s">
        <v>21</v>
      </c>
      <c r="G18" s="6"/>
      <c r="H18" s="17"/>
      <c r="I18" s="18" t="s">
        <v>19</v>
      </c>
      <c r="J18" s="20">
        <f t="shared" si="0"/>
        <v>242.10750000000002</v>
      </c>
    </row>
    <row r="19" spans="1:10" x14ac:dyDescent="0.2">
      <c r="A19" t="s">
        <v>22</v>
      </c>
      <c r="B19" s="20">
        <f>Feed!F13</f>
        <v>0.15</v>
      </c>
      <c r="C19" s="67" t="s">
        <v>92</v>
      </c>
      <c r="D19" s="6" t="s">
        <v>11</v>
      </c>
      <c r="E19" s="32">
        <f>Feed!B13*'Limit Fed Stocker Calves'!B5</f>
        <v>75</v>
      </c>
      <c r="F19" s="67" t="s">
        <v>21</v>
      </c>
      <c r="G19" s="6"/>
      <c r="H19" s="17"/>
      <c r="I19" s="18" t="s">
        <v>19</v>
      </c>
      <c r="J19" s="20">
        <f t="shared" si="0"/>
        <v>11.25</v>
      </c>
    </row>
    <row r="20" spans="1:10" x14ac:dyDescent="0.2">
      <c r="A20" s="164" t="s">
        <v>60</v>
      </c>
      <c r="B20" s="165">
        <v>6</v>
      </c>
      <c r="C20" s="166" t="s">
        <v>10</v>
      </c>
      <c r="D20" s="4" t="s">
        <v>11</v>
      </c>
      <c r="E20" s="167">
        <f>J5</f>
        <v>4.5</v>
      </c>
      <c r="F20" s="166" t="s">
        <v>108</v>
      </c>
      <c r="G20" s="4"/>
      <c r="H20" s="168"/>
      <c r="I20" s="169"/>
      <c r="J20" s="165">
        <f t="shared" si="0"/>
        <v>27</v>
      </c>
    </row>
    <row r="21" spans="1:10" x14ac:dyDescent="0.2">
      <c r="A21" t="s">
        <v>23</v>
      </c>
      <c r="B21" s="33">
        <v>0</v>
      </c>
      <c r="C21" s="15" t="s">
        <v>24</v>
      </c>
      <c r="D21" s="6" t="s">
        <v>11</v>
      </c>
      <c r="E21" s="9">
        <v>0</v>
      </c>
      <c r="F21" s="15" t="s">
        <v>25</v>
      </c>
      <c r="G21" s="6"/>
      <c r="H21" s="17"/>
      <c r="I21" s="18" t="s">
        <v>13</v>
      </c>
      <c r="J21" s="33">
        <f t="shared" si="0"/>
        <v>0</v>
      </c>
    </row>
    <row r="22" spans="1:10" x14ac:dyDescent="0.2">
      <c r="A22" t="s">
        <v>26</v>
      </c>
      <c r="B22" s="33">
        <v>20</v>
      </c>
      <c r="C22" s="15" t="s">
        <v>27</v>
      </c>
      <c r="D22" s="6" t="s">
        <v>11</v>
      </c>
      <c r="E22" s="9">
        <v>1.5</v>
      </c>
      <c r="F22" s="15" t="s">
        <v>28</v>
      </c>
      <c r="G22" s="6"/>
      <c r="H22" s="17"/>
      <c r="I22" s="18" t="s">
        <v>19</v>
      </c>
      <c r="J22" s="33">
        <f t="shared" si="0"/>
        <v>30</v>
      </c>
    </row>
    <row r="23" spans="1:10" x14ac:dyDescent="0.2">
      <c r="A23" t="s">
        <v>29</v>
      </c>
      <c r="B23" s="22"/>
      <c r="C23" s="15"/>
      <c r="D23" s="6"/>
      <c r="E23" s="24"/>
      <c r="F23" s="15"/>
      <c r="G23" s="6"/>
      <c r="H23" s="17"/>
      <c r="I23" s="18"/>
      <c r="J23" s="34">
        <v>20</v>
      </c>
    </row>
    <row r="24" spans="1:10" x14ac:dyDescent="0.2">
      <c r="A24" t="s">
        <v>30</v>
      </c>
      <c r="B24" s="22"/>
      <c r="C24" s="15"/>
      <c r="D24" s="6"/>
      <c r="E24" s="24"/>
      <c r="F24" s="15"/>
      <c r="G24" s="6"/>
      <c r="H24" s="17"/>
      <c r="I24" s="18"/>
      <c r="J24" s="34">
        <v>10</v>
      </c>
    </row>
    <row r="25" spans="1:10" x14ac:dyDescent="0.2">
      <c r="A25" t="s">
        <v>31</v>
      </c>
      <c r="B25" s="22"/>
      <c r="C25" s="15"/>
      <c r="D25" s="6"/>
      <c r="E25" s="24"/>
      <c r="F25" s="15"/>
      <c r="G25" s="6"/>
      <c r="H25" s="17"/>
      <c r="I25" s="18"/>
      <c r="J25" s="34">
        <v>9</v>
      </c>
    </row>
    <row r="26" spans="1:10" x14ac:dyDescent="0.2">
      <c r="A26" t="s">
        <v>32</v>
      </c>
      <c r="B26" s="22"/>
      <c r="C26" s="15"/>
      <c r="D26" s="6"/>
      <c r="E26" s="24"/>
      <c r="F26" s="15"/>
      <c r="G26" s="6"/>
      <c r="H26" s="17"/>
      <c r="I26" s="18"/>
      <c r="J26" s="34">
        <v>10</v>
      </c>
    </row>
    <row r="27" spans="1:10" x14ac:dyDescent="0.2">
      <c r="A27" t="s">
        <v>33</v>
      </c>
      <c r="B27" s="22"/>
      <c r="C27" s="15"/>
      <c r="D27" s="6"/>
      <c r="E27" s="24"/>
      <c r="F27" s="15"/>
      <c r="G27" s="6"/>
      <c r="H27" s="17"/>
      <c r="I27" s="18"/>
      <c r="J27" s="34">
        <v>17</v>
      </c>
    </row>
    <row r="28" spans="1:10" x14ac:dyDescent="0.2">
      <c r="A28" s="26" t="s">
        <v>34</v>
      </c>
      <c r="B28" s="26"/>
      <c r="C28" s="35"/>
      <c r="D28" s="27"/>
      <c r="E28" s="36"/>
      <c r="F28" s="35"/>
      <c r="G28" s="27"/>
      <c r="H28" s="37"/>
      <c r="I28" s="38"/>
      <c r="J28" s="39">
        <v>8</v>
      </c>
    </row>
    <row r="29" spans="1:10" x14ac:dyDescent="0.2">
      <c r="A29" s="29" t="s">
        <v>35</v>
      </c>
      <c r="D29" s="6"/>
      <c r="G29" s="6"/>
      <c r="I29" s="6"/>
      <c r="J29" s="40">
        <f>SUM(J17:J28)</f>
        <v>407.98250000000002</v>
      </c>
    </row>
    <row r="30" spans="1:10" x14ac:dyDescent="0.2">
      <c r="D30" s="6"/>
      <c r="G30" s="6"/>
      <c r="I30" s="6"/>
    </row>
    <row r="31" spans="1:10" x14ac:dyDescent="0.2">
      <c r="A31" s="13" t="s">
        <v>36</v>
      </c>
      <c r="B31" s="26"/>
      <c r="C31" s="26"/>
      <c r="D31" s="27"/>
      <c r="E31" s="26"/>
      <c r="F31" s="26"/>
      <c r="G31" s="27"/>
      <c r="H31" s="26"/>
      <c r="I31" s="27"/>
      <c r="J31" s="26"/>
    </row>
    <row r="32" spans="1:10" x14ac:dyDescent="0.2">
      <c r="A32" t="s">
        <v>37</v>
      </c>
      <c r="D32" s="6"/>
      <c r="G32" s="6"/>
      <c r="I32" s="6"/>
      <c r="J32" s="33">
        <v>15</v>
      </c>
    </row>
    <row r="33" spans="1:10" x14ac:dyDescent="0.2">
      <c r="A33" t="s">
        <v>38</v>
      </c>
      <c r="D33" s="6"/>
      <c r="G33" s="6"/>
      <c r="I33" s="6"/>
      <c r="J33" s="33">
        <v>2</v>
      </c>
    </row>
    <row r="34" spans="1:10" x14ac:dyDescent="0.2">
      <c r="A34" t="s">
        <v>39</v>
      </c>
      <c r="D34" s="6"/>
      <c r="G34" s="6"/>
      <c r="I34" s="6"/>
      <c r="J34" s="33">
        <v>3.5</v>
      </c>
    </row>
    <row r="35" spans="1:10" x14ac:dyDescent="0.2">
      <c r="A35" s="41" t="s">
        <v>40</v>
      </c>
      <c r="B35" s="41"/>
      <c r="C35" s="41"/>
      <c r="D35" s="42"/>
      <c r="E35" s="41"/>
      <c r="F35" s="41"/>
      <c r="G35" s="42"/>
      <c r="H35" s="41"/>
      <c r="I35" s="42"/>
      <c r="J35" s="43">
        <v>36</v>
      </c>
    </row>
    <row r="36" spans="1:10" x14ac:dyDescent="0.2">
      <c r="A36" s="44" t="s">
        <v>41</v>
      </c>
      <c r="B36" s="41"/>
      <c r="C36" s="41"/>
      <c r="D36" s="42"/>
      <c r="E36" s="41"/>
      <c r="F36" s="41"/>
      <c r="G36" s="42"/>
      <c r="H36" s="41"/>
      <c r="I36" s="42"/>
      <c r="J36" s="43">
        <v>0</v>
      </c>
    </row>
    <row r="37" spans="1:10" x14ac:dyDescent="0.2">
      <c r="A37" s="45" t="s">
        <v>42</v>
      </c>
      <c r="B37" s="46"/>
      <c r="C37" s="46"/>
      <c r="D37" s="47"/>
      <c r="E37" s="46"/>
      <c r="F37" s="46"/>
      <c r="G37" s="47"/>
      <c r="H37" s="46"/>
      <c r="I37" s="47"/>
      <c r="J37" s="48">
        <f>SUM(J32:J35)</f>
        <v>56.5</v>
      </c>
    </row>
    <row r="38" spans="1:10" x14ac:dyDescent="0.2">
      <c r="B38" s="22"/>
      <c r="C38" s="15"/>
      <c r="D38" s="6"/>
      <c r="E38" s="24"/>
      <c r="F38" s="15"/>
      <c r="G38" s="6"/>
      <c r="H38" s="17"/>
      <c r="I38" s="18"/>
      <c r="J38" s="22"/>
    </row>
    <row r="39" spans="1:10" x14ac:dyDescent="0.2">
      <c r="A39" s="13" t="s">
        <v>43</v>
      </c>
      <c r="B39" s="26"/>
      <c r="C39" s="26"/>
      <c r="D39" s="27"/>
      <c r="E39" s="26"/>
      <c r="F39" s="26"/>
      <c r="G39" s="27"/>
      <c r="H39" s="26"/>
      <c r="I39" s="27"/>
      <c r="J39" s="28">
        <f>J29+J37</f>
        <v>464.48250000000002</v>
      </c>
    </row>
    <row r="40" spans="1:10" x14ac:dyDescent="0.2">
      <c r="D40" s="6"/>
      <c r="G40" s="6"/>
      <c r="I40" s="6"/>
    </row>
    <row r="41" spans="1:10" x14ac:dyDescent="0.2">
      <c r="A41" t="s">
        <v>44</v>
      </c>
      <c r="D41" s="6"/>
      <c r="G41" s="6"/>
      <c r="I41" s="6"/>
      <c r="J41" s="19">
        <f>J14-J29</f>
        <v>-117.08577291666683</v>
      </c>
    </row>
    <row r="42" spans="1:10" ht="17" thickBot="1" x14ac:dyDescent="0.25">
      <c r="A42" s="49" t="s">
        <v>45</v>
      </c>
      <c r="D42" s="6"/>
      <c r="G42" s="6"/>
      <c r="I42" s="6"/>
      <c r="J42" s="50">
        <f>J14-J39</f>
        <v>-173.58577291666683</v>
      </c>
    </row>
    <row r="43" spans="1:10" ht="17" thickTop="1" x14ac:dyDescent="0.2"/>
    <row r="46" spans="1:10" x14ac:dyDescent="0.2">
      <c r="A46" s="156" t="s">
        <v>46</v>
      </c>
      <c r="B46" s="156" t="s">
        <v>47</v>
      </c>
      <c r="C46" s="173" t="s">
        <v>106</v>
      </c>
      <c r="D46" s="173"/>
      <c r="E46" s="173"/>
    </row>
    <row r="47" spans="1:10" x14ac:dyDescent="0.2">
      <c r="A47" s="52" t="s">
        <v>48</v>
      </c>
      <c r="B47" s="108">
        <v>0.37769999999999998</v>
      </c>
      <c r="C47" s="174">
        <f>Seasonality!N3</f>
        <v>4.2783333333333333</v>
      </c>
      <c r="D47" s="175"/>
      <c r="E47" s="176"/>
    </row>
    <row r="48" spans="1:10" x14ac:dyDescent="0.2">
      <c r="A48" s="52" t="s">
        <v>49</v>
      </c>
      <c r="B48" s="108">
        <v>5.1900000000000002E-2</v>
      </c>
      <c r="C48" s="174">
        <f>Seasonality!N4</f>
        <v>14.131666666666668</v>
      </c>
      <c r="D48" s="175"/>
      <c r="E48" s="176"/>
    </row>
    <row r="49" spans="1:5" x14ac:dyDescent="0.2">
      <c r="A49" s="52" t="s">
        <v>50</v>
      </c>
      <c r="B49" s="108">
        <v>0.89670000000000005</v>
      </c>
      <c r="C49" s="174">
        <f>Seasonality!N5</f>
        <v>0</v>
      </c>
      <c r="D49" s="175"/>
      <c r="E49" s="176"/>
    </row>
    <row r="50" spans="1:5" x14ac:dyDescent="0.2">
      <c r="A50" s="52" t="s">
        <v>51</v>
      </c>
      <c r="B50" s="108">
        <v>5.16E-2</v>
      </c>
      <c r="C50" s="174">
        <f>Seasonality!N6</f>
        <v>-12.875833333333333</v>
      </c>
      <c r="D50" s="175"/>
      <c r="E50" s="176"/>
    </row>
    <row r="51" spans="1:5" x14ac:dyDescent="0.2">
      <c r="A51" s="52" t="s">
        <v>52</v>
      </c>
      <c r="B51" s="108">
        <v>8.5500000000000007E-2</v>
      </c>
      <c r="C51" s="174">
        <f>Seasonality!N7</f>
        <v>5.6933333333333325</v>
      </c>
      <c r="D51" s="175"/>
      <c r="E51" s="176"/>
    </row>
    <row r="52" spans="1:5" x14ac:dyDescent="0.2">
      <c r="A52" s="52" t="s">
        <v>53</v>
      </c>
      <c r="B52" s="108">
        <v>0.33360000000000001</v>
      </c>
      <c r="C52" s="174">
        <f>Seasonality!N8</f>
        <v>2.9466666666666672</v>
      </c>
      <c r="D52" s="175"/>
      <c r="E52" s="176"/>
    </row>
    <row r="53" spans="1:5" x14ac:dyDescent="0.2">
      <c r="A53" s="52" t="s">
        <v>54</v>
      </c>
      <c r="B53" s="108">
        <v>0.43290000000000001</v>
      </c>
      <c r="C53" s="174">
        <f>Seasonality!N9</f>
        <v>0</v>
      </c>
      <c r="D53" s="175"/>
      <c r="E53" s="176"/>
    </row>
    <row r="54" spans="1:5" x14ac:dyDescent="0.2">
      <c r="A54" s="52" t="s">
        <v>55</v>
      </c>
      <c r="B54" s="108">
        <v>0.13769999999999999</v>
      </c>
      <c r="C54" s="174">
        <f>Seasonality!N10</f>
        <v>-9.7791666666666668</v>
      </c>
      <c r="D54" s="175"/>
      <c r="E54" s="176"/>
    </row>
    <row r="55" spans="1:5" x14ac:dyDescent="0.2">
      <c r="A55" s="139" t="s">
        <v>56</v>
      </c>
      <c r="B55" s="140">
        <v>1.0500000000000001E-2</v>
      </c>
      <c r="C55" s="174">
        <f>Seasonality!N11</f>
        <v>-14.965833333333331</v>
      </c>
      <c r="D55" s="175"/>
      <c r="E55" s="176"/>
    </row>
    <row r="56" spans="1:5" x14ac:dyDescent="0.2">
      <c r="A56" s="143" t="s">
        <v>96</v>
      </c>
      <c r="B56" s="144"/>
      <c r="C56" s="177">
        <f>(B47*C47)+(B48*C48)+(B49*C49)+(B50*C50)+(B51*C51)+(B52*C52)+(B53*C53)+(B54*C54)+(B55*C55)</f>
        <v>1.6510225000000003</v>
      </c>
      <c r="D56" s="178"/>
      <c r="E56" s="179"/>
    </row>
  </sheetData>
  <mergeCells count="14">
    <mergeCell ref="C48:E48"/>
    <mergeCell ref="C49:E49"/>
    <mergeCell ref="C50:E50"/>
    <mergeCell ref="C56:E56"/>
    <mergeCell ref="C51:E51"/>
    <mergeCell ref="C52:E52"/>
    <mergeCell ref="C53:E53"/>
    <mergeCell ref="C54:E54"/>
    <mergeCell ref="C55:E55"/>
    <mergeCell ref="I4:J4"/>
    <mergeCell ref="C5:E5"/>
    <mergeCell ref="A1:J1"/>
    <mergeCell ref="C46:E46"/>
    <mergeCell ref="C47:E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topLeftCell="A14" zoomScale="70" zoomScaleNormal="70" zoomScalePageLayoutView="70" workbookViewId="0">
      <selection activeCell="N38" sqref="N38"/>
    </sheetView>
  </sheetViews>
  <sheetFormatPr baseColWidth="10" defaultColWidth="11" defaultRowHeight="16" x14ac:dyDescent="0.2"/>
  <cols>
    <col min="1" max="1" width="28.6640625" bestFit="1" customWidth="1"/>
    <col min="3" max="3" width="13.5" customWidth="1"/>
    <col min="6" max="6" width="10.83203125" customWidth="1"/>
  </cols>
  <sheetData>
    <row r="1" spans="1:10" ht="19" x14ac:dyDescent="0.25">
      <c r="A1" s="180" t="s">
        <v>93</v>
      </c>
      <c r="B1" s="180"/>
      <c r="C1" s="180"/>
      <c r="D1" s="180"/>
      <c r="E1" s="180"/>
      <c r="F1" s="180"/>
      <c r="G1" s="180"/>
      <c r="H1" s="180"/>
      <c r="I1" s="180"/>
      <c r="J1" s="180"/>
    </row>
    <row r="2" spans="1:10" x14ac:dyDescent="0.2">
      <c r="A2" s="53"/>
      <c r="B2" s="54"/>
      <c r="C2" s="55"/>
      <c r="D2" s="56"/>
      <c r="E2" s="55"/>
      <c r="F2" s="55"/>
      <c r="G2" s="56"/>
      <c r="H2" s="55"/>
      <c r="I2" s="56"/>
      <c r="J2" s="55"/>
    </row>
    <row r="3" spans="1:10" x14ac:dyDescent="0.2">
      <c r="A3" s="57" t="s">
        <v>0</v>
      </c>
      <c r="B3" s="58"/>
      <c r="C3" s="58"/>
      <c r="D3" s="59"/>
      <c r="E3" s="58"/>
      <c r="F3" s="58"/>
      <c r="G3" s="59"/>
      <c r="H3" s="58"/>
      <c r="I3" s="59"/>
      <c r="J3" s="58"/>
    </row>
    <row r="4" spans="1:10" x14ac:dyDescent="0.2">
      <c r="A4" s="58" t="s">
        <v>1</v>
      </c>
      <c r="B4" s="60">
        <v>1.4999999999999999E-2</v>
      </c>
      <c r="C4" s="58"/>
      <c r="D4" s="59"/>
      <c r="E4" s="58"/>
      <c r="F4" s="61"/>
      <c r="G4" s="59"/>
      <c r="H4" s="58"/>
      <c r="I4" s="189" t="s">
        <v>2</v>
      </c>
      <c r="J4" s="189"/>
    </row>
    <row r="5" spans="1:10" x14ac:dyDescent="0.2">
      <c r="A5" s="58" t="s">
        <v>3</v>
      </c>
      <c r="B5" s="62">
        <v>150</v>
      </c>
      <c r="C5" s="190" t="s">
        <v>4</v>
      </c>
      <c r="D5" s="190"/>
      <c r="E5" s="190"/>
      <c r="F5" s="63">
        <v>3</v>
      </c>
      <c r="G5" s="59"/>
      <c r="H5" s="58"/>
      <c r="I5" s="59"/>
      <c r="J5" s="64">
        <f>(E8-E11)/100</f>
        <v>4.8</v>
      </c>
    </row>
    <row r="6" spans="1:10" x14ac:dyDescent="0.2">
      <c r="A6" s="58"/>
      <c r="B6" s="58"/>
      <c r="C6" s="181" t="s">
        <v>57</v>
      </c>
      <c r="D6" s="181"/>
      <c r="E6" s="181"/>
      <c r="F6" s="65">
        <v>0.2</v>
      </c>
      <c r="G6" s="59"/>
      <c r="H6" s="58"/>
      <c r="I6" s="59"/>
      <c r="J6" s="58"/>
    </row>
    <row r="7" spans="1:10" ht="30" x14ac:dyDescent="0.2">
      <c r="A7" s="66" t="s">
        <v>5</v>
      </c>
      <c r="B7" s="66" t="s">
        <v>6</v>
      </c>
      <c r="C7" s="66" t="s">
        <v>7</v>
      </c>
      <c r="D7" s="66"/>
      <c r="E7" s="66" t="s">
        <v>8</v>
      </c>
      <c r="F7" s="66" t="s">
        <v>7</v>
      </c>
      <c r="G7" s="66"/>
      <c r="H7" s="66"/>
      <c r="I7" s="66"/>
      <c r="J7" s="66" t="s">
        <v>9</v>
      </c>
    </row>
    <row r="8" spans="1:10" x14ac:dyDescent="0.2">
      <c r="A8" s="58" t="s">
        <v>76</v>
      </c>
      <c r="B8" s="14"/>
      <c r="C8" s="67"/>
      <c r="D8" s="59"/>
      <c r="E8" s="107">
        <f>E11+B5*(F5+F6)</f>
        <v>1280</v>
      </c>
      <c r="F8" s="67" t="s">
        <v>12</v>
      </c>
      <c r="G8" s="163">
        <v>0.64880000000000004</v>
      </c>
      <c r="H8" s="115" t="s">
        <v>61</v>
      </c>
      <c r="I8" s="70"/>
      <c r="J8" s="71"/>
    </row>
    <row r="9" spans="1:10" x14ac:dyDescent="0.2">
      <c r="A9" t="s">
        <v>62</v>
      </c>
      <c r="B9" s="161">
        <v>193.13</v>
      </c>
      <c r="C9" s="15" t="s">
        <v>10</v>
      </c>
      <c r="D9" s="59" t="s">
        <v>11</v>
      </c>
      <c r="E9" s="68">
        <f>E8*G8</f>
        <v>830.46400000000006</v>
      </c>
      <c r="F9" s="67" t="s">
        <v>12</v>
      </c>
      <c r="G9" s="59"/>
      <c r="H9" s="69"/>
      <c r="I9" s="70" t="s">
        <v>13</v>
      </c>
      <c r="J9" s="71">
        <f>(B9/100)*E9</f>
        <v>1603.8751232000002</v>
      </c>
    </row>
    <row r="10" spans="1:10" x14ac:dyDescent="0.2">
      <c r="A10" s="103" t="s">
        <v>59</v>
      </c>
      <c r="B10" s="110">
        <f>C55</f>
        <v>3.3480754166666666</v>
      </c>
      <c r="C10" s="15" t="s">
        <v>10</v>
      </c>
      <c r="D10" s="59" t="s">
        <v>11</v>
      </c>
      <c r="E10" s="68">
        <f>E8/100</f>
        <v>12.8</v>
      </c>
      <c r="F10" s="67" t="s">
        <v>95</v>
      </c>
      <c r="G10" s="59"/>
      <c r="H10" s="69"/>
      <c r="I10" s="70" t="s">
        <v>13</v>
      </c>
      <c r="J10" s="71">
        <f>B10*E10</f>
        <v>42.855365333333339</v>
      </c>
    </row>
    <row r="11" spans="1:10" x14ac:dyDescent="0.2">
      <c r="A11" s="58" t="s">
        <v>14</v>
      </c>
      <c r="B11" s="145">
        <f>Seasonality!N15</f>
        <v>161.06583333333333</v>
      </c>
      <c r="C11" s="67" t="s">
        <v>10</v>
      </c>
      <c r="D11" s="59" t="s">
        <v>11</v>
      </c>
      <c r="E11" s="73">
        <v>800</v>
      </c>
      <c r="F11" s="67" t="s">
        <v>12</v>
      </c>
      <c r="G11" s="59"/>
      <c r="H11" s="69"/>
      <c r="I11" s="70" t="s">
        <v>13</v>
      </c>
      <c r="J11" s="71">
        <f>-(B11*(E11/100))</f>
        <v>-1288.5266666666666</v>
      </c>
    </row>
    <row r="12" spans="1:10" x14ac:dyDescent="0.2">
      <c r="A12" s="58" t="s">
        <v>1</v>
      </c>
      <c r="B12" s="74"/>
      <c r="C12" s="67"/>
      <c r="D12" s="59"/>
      <c r="E12" s="75"/>
      <c r="F12" s="67"/>
      <c r="G12" s="59"/>
      <c r="H12" s="69"/>
      <c r="I12" s="70"/>
      <c r="J12" s="71">
        <f>(B4*J11)</f>
        <v>-19.3279</v>
      </c>
    </row>
    <row r="13" spans="1:10" x14ac:dyDescent="0.2">
      <c r="A13" s="58" t="s">
        <v>15</v>
      </c>
      <c r="B13" s="74"/>
      <c r="C13" s="67"/>
      <c r="D13" s="59"/>
      <c r="E13" s="76"/>
      <c r="F13" s="67"/>
      <c r="G13" s="59"/>
      <c r="H13" s="69"/>
      <c r="I13" s="70"/>
      <c r="J13" s="74"/>
    </row>
    <row r="14" spans="1:10" x14ac:dyDescent="0.2">
      <c r="A14" s="77" t="s">
        <v>16</v>
      </c>
      <c r="B14" s="78"/>
      <c r="C14" s="78"/>
      <c r="D14" s="79"/>
      <c r="E14" s="78"/>
      <c r="F14" s="78"/>
      <c r="G14" s="79"/>
      <c r="H14" s="78"/>
      <c r="I14" s="79"/>
      <c r="J14" s="80">
        <f>SUM(J8:J13)</f>
        <v>338.87592186666689</v>
      </c>
    </row>
    <row r="15" spans="1:10" x14ac:dyDescent="0.2">
      <c r="A15" s="81"/>
      <c r="B15" s="58"/>
      <c r="C15" s="58"/>
      <c r="D15" s="59"/>
      <c r="E15" s="58"/>
      <c r="F15" s="58"/>
      <c r="G15" s="59"/>
      <c r="H15" s="58"/>
      <c r="I15" s="59"/>
      <c r="J15" s="59"/>
    </row>
    <row r="16" spans="1:10" x14ac:dyDescent="0.2">
      <c r="A16" s="66" t="s">
        <v>17</v>
      </c>
      <c r="B16" s="78"/>
      <c r="C16" s="78"/>
      <c r="D16" s="79"/>
      <c r="E16" s="78"/>
      <c r="F16" s="78"/>
      <c r="G16" s="79"/>
      <c r="H16" s="78"/>
      <c r="I16" s="79"/>
      <c r="J16" s="79"/>
    </row>
    <row r="17" spans="1:10" x14ac:dyDescent="0.2">
      <c r="A17" s="58" t="s">
        <v>18</v>
      </c>
      <c r="B17" s="72">
        <f>Feed!F8</f>
        <v>5.2500000000000005E-2</v>
      </c>
      <c r="C17" s="67" t="s">
        <v>92</v>
      </c>
      <c r="D17" s="59" t="s">
        <v>11</v>
      </c>
      <c r="E17" s="84">
        <f>Feed!B8*'Ad Lib Fed Stocker Calves'!B5</f>
        <v>450</v>
      </c>
      <c r="F17" s="67" t="s">
        <v>21</v>
      </c>
      <c r="G17" s="59"/>
      <c r="H17" s="69"/>
      <c r="I17" s="70" t="s">
        <v>19</v>
      </c>
      <c r="J17" s="101">
        <f>B17*E17</f>
        <v>23.625000000000004</v>
      </c>
    </row>
    <row r="18" spans="1:10" x14ac:dyDescent="0.2">
      <c r="A18" s="85" t="s">
        <v>20</v>
      </c>
      <c r="B18" s="72">
        <f>Feed!F12</f>
        <v>7.3365909090909093E-2</v>
      </c>
      <c r="C18" s="67" t="s">
        <v>92</v>
      </c>
      <c r="D18" s="59" t="s">
        <v>11</v>
      </c>
      <c r="E18" s="86">
        <f>Feed!B12*'Ad Lib Fed Stocker Calves'!B5</f>
        <v>3300</v>
      </c>
      <c r="F18" s="67" t="s">
        <v>21</v>
      </c>
      <c r="G18" s="59"/>
      <c r="H18" s="69"/>
      <c r="I18" s="70" t="s">
        <v>19</v>
      </c>
      <c r="J18" s="101">
        <f>B18*E18</f>
        <v>242.10750000000002</v>
      </c>
    </row>
    <row r="19" spans="1:10" x14ac:dyDescent="0.2">
      <c r="A19" s="58" t="s">
        <v>22</v>
      </c>
      <c r="B19" s="72">
        <f>Feed!F13</f>
        <v>0.15</v>
      </c>
      <c r="C19" s="67" t="s">
        <v>92</v>
      </c>
      <c r="D19" s="59" t="s">
        <v>11</v>
      </c>
      <c r="E19" s="86">
        <f>Feed!B13*'Ad Lib Fed Stocker Calves'!B5</f>
        <v>75</v>
      </c>
      <c r="F19" s="67" t="s">
        <v>21</v>
      </c>
      <c r="G19" s="59"/>
      <c r="H19" s="69"/>
      <c r="I19" s="70" t="s">
        <v>19</v>
      </c>
      <c r="J19" s="101">
        <f>B19*E19</f>
        <v>11.25</v>
      </c>
    </row>
    <row r="20" spans="1:10" x14ac:dyDescent="0.2">
      <c r="A20" s="58" t="s">
        <v>23</v>
      </c>
      <c r="B20" s="87">
        <v>0</v>
      </c>
      <c r="C20" s="67" t="s">
        <v>24</v>
      </c>
      <c r="D20" s="59" t="s">
        <v>11</v>
      </c>
      <c r="E20" s="62">
        <v>0</v>
      </c>
      <c r="F20" s="67" t="s">
        <v>25</v>
      </c>
      <c r="G20" s="59"/>
      <c r="H20" s="69"/>
      <c r="I20" s="70" t="s">
        <v>13</v>
      </c>
      <c r="J20" s="102">
        <f>B20*E20</f>
        <v>0</v>
      </c>
    </row>
    <row r="21" spans="1:10" x14ac:dyDescent="0.2">
      <c r="A21" s="58" t="s">
        <v>26</v>
      </c>
      <c r="B21" s="87">
        <v>20</v>
      </c>
      <c r="C21" s="67" t="s">
        <v>27</v>
      </c>
      <c r="D21" s="59" t="s">
        <v>11</v>
      </c>
      <c r="E21" s="62">
        <v>1.5</v>
      </c>
      <c r="F21" s="67" t="s">
        <v>28</v>
      </c>
      <c r="G21" s="59"/>
      <c r="H21" s="69"/>
      <c r="I21" s="70" t="s">
        <v>19</v>
      </c>
      <c r="J21" s="33">
        <f>B21*E21</f>
        <v>30</v>
      </c>
    </row>
    <row r="22" spans="1:10" x14ac:dyDescent="0.2">
      <c r="A22" s="58" t="s">
        <v>29</v>
      </c>
      <c r="B22" s="74"/>
      <c r="C22" s="67"/>
      <c r="D22" s="59"/>
      <c r="E22" s="76"/>
      <c r="F22" s="67"/>
      <c r="G22" s="59"/>
      <c r="H22" s="69"/>
      <c r="I22" s="70"/>
      <c r="J22" s="34">
        <v>20</v>
      </c>
    </row>
    <row r="23" spans="1:10" x14ac:dyDescent="0.2">
      <c r="A23" s="58" t="s">
        <v>30</v>
      </c>
      <c r="B23" s="74"/>
      <c r="C23" s="67"/>
      <c r="D23" s="59"/>
      <c r="E23" s="76"/>
      <c r="F23" s="67"/>
      <c r="G23" s="59"/>
      <c r="H23" s="69"/>
      <c r="I23" s="70"/>
      <c r="J23" s="34">
        <v>10</v>
      </c>
    </row>
    <row r="24" spans="1:10" x14ac:dyDescent="0.2">
      <c r="A24" s="58" t="s">
        <v>31</v>
      </c>
      <c r="B24" s="74"/>
      <c r="C24" s="67"/>
      <c r="D24" s="59"/>
      <c r="E24" s="76"/>
      <c r="F24" s="67"/>
      <c r="G24" s="59"/>
      <c r="H24" s="69"/>
      <c r="I24" s="70"/>
      <c r="J24" s="34">
        <v>9</v>
      </c>
    </row>
    <row r="25" spans="1:10" x14ac:dyDescent="0.2">
      <c r="A25" s="58" t="s">
        <v>32</v>
      </c>
      <c r="B25" s="74"/>
      <c r="C25" s="67"/>
      <c r="D25" s="59"/>
      <c r="E25" s="76"/>
      <c r="F25" s="67"/>
      <c r="G25" s="59"/>
      <c r="H25" s="69"/>
      <c r="I25" s="70"/>
      <c r="J25" s="34">
        <v>10</v>
      </c>
    </row>
    <row r="26" spans="1:10" x14ac:dyDescent="0.2">
      <c r="A26" s="58" t="s">
        <v>33</v>
      </c>
      <c r="B26" s="74"/>
      <c r="C26" s="67"/>
      <c r="D26" s="59"/>
      <c r="E26" s="76"/>
      <c r="F26" s="67"/>
      <c r="G26" s="59"/>
      <c r="H26" s="69"/>
      <c r="I26" s="70"/>
      <c r="J26" s="34">
        <v>17</v>
      </c>
    </row>
    <row r="27" spans="1:10" x14ac:dyDescent="0.2">
      <c r="A27" s="78" t="s">
        <v>34</v>
      </c>
      <c r="B27" s="78"/>
      <c r="C27" s="88"/>
      <c r="D27" s="79"/>
      <c r="E27" s="89"/>
      <c r="F27" s="88"/>
      <c r="G27" s="79"/>
      <c r="H27" s="90"/>
      <c r="I27" s="91"/>
      <c r="J27" s="39">
        <v>8</v>
      </c>
    </row>
    <row r="28" spans="1:10" x14ac:dyDescent="0.2">
      <c r="A28" s="81" t="s">
        <v>35</v>
      </c>
      <c r="B28" s="58"/>
      <c r="C28" s="58"/>
      <c r="D28" s="59"/>
      <c r="E28" s="58"/>
      <c r="F28" s="58"/>
      <c r="G28" s="59"/>
      <c r="H28" s="58"/>
      <c r="I28" s="59"/>
      <c r="J28" s="104">
        <f>SUM(J17:J27)</f>
        <v>380.98250000000002</v>
      </c>
    </row>
    <row r="29" spans="1:10" x14ac:dyDescent="0.2">
      <c r="A29" s="58"/>
      <c r="B29" s="58"/>
      <c r="C29" s="58"/>
      <c r="D29" s="59"/>
      <c r="E29" s="58"/>
      <c r="F29" s="58"/>
      <c r="G29" s="59"/>
      <c r="H29" s="58"/>
      <c r="I29" s="59"/>
      <c r="J29" s="58"/>
    </row>
    <row r="30" spans="1:10" x14ac:dyDescent="0.2">
      <c r="A30" s="66" t="s">
        <v>36</v>
      </c>
      <c r="B30" s="78"/>
      <c r="C30" s="78"/>
      <c r="D30" s="79"/>
      <c r="E30" s="78"/>
      <c r="F30" s="78"/>
      <c r="G30" s="79"/>
      <c r="H30" s="78"/>
      <c r="I30" s="79"/>
      <c r="J30" s="78"/>
    </row>
    <row r="31" spans="1:10" x14ac:dyDescent="0.2">
      <c r="A31" s="58" t="s">
        <v>37</v>
      </c>
      <c r="B31" s="116"/>
      <c r="C31" s="58"/>
      <c r="D31" s="59"/>
      <c r="E31" s="58"/>
      <c r="F31" s="58"/>
      <c r="G31" s="59"/>
      <c r="H31" s="58"/>
      <c r="I31" s="59"/>
      <c r="J31" s="87">
        <v>15</v>
      </c>
    </row>
    <row r="32" spans="1:10" x14ac:dyDescent="0.2">
      <c r="A32" s="58" t="s">
        <v>38</v>
      </c>
      <c r="B32" s="58"/>
      <c r="C32" s="58"/>
      <c r="D32" s="59"/>
      <c r="E32" s="58"/>
      <c r="F32" s="58"/>
      <c r="G32" s="59"/>
      <c r="H32" s="58"/>
      <c r="I32" s="59"/>
      <c r="J32" s="87">
        <v>2</v>
      </c>
    </row>
    <row r="33" spans="1:10" x14ac:dyDescent="0.2">
      <c r="A33" s="58" t="s">
        <v>39</v>
      </c>
      <c r="B33" s="58"/>
      <c r="C33" s="58"/>
      <c r="D33" s="59"/>
      <c r="E33" s="58"/>
      <c r="F33" s="58"/>
      <c r="G33" s="59"/>
      <c r="H33" s="58"/>
      <c r="I33" s="59"/>
      <c r="J33" s="87">
        <v>3.5</v>
      </c>
    </row>
    <row r="34" spans="1:10" x14ac:dyDescent="0.2">
      <c r="A34" s="83" t="s">
        <v>40</v>
      </c>
      <c r="B34" s="83"/>
      <c r="C34" s="83"/>
      <c r="D34" s="82"/>
      <c r="E34" s="83"/>
      <c r="F34" s="83"/>
      <c r="G34" s="82"/>
      <c r="H34" s="83"/>
      <c r="I34" s="82"/>
      <c r="J34" s="92">
        <v>36</v>
      </c>
    </row>
    <row r="35" spans="1:10" x14ac:dyDescent="0.2">
      <c r="A35" s="93" t="s">
        <v>41</v>
      </c>
      <c r="B35" s="83"/>
      <c r="C35" s="83"/>
      <c r="D35" s="82"/>
      <c r="E35" s="83"/>
      <c r="F35" s="83"/>
      <c r="G35" s="82"/>
      <c r="H35" s="83"/>
      <c r="I35" s="82"/>
      <c r="J35" s="92">
        <v>0</v>
      </c>
    </row>
    <row r="36" spans="1:10" x14ac:dyDescent="0.2">
      <c r="A36" s="94" t="s">
        <v>42</v>
      </c>
      <c r="B36" s="95"/>
      <c r="C36" s="95"/>
      <c r="D36" s="96"/>
      <c r="E36" s="95"/>
      <c r="F36" s="95"/>
      <c r="G36" s="96"/>
      <c r="H36" s="95"/>
      <c r="I36" s="96"/>
      <c r="J36" s="97">
        <f>SUM(J31:J34)</f>
        <v>56.5</v>
      </c>
    </row>
    <row r="37" spans="1:10" x14ac:dyDescent="0.2">
      <c r="A37" s="58"/>
      <c r="B37" s="74"/>
      <c r="C37" s="67"/>
      <c r="D37" s="59"/>
      <c r="E37" s="76"/>
      <c r="F37" s="67"/>
      <c r="G37" s="59"/>
      <c r="H37" s="69"/>
      <c r="I37" s="70"/>
      <c r="J37" s="74"/>
    </row>
    <row r="38" spans="1:10" x14ac:dyDescent="0.2">
      <c r="A38" s="66" t="s">
        <v>43</v>
      </c>
      <c r="B38" s="78"/>
      <c r="C38" s="78"/>
      <c r="D38" s="79"/>
      <c r="E38" s="78"/>
      <c r="F38" s="78"/>
      <c r="G38" s="79"/>
      <c r="H38" s="78"/>
      <c r="I38" s="79"/>
      <c r="J38" s="80">
        <f>J28+J36</f>
        <v>437.48250000000002</v>
      </c>
    </row>
    <row r="39" spans="1:10" x14ac:dyDescent="0.2">
      <c r="A39" s="58"/>
      <c r="B39" s="58"/>
      <c r="C39" s="58"/>
      <c r="D39" s="59"/>
      <c r="E39" s="58"/>
      <c r="F39" s="58"/>
      <c r="G39" s="59"/>
      <c r="H39" s="58"/>
      <c r="I39" s="59"/>
      <c r="J39" s="58"/>
    </row>
    <row r="40" spans="1:10" x14ac:dyDescent="0.2">
      <c r="A40" s="58" t="s">
        <v>44</v>
      </c>
      <c r="B40" s="58"/>
      <c r="C40" s="58"/>
      <c r="D40" s="59"/>
      <c r="E40" s="58"/>
      <c r="F40" s="58"/>
      <c r="G40" s="59"/>
      <c r="H40" s="58"/>
      <c r="I40" s="59"/>
      <c r="J40" s="71">
        <f>J14-J28</f>
        <v>-42.10657813333313</v>
      </c>
    </row>
    <row r="41" spans="1:10" ht="17" thickBot="1" x14ac:dyDescent="0.25">
      <c r="A41" s="98" t="s">
        <v>45</v>
      </c>
      <c r="B41" s="58"/>
      <c r="C41" s="58"/>
      <c r="D41" s="59"/>
      <c r="E41" s="58"/>
      <c r="F41" s="58"/>
      <c r="G41" s="59"/>
      <c r="H41" s="58"/>
      <c r="I41" s="59"/>
      <c r="J41" s="99">
        <f>J14-J38</f>
        <v>-98.60657813333313</v>
      </c>
    </row>
    <row r="42" spans="1:10" ht="17" thickTop="1" x14ac:dyDescent="0.2">
      <c r="A42" s="58"/>
      <c r="B42" s="58"/>
      <c r="C42" s="58"/>
      <c r="D42" s="58"/>
      <c r="E42" s="58"/>
      <c r="F42" s="58"/>
      <c r="G42" s="58"/>
      <c r="H42" s="58"/>
      <c r="I42" s="58"/>
      <c r="J42" s="58"/>
    </row>
    <row r="43" spans="1:10" x14ac:dyDescent="0.2">
      <c r="A43" s="58"/>
      <c r="B43" s="58"/>
      <c r="C43" s="58"/>
      <c r="D43" s="58"/>
      <c r="E43" s="58"/>
      <c r="F43" s="58"/>
      <c r="G43" s="58"/>
      <c r="H43" s="58"/>
      <c r="I43" s="58"/>
      <c r="J43" s="58"/>
    </row>
    <row r="44" spans="1:10" x14ac:dyDescent="0.2">
      <c r="A44" s="58"/>
      <c r="B44" s="58"/>
      <c r="C44" s="58"/>
      <c r="D44" s="58"/>
      <c r="E44" s="58"/>
      <c r="F44" s="58"/>
      <c r="G44" s="58"/>
      <c r="H44" s="58"/>
      <c r="I44" s="58"/>
      <c r="J44" s="58"/>
    </row>
    <row r="45" spans="1:10" x14ac:dyDescent="0.2">
      <c r="A45" s="155" t="s">
        <v>46</v>
      </c>
      <c r="B45" s="155" t="s">
        <v>47</v>
      </c>
      <c r="C45" s="173" t="s">
        <v>107</v>
      </c>
      <c r="D45" s="173"/>
      <c r="E45" s="173"/>
      <c r="F45" s="58"/>
      <c r="G45" s="58"/>
    </row>
    <row r="46" spans="1:10" x14ac:dyDescent="0.2">
      <c r="A46" s="100" t="s">
        <v>48</v>
      </c>
      <c r="B46" s="109">
        <v>0.39179999999999998</v>
      </c>
      <c r="C46" s="185">
        <f>Seasonality!N3</f>
        <v>4.2783333333333333</v>
      </c>
      <c r="D46" s="186"/>
      <c r="E46" s="186"/>
      <c r="F46" s="58"/>
      <c r="G46" s="58"/>
    </row>
    <row r="47" spans="1:10" x14ac:dyDescent="0.2">
      <c r="A47" s="100" t="s">
        <v>49</v>
      </c>
      <c r="B47" s="109">
        <v>0.10349999999999999</v>
      </c>
      <c r="C47" s="185">
        <f>Seasonality!N4</f>
        <v>14.131666666666668</v>
      </c>
      <c r="D47" s="186"/>
      <c r="E47" s="186"/>
      <c r="F47" s="58"/>
      <c r="G47" s="58"/>
    </row>
    <row r="48" spans="1:10" x14ac:dyDescent="0.2">
      <c r="A48" s="100" t="s">
        <v>50</v>
      </c>
      <c r="B48" s="109">
        <v>0.84279999999999999</v>
      </c>
      <c r="C48" s="185">
        <f>Seasonality!N5</f>
        <v>0</v>
      </c>
      <c r="D48" s="186"/>
      <c r="E48" s="186"/>
      <c r="F48" s="58"/>
      <c r="G48" s="58"/>
    </row>
    <row r="49" spans="1:10" x14ac:dyDescent="0.2">
      <c r="A49" s="100" t="s">
        <v>51</v>
      </c>
      <c r="B49" s="109">
        <v>4.9399999999999999E-2</v>
      </c>
      <c r="C49" s="185">
        <f>Seasonality!N6</f>
        <v>-12.875833333333333</v>
      </c>
      <c r="D49" s="186"/>
      <c r="E49" s="186"/>
      <c r="F49" s="58"/>
      <c r="G49" s="58"/>
    </row>
    <row r="50" spans="1:10" x14ac:dyDescent="0.2">
      <c r="A50" s="100" t="s">
        <v>52</v>
      </c>
      <c r="B50" s="109">
        <v>9.1300000000000006E-2</v>
      </c>
      <c r="C50" s="185">
        <f>Seasonality!N7</f>
        <v>5.6933333333333325</v>
      </c>
      <c r="D50" s="186"/>
      <c r="E50" s="186"/>
      <c r="F50" s="58"/>
      <c r="G50" s="58"/>
    </row>
    <row r="51" spans="1:10" x14ac:dyDescent="0.2">
      <c r="A51" s="100" t="s">
        <v>53</v>
      </c>
      <c r="B51" s="109">
        <v>0.3795</v>
      </c>
      <c r="C51" s="185">
        <f>Seasonality!N8</f>
        <v>2.9466666666666672</v>
      </c>
      <c r="D51" s="186"/>
      <c r="E51" s="186"/>
      <c r="F51" s="58"/>
      <c r="G51" s="58"/>
    </row>
    <row r="52" spans="1:10" x14ac:dyDescent="0.2">
      <c r="A52" s="100" t="s">
        <v>54</v>
      </c>
      <c r="B52" s="109">
        <v>0.45119999999999999</v>
      </c>
      <c r="C52" s="185">
        <f>Seasonality!N9</f>
        <v>0</v>
      </c>
      <c r="D52" s="186"/>
      <c r="E52" s="186"/>
      <c r="F52" s="58"/>
      <c r="G52" s="58"/>
    </row>
    <row r="53" spans="1:10" x14ac:dyDescent="0.2">
      <c r="A53" s="100" t="s">
        <v>55</v>
      </c>
      <c r="B53" s="109">
        <v>7.2499999999999995E-2</v>
      </c>
      <c r="C53" s="185">
        <f>Seasonality!N10</f>
        <v>-9.7791666666666668</v>
      </c>
      <c r="D53" s="186"/>
      <c r="E53" s="186"/>
      <c r="F53" s="58"/>
      <c r="G53" s="58"/>
    </row>
    <row r="54" spans="1:10" x14ac:dyDescent="0.2">
      <c r="A54" s="137" t="s">
        <v>56</v>
      </c>
      <c r="B54" s="138">
        <v>5.5999999999999999E-3</v>
      </c>
      <c r="C54" s="187">
        <f>Seasonality!N11</f>
        <v>-14.965833333333331</v>
      </c>
      <c r="D54" s="188"/>
      <c r="E54" s="188"/>
      <c r="F54" s="58"/>
      <c r="G54" s="58"/>
    </row>
    <row r="55" spans="1:10" x14ac:dyDescent="0.2">
      <c r="A55" s="141" t="s">
        <v>96</v>
      </c>
      <c r="B55" s="142"/>
      <c r="C55" s="182">
        <f>(B46*C46)+(B47*C47)+(B48*C48)+(B49*C49)+(B50*C50)+(B51*C51)+(B52*C52)+(B53*C53)+(B54*C54)</f>
        <v>3.3480754166666666</v>
      </c>
      <c r="D55" s="183"/>
      <c r="E55" s="184"/>
      <c r="F55" s="58"/>
      <c r="G55" s="58"/>
    </row>
    <row r="56" spans="1:10" x14ac:dyDescent="0.2">
      <c r="A56" s="58"/>
      <c r="B56" s="58"/>
      <c r="C56" s="58"/>
      <c r="D56" s="58"/>
      <c r="E56" s="58"/>
      <c r="F56" s="58"/>
      <c r="G56" s="58"/>
      <c r="H56" s="58"/>
      <c r="I56" s="58"/>
      <c r="J56" s="58"/>
    </row>
    <row r="57" spans="1:10" x14ac:dyDescent="0.2">
      <c r="A57" s="58"/>
      <c r="B57" s="58"/>
      <c r="C57" s="58"/>
      <c r="D57" s="58"/>
      <c r="E57" s="58"/>
      <c r="F57" s="58"/>
      <c r="G57" s="58"/>
      <c r="H57" s="58"/>
      <c r="I57" s="58"/>
      <c r="J57" s="58"/>
    </row>
    <row r="58" spans="1:10" x14ac:dyDescent="0.2">
      <c r="A58" s="58"/>
      <c r="B58" s="58"/>
      <c r="C58" s="58"/>
      <c r="D58" s="58"/>
      <c r="E58" s="58"/>
      <c r="F58" s="58"/>
      <c r="G58" s="58"/>
      <c r="H58" s="58"/>
      <c r="I58" s="58"/>
      <c r="J58" s="58"/>
    </row>
    <row r="59" spans="1:10" x14ac:dyDescent="0.2">
      <c r="A59" s="58"/>
      <c r="B59" s="58"/>
      <c r="C59" s="58"/>
      <c r="D59" s="58"/>
      <c r="E59" s="58"/>
      <c r="F59" s="58"/>
      <c r="G59" s="58"/>
      <c r="H59" s="58"/>
      <c r="I59" s="58"/>
      <c r="J59" s="58"/>
    </row>
    <row r="60" spans="1:10" x14ac:dyDescent="0.2">
      <c r="A60" s="58"/>
      <c r="B60" s="58"/>
      <c r="C60" s="58"/>
      <c r="D60" s="58"/>
      <c r="E60" s="58"/>
      <c r="F60" s="58"/>
      <c r="G60" s="58"/>
      <c r="H60" s="58"/>
      <c r="I60" s="58"/>
      <c r="J60" s="58"/>
    </row>
    <row r="61" spans="1:10" x14ac:dyDescent="0.2">
      <c r="A61" s="58"/>
      <c r="B61" s="58"/>
      <c r="C61" s="58"/>
      <c r="D61" s="58"/>
      <c r="E61" s="58"/>
      <c r="F61" s="58"/>
      <c r="G61" s="58"/>
      <c r="H61" s="58"/>
      <c r="I61" s="58"/>
      <c r="J61" s="58"/>
    </row>
    <row r="62" spans="1:10" x14ac:dyDescent="0.2">
      <c r="A62" s="58"/>
      <c r="B62" s="58"/>
      <c r="C62" s="58"/>
      <c r="D62" s="58"/>
      <c r="E62" s="58"/>
      <c r="F62" s="58"/>
      <c r="G62" s="58"/>
      <c r="H62" s="58"/>
      <c r="I62" s="58"/>
      <c r="J62" s="58"/>
    </row>
    <row r="63" spans="1:10" x14ac:dyDescent="0.2">
      <c r="A63" s="58"/>
      <c r="B63" s="58"/>
      <c r="C63" s="58"/>
      <c r="D63" s="58"/>
      <c r="E63" s="58"/>
      <c r="F63" s="58"/>
      <c r="G63" s="58"/>
      <c r="H63" s="58"/>
      <c r="I63" s="58"/>
      <c r="J63" s="58"/>
    </row>
    <row r="64" spans="1:10" x14ac:dyDescent="0.2">
      <c r="A64" s="58"/>
      <c r="B64" s="58"/>
      <c r="C64" s="58"/>
      <c r="D64" s="58"/>
      <c r="E64" s="58"/>
      <c r="F64" s="58"/>
      <c r="G64" s="58"/>
      <c r="H64" s="58"/>
      <c r="I64" s="58"/>
      <c r="J64" s="58"/>
    </row>
    <row r="65" spans="1:10" x14ac:dyDescent="0.2">
      <c r="A65" s="58"/>
      <c r="B65" s="58"/>
      <c r="C65" s="58"/>
      <c r="D65" s="58"/>
      <c r="E65" s="58"/>
      <c r="F65" s="58"/>
      <c r="G65" s="58"/>
      <c r="H65" s="58"/>
      <c r="I65" s="58"/>
      <c r="J65" s="58"/>
    </row>
    <row r="66" spans="1:10" x14ac:dyDescent="0.2">
      <c r="A66" s="58"/>
      <c r="B66" s="58"/>
      <c r="C66" s="58"/>
      <c r="D66" s="58"/>
      <c r="E66" s="58"/>
      <c r="F66" s="58"/>
      <c r="G66" s="58"/>
      <c r="H66" s="58"/>
      <c r="I66" s="58"/>
      <c r="J66" s="58"/>
    </row>
    <row r="67" spans="1:10" x14ac:dyDescent="0.2">
      <c r="A67" s="58"/>
      <c r="B67" s="58"/>
      <c r="C67" s="58"/>
      <c r="D67" s="58"/>
      <c r="E67" s="58"/>
      <c r="F67" s="58"/>
      <c r="G67" s="58"/>
      <c r="H67" s="58"/>
      <c r="I67" s="58"/>
      <c r="J67" s="58"/>
    </row>
    <row r="68" spans="1:10" x14ac:dyDescent="0.2">
      <c r="A68" s="58"/>
      <c r="B68" s="58"/>
      <c r="C68" s="58"/>
      <c r="D68" s="58"/>
      <c r="E68" s="58"/>
      <c r="F68" s="58"/>
      <c r="G68" s="58"/>
      <c r="H68" s="58"/>
      <c r="I68" s="58"/>
      <c r="J68" s="58"/>
    </row>
    <row r="69" spans="1:10" x14ac:dyDescent="0.2">
      <c r="A69" s="58"/>
      <c r="B69" s="58"/>
      <c r="C69" s="58"/>
      <c r="D69" s="58"/>
      <c r="E69" s="58"/>
      <c r="F69" s="58"/>
      <c r="G69" s="58"/>
      <c r="H69" s="58"/>
      <c r="I69" s="58"/>
      <c r="J69" s="58"/>
    </row>
    <row r="70" spans="1:10" x14ac:dyDescent="0.2">
      <c r="A70" s="58"/>
      <c r="B70" s="58"/>
      <c r="C70" s="58"/>
      <c r="D70" s="58"/>
      <c r="E70" s="58"/>
      <c r="F70" s="58"/>
      <c r="G70" s="58"/>
      <c r="H70" s="58"/>
      <c r="I70" s="58"/>
      <c r="J70" s="58"/>
    </row>
    <row r="71" spans="1:10" x14ac:dyDescent="0.2">
      <c r="A71" s="58"/>
      <c r="B71" s="58"/>
      <c r="C71" s="58"/>
      <c r="D71" s="58"/>
      <c r="E71" s="58"/>
      <c r="F71" s="58"/>
      <c r="G71" s="58"/>
      <c r="H71" s="58"/>
      <c r="I71" s="58"/>
      <c r="J71" s="58"/>
    </row>
    <row r="72" spans="1:10" x14ac:dyDescent="0.2">
      <c r="A72" s="58"/>
      <c r="B72" s="58"/>
      <c r="C72" s="58"/>
      <c r="D72" s="58"/>
      <c r="E72" s="58"/>
      <c r="F72" s="58"/>
      <c r="G72" s="58"/>
      <c r="H72" s="58"/>
      <c r="I72" s="58"/>
      <c r="J72" s="58"/>
    </row>
    <row r="73" spans="1:10" x14ac:dyDescent="0.2">
      <c r="A73" s="58"/>
      <c r="B73" s="58"/>
      <c r="C73" s="58"/>
      <c r="D73" s="58"/>
      <c r="E73" s="58"/>
      <c r="F73" s="58"/>
      <c r="G73" s="58"/>
      <c r="H73" s="58"/>
      <c r="I73" s="58"/>
      <c r="J73" s="58"/>
    </row>
    <row r="74" spans="1:10" x14ac:dyDescent="0.2">
      <c r="A74" s="58"/>
      <c r="B74" s="58"/>
      <c r="C74" s="58"/>
      <c r="D74" s="58"/>
      <c r="E74" s="58"/>
      <c r="F74" s="58"/>
      <c r="G74" s="58"/>
      <c r="H74" s="58"/>
      <c r="I74" s="58"/>
      <c r="J74" s="58"/>
    </row>
    <row r="75" spans="1:10" x14ac:dyDescent="0.2">
      <c r="A75" s="58"/>
      <c r="B75" s="58"/>
      <c r="C75" s="58"/>
      <c r="D75" s="58"/>
      <c r="E75" s="58"/>
      <c r="F75" s="58"/>
      <c r="G75" s="58"/>
      <c r="H75" s="58"/>
      <c r="I75" s="58"/>
      <c r="J75" s="58"/>
    </row>
    <row r="76" spans="1:10" x14ac:dyDescent="0.2">
      <c r="A76" s="58"/>
      <c r="B76" s="58"/>
      <c r="C76" s="58"/>
      <c r="D76" s="58"/>
      <c r="E76" s="58"/>
      <c r="F76" s="58"/>
      <c r="G76" s="58"/>
      <c r="H76" s="58"/>
      <c r="I76" s="58"/>
      <c r="J76" s="58"/>
    </row>
    <row r="77" spans="1:10" x14ac:dyDescent="0.2">
      <c r="A77" s="58"/>
      <c r="B77" s="58"/>
      <c r="C77" s="58"/>
      <c r="D77" s="58"/>
      <c r="E77" s="58"/>
      <c r="F77" s="58"/>
      <c r="G77" s="58"/>
      <c r="H77" s="58"/>
      <c r="I77" s="58"/>
      <c r="J77" s="58"/>
    </row>
    <row r="78" spans="1:10" x14ac:dyDescent="0.2">
      <c r="A78" s="58"/>
      <c r="B78" s="58"/>
      <c r="C78" s="58"/>
      <c r="D78" s="58"/>
      <c r="E78" s="58"/>
      <c r="F78" s="58"/>
      <c r="G78" s="58"/>
      <c r="H78" s="58"/>
      <c r="I78" s="58"/>
      <c r="J78" s="58"/>
    </row>
    <row r="79" spans="1:10" x14ac:dyDescent="0.2">
      <c r="A79" s="58"/>
      <c r="B79" s="58"/>
      <c r="C79" s="58"/>
      <c r="D79" s="58"/>
      <c r="E79" s="58"/>
      <c r="F79" s="58"/>
      <c r="G79" s="58"/>
      <c r="H79" s="58"/>
      <c r="I79" s="58"/>
      <c r="J79" s="58"/>
    </row>
    <row r="80" spans="1:10" x14ac:dyDescent="0.2">
      <c r="A80" s="58"/>
      <c r="B80" s="58"/>
      <c r="C80" s="58"/>
      <c r="D80" s="58"/>
      <c r="E80" s="58"/>
      <c r="F80" s="58"/>
      <c r="G80" s="58"/>
      <c r="H80" s="58"/>
      <c r="I80" s="58"/>
      <c r="J80" s="58"/>
    </row>
    <row r="81" spans="1:10" x14ac:dyDescent="0.2">
      <c r="A81" s="58"/>
      <c r="B81" s="58"/>
      <c r="C81" s="58"/>
      <c r="D81" s="58"/>
      <c r="E81" s="58"/>
      <c r="F81" s="58"/>
      <c r="G81" s="58"/>
      <c r="H81" s="58"/>
      <c r="I81" s="58"/>
      <c r="J81" s="58"/>
    </row>
    <row r="82" spans="1:10" x14ac:dyDescent="0.2">
      <c r="A82" s="58"/>
      <c r="B82" s="58"/>
      <c r="C82" s="58"/>
      <c r="D82" s="58"/>
      <c r="E82" s="58"/>
      <c r="F82" s="58"/>
      <c r="G82" s="58"/>
      <c r="H82" s="58"/>
      <c r="I82" s="58"/>
      <c r="J82" s="58"/>
    </row>
    <row r="83" spans="1:10" x14ac:dyDescent="0.2">
      <c r="A83" s="58"/>
      <c r="B83" s="58"/>
      <c r="C83" s="58"/>
      <c r="D83" s="58"/>
      <c r="E83" s="58"/>
      <c r="F83" s="58"/>
      <c r="G83" s="58"/>
      <c r="H83" s="58"/>
      <c r="I83" s="58"/>
      <c r="J83" s="58"/>
    </row>
    <row r="84" spans="1:10" x14ac:dyDescent="0.2">
      <c r="A84" s="58"/>
      <c r="B84" s="58"/>
      <c r="C84" s="58"/>
      <c r="D84" s="58"/>
      <c r="E84" s="58"/>
      <c r="F84" s="58"/>
      <c r="G84" s="58"/>
      <c r="H84" s="58"/>
      <c r="I84" s="58"/>
      <c r="J84" s="58"/>
    </row>
    <row r="85" spans="1:10" x14ac:dyDescent="0.2">
      <c r="A85" s="58"/>
      <c r="B85" s="58"/>
      <c r="C85" s="58"/>
      <c r="D85" s="58"/>
      <c r="E85" s="58"/>
      <c r="F85" s="58"/>
      <c r="G85" s="58"/>
      <c r="H85" s="58"/>
      <c r="I85" s="58"/>
      <c r="J85" s="58"/>
    </row>
    <row r="86" spans="1:10" x14ac:dyDescent="0.2">
      <c r="A86" s="58"/>
      <c r="B86" s="58"/>
      <c r="C86" s="58"/>
      <c r="D86" s="58"/>
      <c r="E86" s="58"/>
      <c r="F86" s="58"/>
      <c r="G86" s="58"/>
      <c r="H86" s="58"/>
      <c r="I86" s="58"/>
      <c r="J86" s="58"/>
    </row>
    <row r="87" spans="1:10" x14ac:dyDescent="0.2">
      <c r="A87" s="58"/>
      <c r="B87" s="58"/>
      <c r="C87" s="58"/>
      <c r="D87" s="58"/>
      <c r="E87" s="58"/>
      <c r="F87" s="58"/>
      <c r="G87" s="58"/>
      <c r="H87" s="58"/>
      <c r="I87" s="58"/>
      <c r="J87" s="58"/>
    </row>
    <row r="88" spans="1:10" x14ac:dyDescent="0.2">
      <c r="A88" s="58"/>
      <c r="B88" s="58"/>
      <c r="C88" s="58"/>
      <c r="D88" s="58"/>
      <c r="E88" s="58"/>
      <c r="F88" s="58"/>
      <c r="G88" s="58"/>
      <c r="H88" s="58"/>
      <c r="I88" s="58"/>
      <c r="J88" s="58"/>
    </row>
    <row r="89" spans="1:10" x14ac:dyDescent="0.2">
      <c r="A89" s="58"/>
      <c r="B89" s="58"/>
      <c r="C89" s="58"/>
      <c r="D89" s="58"/>
      <c r="E89" s="58"/>
      <c r="F89" s="58"/>
      <c r="G89" s="58"/>
      <c r="H89" s="58"/>
      <c r="I89" s="58"/>
      <c r="J89" s="58"/>
    </row>
    <row r="90" spans="1:10" x14ac:dyDescent="0.2">
      <c r="A90" s="58"/>
      <c r="B90" s="58"/>
      <c r="C90" s="58"/>
      <c r="D90" s="58"/>
      <c r="E90" s="58"/>
      <c r="F90" s="58"/>
      <c r="G90" s="58"/>
      <c r="H90" s="58"/>
      <c r="I90" s="58"/>
      <c r="J90" s="58"/>
    </row>
    <row r="91" spans="1:10" x14ac:dyDescent="0.2">
      <c r="A91" s="58"/>
      <c r="B91" s="58"/>
      <c r="C91" s="58"/>
      <c r="D91" s="58"/>
      <c r="E91" s="58"/>
      <c r="F91" s="58"/>
      <c r="G91" s="58"/>
      <c r="H91" s="58"/>
      <c r="I91" s="58"/>
      <c r="J91" s="58"/>
    </row>
    <row r="92" spans="1:10" x14ac:dyDescent="0.2">
      <c r="A92" s="58"/>
      <c r="B92" s="58"/>
      <c r="C92" s="58"/>
      <c r="D92" s="58"/>
      <c r="E92" s="58"/>
      <c r="F92" s="58"/>
      <c r="G92" s="58"/>
      <c r="H92" s="58"/>
      <c r="I92" s="58"/>
      <c r="J92" s="58"/>
    </row>
    <row r="93" spans="1:10" x14ac:dyDescent="0.2">
      <c r="A93" s="58"/>
      <c r="B93" s="58"/>
      <c r="C93" s="58"/>
      <c r="D93" s="58"/>
      <c r="E93" s="58"/>
      <c r="F93" s="58"/>
      <c r="G93" s="58"/>
      <c r="H93" s="58"/>
      <c r="I93" s="58"/>
      <c r="J93" s="58"/>
    </row>
    <row r="94" spans="1:10" x14ac:dyDescent="0.2">
      <c r="A94" s="58"/>
      <c r="B94" s="58"/>
      <c r="C94" s="58"/>
      <c r="D94" s="58"/>
      <c r="E94" s="58"/>
      <c r="F94" s="58"/>
      <c r="G94" s="58"/>
      <c r="H94" s="58"/>
      <c r="I94" s="58"/>
      <c r="J94" s="58"/>
    </row>
    <row r="95" spans="1:10" x14ac:dyDescent="0.2">
      <c r="A95" s="58"/>
      <c r="B95" s="58"/>
      <c r="C95" s="58"/>
      <c r="D95" s="58"/>
      <c r="E95" s="58"/>
      <c r="F95" s="58"/>
      <c r="G95" s="58"/>
      <c r="H95" s="58"/>
      <c r="I95" s="58"/>
      <c r="J95" s="58"/>
    </row>
    <row r="96" spans="1:10" x14ac:dyDescent="0.2">
      <c r="A96" s="58"/>
      <c r="B96" s="58"/>
      <c r="C96" s="58"/>
      <c r="D96" s="58"/>
      <c r="E96" s="58"/>
      <c r="F96" s="58"/>
      <c r="G96" s="58"/>
      <c r="H96" s="58"/>
      <c r="I96" s="58"/>
      <c r="J96" s="58"/>
    </row>
    <row r="97" spans="1:10" x14ac:dyDescent="0.2">
      <c r="A97" s="58"/>
      <c r="B97" s="58"/>
      <c r="C97" s="58"/>
      <c r="D97" s="58"/>
      <c r="E97" s="58"/>
      <c r="F97" s="58"/>
      <c r="G97" s="58"/>
      <c r="H97" s="58"/>
      <c r="I97" s="58"/>
      <c r="J97" s="58"/>
    </row>
    <row r="98" spans="1:10" x14ac:dyDescent="0.2">
      <c r="A98" s="58"/>
      <c r="B98" s="58"/>
      <c r="C98" s="58"/>
      <c r="D98" s="58"/>
      <c r="E98" s="58"/>
      <c r="F98" s="58"/>
      <c r="G98" s="58"/>
      <c r="H98" s="58"/>
      <c r="I98" s="58"/>
      <c r="J98" s="58"/>
    </row>
    <row r="99" spans="1:10" x14ac:dyDescent="0.2">
      <c r="A99" s="58"/>
      <c r="B99" s="58"/>
      <c r="C99" s="58"/>
      <c r="D99" s="58"/>
      <c r="E99" s="58"/>
      <c r="F99" s="58"/>
      <c r="G99" s="58"/>
      <c r="H99" s="58"/>
      <c r="I99" s="58"/>
      <c r="J99" s="58"/>
    </row>
    <row r="100" spans="1:10" x14ac:dyDescent="0.2">
      <c r="A100" s="58"/>
      <c r="B100" s="58"/>
      <c r="C100" s="58"/>
      <c r="D100" s="58"/>
      <c r="E100" s="58"/>
      <c r="F100" s="58"/>
      <c r="G100" s="58"/>
      <c r="H100" s="58"/>
      <c r="I100" s="58"/>
      <c r="J100" s="58"/>
    </row>
    <row r="101" spans="1:10" x14ac:dyDescent="0.2">
      <c r="A101" s="58"/>
      <c r="B101" s="58"/>
      <c r="C101" s="58"/>
      <c r="D101" s="58"/>
      <c r="E101" s="58"/>
      <c r="F101" s="58"/>
      <c r="G101" s="58"/>
      <c r="H101" s="58"/>
      <c r="I101" s="58"/>
      <c r="J101" s="58"/>
    </row>
    <row r="102" spans="1:10" x14ac:dyDescent="0.2">
      <c r="A102" s="58"/>
      <c r="B102" s="58"/>
      <c r="C102" s="58"/>
      <c r="D102" s="58"/>
      <c r="E102" s="58"/>
      <c r="F102" s="58"/>
      <c r="G102" s="58"/>
      <c r="H102" s="58"/>
      <c r="I102" s="58"/>
      <c r="J102" s="58"/>
    </row>
    <row r="103" spans="1:10" x14ac:dyDescent="0.2">
      <c r="A103" s="58"/>
      <c r="B103" s="58"/>
      <c r="C103" s="58"/>
      <c r="D103" s="58"/>
      <c r="E103" s="58"/>
      <c r="F103" s="58"/>
      <c r="G103" s="58"/>
      <c r="H103" s="58"/>
      <c r="I103" s="58"/>
      <c r="J103" s="58"/>
    </row>
    <row r="104" spans="1:10" x14ac:dyDescent="0.2">
      <c r="A104" s="58"/>
      <c r="B104" s="58"/>
      <c r="C104" s="58"/>
      <c r="D104" s="58"/>
      <c r="E104" s="58"/>
      <c r="F104" s="58"/>
      <c r="G104" s="58"/>
      <c r="H104" s="58"/>
      <c r="I104" s="58"/>
      <c r="J104" s="58"/>
    </row>
    <row r="105" spans="1:10" x14ac:dyDescent="0.2">
      <c r="A105" s="58"/>
      <c r="B105" s="58"/>
      <c r="C105" s="58"/>
      <c r="D105" s="58"/>
      <c r="E105" s="58"/>
      <c r="F105" s="58"/>
      <c r="G105" s="58"/>
      <c r="H105" s="58"/>
      <c r="I105" s="58"/>
      <c r="J105" s="58"/>
    </row>
    <row r="106" spans="1:10" x14ac:dyDescent="0.2">
      <c r="A106" s="58"/>
      <c r="B106" s="58"/>
      <c r="C106" s="58"/>
      <c r="D106" s="58"/>
      <c r="E106" s="58"/>
      <c r="F106" s="58"/>
      <c r="G106" s="58"/>
      <c r="H106" s="58"/>
      <c r="I106" s="58"/>
      <c r="J106" s="58"/>
    </row>
    <row r="107" spans="1:10" x14ac:dyDescent="0.2">
      <c r="A107" s="58"/>
      <c r="B107" s="58"/>
      <c r="C107" s="58"/>
      <c r="D107" s="58"/>
      <c r="E107" s="58"/>
      <c r="F107" s="58"/>
      <c r="G107" s="58"/>
      <c r="H107" s="58"/>
      <c r="I107" s="58"/>
      <c r="J107" s="58"/>
    </row>
    <row r="108" spans="1:10" x14ac:dyDescent="0.2">
      <c r="A108" s="58"/>
      <c r="B108" s="58"/>
      <c r="C108" s="58"/>
      <c r="D108" s="58"/>
      <c r="E108" s="58"/>
      <c r="F108" s="58"/>
      <c r="G108" s="58"/>
      <c r="H108" s="58"/>
      <c r="I108" s="58"/>
      <c r="J108" s="58"/>
    </row>
    <row r="109" spans="1:10" x14ac:dyDescent="0.2">
      <c r="A109" s="58"/>
      <c r="B109" s="58"/>
      <c r="C109" s="58"/>
      <c r="D109" s="58"/>
      <c r="E109" s="58"/>
      <c r="F109" s="58"/>
      <c r="G109" s="58"/>
      <c r="H109" s="58"/>
      <c r="I109" s="58"/>
      <c r="J109" s="58"/>
    </row>
    <row r="110" spans="1:10" x14ac:dyDescent="0.2">
      <c r="A110" s="58"/>
      <c r="B110" s="58"/>
      <c r="C110" s="58"/>
      <c r="D110" s="58"/>
      <c r="E110" s="58"/>
      <c r="F110" s="58"/>
      <c r="G110" s="58"/>
      <c r="H110" s="58"/>
      <c r="I110" s="58"/>
      <c r="J110" s="58"/>
    </row>
    <row r="111" spans="1:10" x14ac:dyDescent="0.2">
      <c r="A111" s="58"/>
      <c r="B111" s="58"/>
      <c r="C111" s="58"/>
      <c r="D111" s="58"/>
      <c r="E111" s="58"/>
      <c r="F111" s="58"/>
      <c r="G111" s="58"/>
      <c r="H111" s="58"/>
      <c r="I111" s="58"/>
      <c r="J111" s="58"/>
    </row>
    <row r="112" spans="1:10" x14ac:dyDescent="0.2">
      <c r="A112" s="58"/>
      <c r="B112" s="58"/>
      <c r="C112" s="58"/>
      <c r="D112" s="58"/>
      <c r="E112" s="58"/>
      <c r="F112" s="58"/>
      <c r="G112" s="58"/>
      <c r="H112" s="58"/>
      <c r="I112" s="58"/>
      <c r="J112" s="58"/>
    </row>
    <row r="113" spans="1:10" x14ac:dyDescent="0.2">
      <c r="A113" s="58"/>
      <c r="B113" s="58"/>
      <c r="C113" s="58"/>
      <c r="D113" s="58"/>
      <c r="E113" s="58"/>
      <c r="F113" s="58"/>
      <c r="G113" s="58"/>
      <c r="H113" s="58"/>
      <c r="I113" s="58"/>
      <c r="J113" s="58"/>
    </row>
    <row r="114" spans="1:10" x14ac:dyDescent="0.2">
      <c r="A114" s="58"/>
      <c r="B114" s="58"/>
      <c r="C114" s="58"/>
      <c r="D114" s="58"/>
      <c r="E114" s="58"/>
      <c r="F114" s="58"/>
      <c r="G114" s="58"/>
      <c r="H114" s="58"/>
      <c r="I114" s="58"/>
      <c r="J114" s="58"/>
    </row>
    <row r="115" spans="1:10" x14ac:dyDescent="0.2">
      <c r="A115" s="58"/>
      <c r="B115" s="58"/>
      <c r="C115" s="58"/>
      <c r="D115" s="58"/>
      <c r="E115" s="58"/>
      <c r="F115" s="58"/>
      <c r="G115" s="58"/>
      <c r="H115" s="58"/>
      <c r="I115" s="58"/>
      <c r="J115" s="58"/>
    </row>
    <row r="116" spans="1:10" x14ac:dyDescent="0.2">
      <c r="A116" s="58"/>
      <c r="B116" s="58"/>
      <c r="C116" s="58"/>
      <c r="D116" s="58"/>
      <c r="E116" s="58"/>
      <c r="F116" s="58"/>
      <c r="G116" s="58"/>
      <c r="H116" s="58"/>
      <c r="I116" s="58"/>
      <c r="J116" s="58"/>
    </row>
    <row r="117" spans="1:10" x14ac:dyDescent="0.2">
      <c r="A117" s="58"/>
      <c r="B117" s="58"/>
      <c r="C117" s="58"/>
      <c r="D117" s="58"/>
      <c r="E117" s="58"/>
      <c r="F117" s="58"/>
      <c r="G117" s="58"/>
      <c r="H117" s="58"/>
      <c r="I117" s="58"/>
      <c r="J117" s="58"/>
    </row>
    <row r="118" spans="1:10" x14ac:dyDescent="0.2">
      <c r="A118" s="58"/>
      <c r="B118" s="58"/>
      <c r="C118" s="58"/>
      <c r="D118" s="58"/>
      <c r="E118" s="58"/>
      <c r="F118" s="58"/>
      <c r="G118" s="58"/>
      <c r="H118" s="58"/>
      <c r="I118" s="58"/>
      <c r="J118" s="58"/>
    </row>
    <row r="119" spans="1:10" x14ac:dyDescent="0.2">
      <c r="A119" s="58"/>
      <c r="B119" s="58"/>
      <c r="C119" s="58"/>
      <c r="D119" s="58"/>
      <c r="E119" s="58"/>
      <c r="F119" s="58"/>
      <c r="G119" s="58"/>
      <c r="H119" s="58"/>
      <c r="I119" s="58"/>
      <c r="J119" s="58"/>
    </row>
    <row r="120" spans="1:10" x14ac:dyDescent="0.2">
      <c r="A120" s="58"/>
      <c r="B120" s="58"/>
      <c r="C120" s="58"/>
      <c r="D120" s="58"/>
      <c r="E120" s="58"/>
      <c r="F120" s="58"/>
      <c r="G120" s="58"/>
      <c r="H120" s="58"/>
      <c r="I120" s="58"/>
      <c r="J120" s="58"/>
    </row>
    <row r="121" spans="1:10" x14ac:dyDescent="0.2">
      <c r="A121" s="58"/>
      <c r="B121" s="58"/>
      <c r="C121" s="58"/>
      <c r="D121" s="58"/>
      <c r="E121" s="58"/>
      <c r="F121" s="58"/>
      <c r="G121" s="58"/>
      <c r="H121" s="58"/>
      <c r="I121" s="58"/>
      <c r="J121" s="58"/>
    </row>
    <row r="122" spans="1:10" x14ac:dyDescent="0.2">
      <c r="A122" s="58"/>
      <c r="B122" s="58"/>
      <c r="C122" s="58"/>
      <c r="D122" s="58"/>
      <c r="E122" s="58"/>
      <c r="F122" s="58"/>
      <c r="G122" s="58"/>
      <c r="H122" s="58"/>
      <c r="I122" s="58"/>
      <c r="J122" s="58"/>
    </row>
    <row r="123" spans="1:10" x14ac:dyDescent="0.2">
      <c r="A123" s="58"/>
      <c r="B123" s="58"/>
      <c r="C123" s="58"/>
      <c r="D123" s="58"/>
      <c r="E123" s="58"/>
      <c r="F123" s="58"/>
      <c r="G123" s="58"/>
      <c r="H123" s="58"/>
      <c r="I123" s="58"/>
      <c r="J123" s="58"/>
    </row>
    <row r="124" spans="1:10" x14ac:dyDescent="0.2">
      <c r="A124" s="58"/>
      <c r="B124" s="58"/>
      <c r="C124" s="58"/>
      <c r="D124" s="58"/>
      <c r="E124" s="58"/>
      <c r="F124" s="58"/>
      <c r="G124" s="58"/>
      <c r="H124" s="58"/>
      <c r="I124" s="58"/>
      <c r="J124" s="58"/>
    </row>
    <row r="125" spans="1:10" x14ac:dyDescent="0.2">
      <c r="A125" s="58"/>
      <c r="B125" s="58"/>
      <c r="C125" s="58"/>
      <c r="D125" s="58"/>
      <c r="E125" s="58"/>
      <c r="F125" s="58"/>
      <c r="G125" s="58"/>
      <c r="H125" s="58"/>
      <c r="I125" s="58"/>
      <c r="J125" s="58"/>
    </row>
    <row r="126" spans="1:10" x14ac:dyDescent="0.2">
      <c r="A126" s="58"/>
      <c r="B126" s="58"/>
      <c r="C126" s="58"/>
      <c r="D126" s="58"/>
      <c r="E126" s="58"/>
      <c r="F126" s="58"/>
      <c r="G126" s="58"/>
      <c r="H126" s="58"/>
      <c r="I126" s="58"/>
      <c r="J126" s="58"/>
    </row>
    <row r="127" spans="1:10" x14ac:dyDescent="0.2">
      <c r="A127" s="58"/>
      <c r="B127" s="58"/>
      <c r="C127" s="58"/>
      <c r="D127" s="58"/>
      <c r="E127" s="58"/>
      <c r="F127" s="58"/>
      <c r="G127" s="58"/>
      <c r="H127" s="58"/>
      <c r="I127" s="58"/>
      <c r="J127" s="58"/>
    </row>
    <row r="128" spans="1:10" x14ac:dyDescent="0.2">
      <c r="A128" s="58"/>
      <c r="B128" s="58"/>
      <c r="C128" s="58"/>
      <c r="D128" s="58"/>
      <c r="E128" s="58"/>
      <c r="F128" s="58"/>
      <c r="G128" s="58"/>
      <c r="H128" s="58"/>
      <c r="I128" s="58"/>
      <c r="J128" s="58"/>
    </row>
  </sheetData>
  <mergeCells count="15">
    <mergeCell ref="A1:J1"/>
    <mergeCell ref="C6:E6"/>
    <mergeCell ref="C45:E45"/>
    <mergeCell ref="C55:E55"/>
    <mergeCell ref="C49:E49"/>
    <mergeCell ref="C50:E50"/>
    <mergeCell ref="C51:E51"/>
    <mergeCell ref="C52:E52"/>
    <mergeCell ref="C53:E53"/>
    <mergeCell ref="C46:E46"/>
    <mergeCell ref="C47:E47"/>
    <mergeCell ref="C48:E48"/>
    <mergeCell ref="C54:E54"/>
    <mergeCell ref="I4:J4"/>
    <mergeCell ref="C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sqref="A1:G1"/>
    </sheetView>
  </sheetViews>
  <sheetFormatPr baseColWidth="10" defaultColWidth="11" defaultRowHeight="16" x14ac:dyDescent="0.2"/>
  <cols>
    <col min="1" max="1" width="28.33203125" bestFit="1" customWidth="1"/>
  </cols>
  <sheetData>
    <row r="1" spans="1:8" x14ac:dyDescent="0.2">
      <c r="A1" s="194" t="s">
        <v>94</v>
      </c>
      <c r="B1" s="194"/>
      <c r="C1" s="194"/>
      <c r="D1" s="194"/>
      <c r="E1" s="194"/>
      <c r="F1" s="194"/>
      <c r="G1" s="194"/>
    </row>
    <row r="2" spans="1:8" ht="17" thickBot="1" x14ac:dyDescent="0.25"/>
    <row r="3" spans="1:8" x14ac:dyDescent="0.2">
      <c r="A3" s="117"/>
      <c r="B3" s="191" t="s">
        <v>77</v>
      </c>
      <c r="C3" s="192"/>
      <c r="D3" s="191" t="s">
        <v>78</v>
      </c>
      <c r="E3" s="193"/>
      <c r="F3" s="193"/>
      <c r="G3" s="192"/>
      <c r="H3" s="121"/>
    </row>
    <row r="4" spans="1:8" x14ac:dyDescent="0.2">
      <c r="A4" s="118"/>
      <c r="B4" s="133" t="s">
        <v>79</v>
      </c>
      <c r="C4" s="134" t="s">
        <v>7</v>
      </c>
      <c r="D4" s="121"/>
      <c r="E4" s="41"/>
      <c r="F4" s="41"/>
      <c r="G4" s="122"/>
      <c r="H4" s="121"/>
    </row>
    <row r="5" spans="1:8" x14ac:dyDescent="0.2">
      <c r="A5" s="118" t="s">
        <v>80</v>
      </c>
      <c r="B5" s="123">
        <v>1.5</v>
      </c>
      <c r="C5" s="130" t="s">
        <v>89</v>
      </c>
      <c r="D5" s="121">
        <v>70</v>
      </c>
      <c r="E5" s="41" t="s">
        <v>90</v>
      </c>
      <c r="F5" s="41">
        <f>D5/2000</f>
        <v>3.5000000000000003E-2</v>
      </c>
      <c r="G5" s="130" t="s">
        <v>91</v>
      </c>
      <c r="H5" s="121"/>
    </row>
    <row r="6" spans="1:8" x14ac:dyDescent="0.2">
      <c r="A6" s="118" t="s">
        <v>81</v>
      </c>
      <c r="B6" s="123">
        <v>0</v>
      </c>
      <c r="C6" s="130" t="s">
        <v>89</v>
      </c>
      <c r="D6" s="121">
        <v>29.6</v>
      </c>
      <c r="E6" s="41" t="s">
        <v>90</v>
      </c>
      <c r="F6" s="41">
        <f>D6/2000</f>
        <v>1.4800000000000001E-2</v>
      </c>
      <c r="G6" s="130" t="s">
        <v>91</v>
      </c>
      <c r="H6" s="121"/>
    </row>
    <row r="7" spans="1:8" x14ac:dyDescent="0.2">
      <c r="A7" s="118" t="s">
        <v>82</v>
      </c>
      <c r="B7" s="123">
        <v>1.5</v>
      </c>
      <c r="C7" s="130" t="s">
        <v>89</v>
      </c>
      <c r="D7" s="121">
        <v>140</v>
      </c>
      <c r="E7" s="41" t="s">
        <v>90</v>
      </c>
      <c r="F7" s="41">
        <f>D7/2000</f>
        <v>7.0000000000000007E-2</v>
      </c>
      <c r="G7" s="130" t="s">
        <v>91</v>
      </c>
      <c r="H7" s="121"/>
    </row>
    <row r="8" spans="1:8" x14ac:dyDescent="0.2">
      <c r="A8" s="119" t="s">
        <v>83</v>
      </c>
      <c r="B8" s="124">
        <f>SUM(B5:B7)</f>
        <v>3</v>
      </c>
      <c r="C8" s="131" t="s">
        <v>89</v>
      </c>
      <c r="D8" s="126">
        <f>SUM(D5:D7)</f>
        <v>239.6</v>
      </c>
      <c r="E8" s="127" t="s">
        <v>90</v>
      </c>
      <c r="F8" s="127">
        <f>((B5/B8)*F5)+((B6/B8)*F6)+((B7/B8)*F7)</f>
        <v>5.2500000000000005E-2</v>
      </c>
      <c r="G8" s="131" t="s">
        <v>91</v>
      </c>
    </row>
    <row r="9" spans="1:8" x14ac:dyDescent="0.2">
      <c r="A9" s="118" t="s">
        <v>84</v>
      </c>
      <c r="B9" s="123">
        <v>17</v>
      </c>
      <c r="C9" s="130" t="s">
        <v>89</v>
      </c>
      <c r="D9" s="121">
        <v>144.30000000000001</v>
      </c>
      <c r="E9" s="41" t="s">
        <v>90</v>
      </c>
      <c r="F9" s="41">
        <f>D9/2000</f>
        <v>7.2150000000000006E-2</v>
      </c>
      <c r="G9" s="130" t="s">
        <v>91</v>
      </c>
    </row>
    <row r="10" spans="1:8" x14ac:dyDescent="0.2">
      <c r="A10" s="118" t="s">
        <v>85</v>
      </c>
      <c r="B10" s="123">
        <v>5</v>
      </c>
      <c r="C10" s="130" t="s">
        <v>89</v>
      </c>
      <c r="D10" s="121">
        <v>155</v>
      </c>
      <c r="E10" s="41" t="s">
        <v>90</v>
      </c>
      <c r="F10" s="41">
        <f>D10/2000</f>
        <v>7.7499999999999999E-2</v>
      </c>
      <c r="G10" s="130" t="s">
        <v>91</v>
      </c>
    </row>
    <row r="11" spans="1:8" x14ac:dyDescent="0.2">
      <c r="A11" s="118" t="s">
        <v>86</v>
      </c>
      <c r="B11" s="123">
        <v>0</v>
      </c>
      <c r="C11" s="130" t="s">
        <v>89</v>
      </c>
      <c r="D11" s="121">
        <v>296</v>
      </c>
      <c r="E11" s="41" t="s">
        <v>90</v>
      </c>
      <c r="F11" s="41">
        <f>D11/2000</f>
        <v>0.14799999999999999</v>
      </c>
      <c r="G11" s="130" t="s">
        <v>91</v>
      </c>
    </row>
    <row r="12" spans="1:8" x14ac:dyDescent="0.2">
      <c r="A12" s="119" t="s">
        <v>87</v>
      </c>
      <c r="B12" s="124">
        <f>SUM(B9:B11)</f>
        <v>22</v>
      </c>
      <c r="C12" s="131" t="s">
        <v>89</v>
      </c>
      <c r="D12" s="126">
        <f>SUM(D9:D11)</f>
        <v>595.29999999999995</v>
      </c>
      <c r="E12" s="127" t="s">
        <v>90</v>
      </c>
      <c r="F12" s="127">
        <f>((B9/B12)*F9)+((B10/B12)*F10)+((B11/B12)*F11)</f>
        <v>7.3365909090909093E-2</v>
      </c>
      <c r="G12" s="131" t="s">
        <v>91</v>
      </c>
    </row>
    <row r="13" spans="1:8" ht="17" thickBot="1" x14ac:dyDescent="0.25">
      <c r="A13" s="120" t="s">
        <v>88</v>
      </c>
      <c r="B13" s="125">
        <v>0.5</v>
      </c>
      <c r="C13" s="132" t="s">
        <v>89</v>
      </c>
      <c r="D13" s="128">
        <v>600</v>
      </c>
      <c r="E13" s="129" t="s">
        <v>90</v>
      </c>
      <c r="F13" s="129">
        <f>(D13/2000)*B13</f>
        <v>0.15</v>
      </c>
      <c r="G13" s="132" t="s">
        <v>91</v>
      </c>
    </row>
  </sheetData>
  <mergeCells count="3">
    <mergeCell ref="B3:C3"/>
    <mergeCell ref="D3:G3"/>
    <mergeCell ref="A1:G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sqref="A1:N1"/>
    </sheetView>
  </sheetViews>
  <sheetFormatPr baseColWidth="10" defaultColWidth="11" defaultRowHeight="16" x14ac:dyDescent="0.2"/>
  <cols>
    <col min="1" max="1" width="24.5" style="113" bestFit="1" customWidth="1"/>
    <col min="14" max="14" width="10.83203125" customWidth="1"/>
  </cols>
  <sheetData>
    <row r="1" spans="1:14" x14ac:dyDescent="0.2">
      <c r="A1" s="195" t="s">
        <v>75</v>
      </c>
      <c r="B1" s="195"/>
      <c r="C1" s="195"/>
      <c r="D1" s="195"/>
      <c r="E1" s="195"/>
      <c r="F1" s="195"/>
      <c r="G1" s="195"/>
      <c r="H1" s="195"/>
      <c r="I1" s="195"/>
      <c r="J1" s="195"/>
      <c r="K1" s="195"/>
      <c r="L1" s="195"/>
      <c r="M1" s="195"/>
      <c r="N1" s="195"/>
    </row>
    <row r="2" spans="1:14" s="113" customFormat="1" x14ac:dyDescent="0.2">
      <c r="A2" s="51"/>
      <c r="B2" s="51" t="s">
        <v>63</v>
      </c>
      <c r="C2" s="51" t="s">
        <v>64</v>
      </c>
      <c r="D2" s="51" t="s">
        <v>65</v>
      </c>
      <c r="E2" s="51" t="s">
        <v>66</v>
      </c>
      <c r="F2" s="51" t="s">
        <v>67</v>
      </c>
      <c r="G2" s="51" t="s">
        <v>68</v>
      </c>
      <c r="H2" s="51" t="s">
        <v>69</v>
      </c>
      <c r="I2" s="51" t="s">
        <v>70</v>
      </c>
      <c r="J2" s="51" t="s">
        <v>71</v>
      </c>
      <c r="K2" s="51" t="s">
        <v>72</v>
      </c>
      <c r="L2" s="51" t="s">
        <v>73</v>
      </c>
      <c r="M2" s="51" t="s">
        <v>74</v>
      </c>
      <c r="N2" s="112" t="s">
        <v>104</v>
      </c>
    </row>
    <row r="3" spans="1:14" x14ac:dyDescent="0.2">
      <c r="A3" s="51" t="s">
        <v>48</v>
      </c>
      <c r="B3" s="52">
        <v>4.47</v>
      </c>
      <c r="C3" s="52">
        <v>4.25</v>
      </c>
      <c r="D3" s="52">
        <v>4.3</v>
      </c>
      <c r="E3" s="52">
        <v>4.13</v>
      </c>
      <c r="F3" s="52">
        <v>4.6100000000000003</v>
      </c>
      <c r="G3" s="52">
        <v>4.99</v>
      </c>
      <c r="H3" s="52">
        <v>3.69</v>
      </c>
      <c r="I3" s="52">
        <v>3.7</v>
      </c>
      <c r="J3" s="52">
        <v>3.91</v>
      </c>
      <c r="K3" s="52">
        <v>4.28</v>
      </c>
      <c r="L3" s="52">
        <v>4.8</v>
      </c>
      <c r="M3" s="52">
        <v>4.21</v>
      </c>
      <c r="N3" s="111">
        <f>AVERAGE(B3:M3)</f>
        <v>4.2783333333333333</v>
      </c>
    </row>
    <row r="4" spans="1:14" x14ac:dyDescent="0.2">
      <c r="A4" s="51" t="s">
        <v>49</v>
      </c>
      <c r="B4" s="52">
        <v>13.81</v>
      </c>
      <c r="C4" s="52">
        <v>13.53</v>
      </c>
      <c r="D4" s="52">
        <v>13.04</v>
      </c>
      <c r="E4" s="52">
        <v>11.96</v>
      </c>
      <c r="F4" s="52">
        <v>12.8</v>
      </c>
      <c r="G4" s="52">
        <v>12.96</v>
      </c>
      <c r="H4" s="52">
        <v>14.45</v>
      </c>
      <c r="I4" s="52">
        <v>16.559999999999999</v>
      </c>
      <c r="J4" s="52">
        <v>17.36</v>
      </c>
      <c r="K4" s="52">
        <v>16.489999999999998</v>
      </c>
      <c r="L4" s="52">
        <v>14.15</v>
      </c>
      <c r="M4" s="52">
        <v>12.47</v>
      </c>
      <c r="N4" s="111">
        <f>AVERAGE(B4:M4)</f>
        <v>14.131666666666668</v>
      </c>
    </row>
    <row r="5" spans="1:14" x14ac:dyDescent="0.2">
      <c r="A5" s="51" t="s">
        <v>50</v>
      </c>
      <c r="B5" s="52">
        <v>0</v>
      </c>
      <c r="C5" s="52">
        <v>0</v>
      </c>
      <c r="D5" s="52">
        <v>0</v>
      </c>
      <c r="E5" s="52">
        <v>0</v>
      </c>
      <c r="F5" s="52">
        <v>0</v>
      </c>
      <c r="G5" s="52">
        <v>0</v>
      </c>
      <c r="H5" s="52">
        <v>0</v>
      </c>
      <c r="I5" s="52">
        <v>0</v>
      </c>
      <c r="J5" s="52">
        <v>0</v>
      </c>
      <c r="K5" s="52">
        <v>0</v>
      </c>
      <c r="L5" s="52">
        <v>0</v>
      </c>
      <c r="M5" s="52">
        <v>0</v>
      </c>
      <c r="N5" s="111">
        <f t="shared" ref="N5:N11" si="0">AVERAGE(B5:M5)</f>
        <v>0</v>
      </c>
    </row>
    <row r="6" spans="1:14" x14ac:dyDescent="0.2">
      <c r="A6" s="51" t="s">
        <v>51</v>
      </c>
      <c r="B6" s="52">
        <v>-6.96</v>
      </c>
      <c r="C6" s="52">
        <v>-4.6900000000000004</v>
      </c>
      <c r="D6" s="52">
        <v>-6.7</v>
      </c>
      <c r="E6" s="52">
        <v>-10.33</v>
      </c>
      <c r="F6" s="52">
        <v>-17.43</v>
      </c>
      <c r="G6" s="52">
        <v>-21.43</v>
      </c>
      <c r="H6" s="52">
        <v>-15.64</v>
      </c>
      <c r="I6" s="52">
        <v>-12.31</v>
      </c>
      <c r="J6" s="52">
        <v>-12.57</v>
      </c>
      <c r="K6" s="52">
        <v>-13.7</v>
      </c>
      <c r="L6" s="52">
        <v>-18.09</v>
      </c>
      <c r="M6" s="52">
        <v>-14.66</v>
      </c>
      <c r="N6" s="111">
        <f t="shared" si="0"/>
        <v>-12.875833333333333</v>
      </c>
    </row>
    <row r="7" spans="1:14" x14ac:dyDescent="0.2">
      <c r="A7" s="51" t="s">
        <v>52</v>
      </c>
      <c r="B7" s="52">
        <v>5.71</v>
      </c>
      <c r="C7" s="52">
        <v>5.71</v>
      </c>
      <c r="D7" s="52">
        <v>5.72</v>
      </c>
      <c r="E7" s="52">
        <v>5.72</v>
      </c>
      <c r="F7" s="52">
        <v>5.72</v>
      </c>
      <c r="G7" s="52">
        <v>5.72</v>
      </c>
      <c r="H7" s="52">
        <v>5.72</v>
      </c>
      <c r="I7" s="52">
        <v>5.72</v>
      </c>
      <c r="J7" s="52">
        <v>5.7</v>
      </c>
      <c r="K7" s="52">
        <v>5.65</v>
      </c>
      <c r="L7" s="52">
        <v>5.62</v>
      </c>
      <c r="M7" s="52">
        <v>5.61</v>
      </c>
      <c r="N7" s="111">
        <f t="shared" si="0"/>
        <v>5.6933333333333325</v>
      </c>
    </row>
    <row r="8" spans="1:14" x14ac:dyDescent="0.2">
      <c r="A8" s="51" t="s">
        <v>53</v>
      </c>
      <c r="B8" s="52">
        <v>2.99</v>
      </c>
      <c r="C8" s="52">
        <v>2.99</v>
      </c>
      <c r="D8" s="52">
        <v>2.99</v>
      </c>
      <c r="E8" s="52">
        <v>2.99</v>
      </c>
      <c r="F8" s="52">
        <v>2.99</v>
      </c>
      <c r="G8" s="52">
        <v>2.99</v>
      </c>
      <c r="H8" s="52">
        <v>2.99</v>
      </c>
      <c r="I8" s="52">
        <v>2.99</v>
      </c>
      <c r="J8" s="52">
        <v>2.99</v>
      </c>
      <c r="K8" s="52">
        <v>2.87</v>
      </c>
      <c r="L8" s="52">
        <v>2.8</v>
      </c>
      <c r="M8" s="52">
        <v>2.78</v>
      </c>
      <c r="N8" s="111">
        <f t="shared" si="0"/>
        <v>2.9466666666666672</v>
      </c>
    </row>
    <row r="9" spans="1:14" x14ac:dyDescent="0.2">
      <c r="A9" s="51" t="s">
        <v>54</v>
      </c>
      <c r="B9" s="52">
        <v>0</v>
      </c>
      <c r="C9" s="52">
        <v>0</v>
      </c>
      <c r="D9" s="52">
        <v>0</v>
      </c>
      <c r="E9" s="52">
        <v>0</v>
      </c>
      <c r="F9" s="52">
        <v>0</v>
      </c>
      <c r="G9" s="52">
        <v>0</v>
      </c>
      <c r="H9" s="52">
        <v>0</v>
      </c>
      <c r="I9" s="52">
        <v>0</v>
      </c>
      <c r="J9" s="52">
        <v>0</v>
      </c>
      <c r="K9" s="52">
        <v>0</v>
      </c>
      <c r="L9" s="52">
        <v>0</v>
      </c>
      <c r="M9" s="52">
        <v>0</v>
      </c>
      <c r="N9" s="111">
        <f t="shared" si="0"/>
        <v>0</v>
      </c>
    </row>
    <row r="10" spans="1:14" x14ac:dyDescent="0.2">
      <c r="A10" s="51" t="s">
        <v>55</v>
      </c>
      <c r="B10" s="52">
        <v>-9.77</v>
      </c>
      <c r="C10" s="52">
        <v>-9.77</v>
      </c>
      <c r="D10" s="52">
        <v>-9.7799999999999994</v>
      </c>
      <c r="E10" s="52">
        <v>-9.7799999999999994</v>
      </c>
      <c r="F10" s="52">
        <v>-9.7799999999999994</v>
      </c>
      <c r="G10" s="52">
        <v>-9.7799999999999994</v>
      </c>
      <c r="H10" s="52">
        <v>-9.7799999999999994</v>
      </c>
      <c r="I10" s="52">
        <v>-9.7799999999999994</v>
      </c>
      <c r="J10" s="52">
        <v>-9.7799999999999994</v>
      </c>
      <c r="K10" s="52">
        <v>-9.77</v>
      </c>
      <c r="L10" s="52">
        <v>-9.7899999999999991</v>
      </c>
      <c r="M10" s="52">
        <v>-9.7899999999999991</v>
      </c>
      <c r="N10" s="111">
        <f t="shared" si="0"/>
        <v>-9.7791666666666668</v>
      </c>
    </row>
    <row r="11" spans="1:14" x14ac:dyDescent="0.2">
      <c r="A11" s="51" t="s">
        <v>56</v>
      </c>
      <c r="B11" s="52">
        <v>-14.85</v>
      </c>
      <c r="C11" s="52">
        <v>-14.81</v>
      </c>
      <c r="D11" s="52">
        <v>-15.04</v>
      </c>
      <c r="E11" s="52">
        <v>-15.17</v>
      </c>
      <c r="F11" s="52">
        <v>-14.95</v>
      </c>
      <c r="G11" s="52">
        <v>-14.96</v>
      </c>
      <c r="H11" s="52">
        <v>-14.97</v>
      </c>
      <c r="I11" s="52">
        <v>-14.99</v>
      </c>
      <c r="J11" s="52">
        <v>-14.99</v>
      </c>
      <c r="K11" s="52">
        <v>-14.95</v>
      </c>
      <c r="L11" s="52">
        <v>-14.95</v>
      </c>
      <c r="M11" s="52">
        <v>-14.96</v>
      </c>
      <c r="N11" s="111">
        <f t="shared" si="0"/>
        <v>-14.965833333333331</v>
      </c>
    </row>
    <row r="13" spans="1:14" x14ac:dyDescent="0.2">
      <c r="A13" s="195" t="s">
        <v>75</v>
      </c>
      <c r="B13" s="195"/>
      <c r="C13" s="195"/>
      <c r="D13" s="195"/>
      <c r="E13" s="195"/>
      <c r="F13" s="195"/>
      <c r="G13" s="195"/>
      <c r="H13" s="195"/>
      <c r="I13" s="195"/>
      <c r="J13" s="195"/>
      <c r="K13" s="195"/>
      <c r="L13" s="195"/>
      <c r="M13" s="195"/>
      <c r="N13" s="195"/>
    </row>
    <row r="14" spans="1:14" x14ac:dyDescent="0.2">
      <c r="A14" s="152"/>
      <c r="B14" s="153" t="s">
        <v>63</v>
      </c>
      <c r="C14" s="153" t="s">
        <v>103</v>
      </c>
      <c r="D14" s="153" t="s">
        <v>65</v>
      </c>
      <c r="E14" s="153" t="s">
        <v>66</v>
      </c>
      <c r="F14" s="153" t="s">
        <v>67</v>
      </c>
      <c r="G14" s="153" t="s">
        <v>68</v>
      </c>
      <c r="H14" s="153" t="s">
        <v>69</v>
      </c>
      <c r="I14" s="153" t="s">
        <v>70</v>
      </c>
      <c r="J14" s="153" t="s">
        <v>71</v>
      </c>
      <c r="K14" s="153" t="s">
        <v>72</v>
      </c>
      <c r="L14" s="153" t="s">
        <v>73</v>
      </c>
      <c r="M14" s="153" t="s">
        <v>74</v>
      </c>
      <c r="N14" s="154" t="s">
        <v>104</v>
      </c>
    </row>
    <row r="15" spans="1:14" x14ac:dyDescent="0.2">
      <c r="A15" s="148" t="s">
        <v>105</v>
      </c>
      <c r="B15" s="147">
        <v>156.78</v>
      </c>
      <c r="C15" s="147">
        <v>159.65</v>
      </c>
      <c r="D15" s="147">
        <v>159</v>
      </c>
      <c r="E15" s="147">
        <v>162.97</v>
      </c>
      <c r="F15" s="147">
        <v>160.66</v>
      </c>
      <c r="G15" s="147">
        <v>158.25</v>
      </c>
      <c r="H15" s="147">
        <v>163.28</v>
      </c>
      <c r="I15" s="147">
        <v>161.19999999999999</v>
      </c>
      <c r="J15" s="147">
        <v>163.19</v>
      </c>
      <c r="K15" s="147">
        <v>163.12</v>
      </c>
      <c r="L15" s="147">
        <v>163.46</v>
      </c>
      <c r="M15" s="147">
        <v>161.22999999999999</v>
      </c>
      <c r="N15" s="111">
        <f>AVERAGE(B15:M15)</f>
        <v>161.06583333333333</v>
      </c>
    </row>
  </sheetData>
  <mergeCells count="2">
    <mergeCell ref="A1:N1"/>
    <mergeCell ref="A13: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heetViews>
  <sheetFormatPr baseColWidth="10" defaultColWidth="11" defaultRowHeight="16" x14ac:dyDescent="0.2"/>
  <cols>
    <col min="2" max="2" width="16.5" bestFit="1" customWidth="1"/>
    <col min="3" max="3" width="17.5" bestFit="1" customWidth="1"/>
    <col min="4" max="4" width="15" bestFit="1" customWidth="1"/>
    <col min="5" max="5" width="24" bestFit="1" customWidth="1"/>
    <col min="6" max="6" width="21.33203125" bestFit="1" customWidth="1"/>
  </cols>
  <sheetData>
    <row r="1" spans="1:6" x14ac:dyDescent="0.2">
      <c r="A1" s="136"/>
      <c r="B1" s="135" t="s">
        <v>16</v>
      </c>
      <c r="C1" s="135" t="s">
        <v>97</v>
      </c>
      <c r="D1" s="135" t="s">
        <v>98</v>
      </c>
      <c r="E1" s="135" t="s">
        <v>44</v>
      </c>
      <c r="F1" s="135" t="s">
        <v>99</v>
      </c>
    </row>
    <row r="2" spans="1:6" x14ac:dyDescent="0.2">
      <c r="A2" s="136" t="s">
        <v>100</v>
      </c>
      <c r="B2" s="149">
        <f>'Ad Lib Fed Stocker Calves'!J14</f>
        <v>338.87592186666689</v>
      </c>
      <c r="C2" s="150">
        <f>'Ad Lib Fed Stocker Calves'!J28</f>
        <v>380.98250000000002</v>
      </c>
      <c r="D2" s="149">
        <f>'Ad Lib Fed Stocker Calves'!J36</f>
        <v>56.5</v>
      </c>
      <c r="E2" s="149">
        <f>'Ad Lib Fed Stocker Calves'!J40</f>
        <v>-42.10657813333313</v>
      </c>
      <c r="F2" s="149">
        <f>'Ad Lib Fed Stocker Calves'!J41</f>
        <v>-98.60657813333313</v>
      </c>
    </row>
    <row r="3" spans="1:6" ht="17" thickBot="1" x14ac:dyDescent="0.25">
      <c r="A3" s="139" t="s">
        <v>101</v>
      </c>
      <c r="B3" s="151">
        <f>'Limit Fed Stocker Calves'!J14</f>
        <v>290.89672708333319</v>
      </c>
      <c r="C3" s="151">
        <f>'Limit Fed Stocker Calves'!J29</f>
        <v>407.98250000000002</v>
      </c>
      <c r="D3" s="151">
        <f>'Limit Fed Stocker Calves'!J37</f>
        <v>56.5</v>
      </c>
      <c r="E3" s="151">
        <f>'Limit Fed Stocker Calves'!J41</f>
        <v>-117.08577291666683</v>
      </c>
      <c r="F3" s="151">
        <f>'Limit Fed Stocker Calves'!J42</f>
        <v>-173.58577291666683</v>
      </c>
    </row>
    <row r="4" spans="1:6" ht="18" thickBot="1" x14ac:dyDescent="0.25">
      <c r="A4" s="157" t="s">
        <v>102</v>
      </c>
      <c r="B4" s="158">
        <f>B2-B3</f>
        <v>47.979194783333696</v>
      </c>
      <c r="C4" s="159">
        <f>C2-C3</f>
        <v>-27</v>
      </c>
      <c r="D4" s="158">
        <f>D2-D3</f>
        <v>0</v>
      </c>
      <c r="E4" s="158">
        <f>E2-E3</f>
        <v>74.979194783333696</v>
      </c>
      <c r="F4" s="160">
        <f>F2-F3</f>
        <v>74.979194783333696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Limit Fed Stocker Calves</vt:lpstr>
      <vt:lpstr>Ad Lib Fed Stocker Calves</vt:lpstr>
      <vt:lpstr>Feed</vt:lpstr>
      <vt:lpstr>Seasonality</vt:lpstr>
      <vt:lpstr>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2020-02-11T13:13:00Z</dcterms:created>
  <dcterms:modified xsi:type="dcterms:W3CDTF">2020-11-13T21:06:41Z</dcterms:modified>
</cp:coreProperties>
</file>