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Rianto\Tonsor\LimitStocker\"/>
    </mc:Choice>
  </mc:AlternateContent>
  <bookViews>
    <workbookView xWindow="16185" yWindow="825" windowWidth="22425" windowHeight="18000" tabRatio="500"/>
  </bookViews>
  <sheets>
    <sheet name="Introduction" sheetId="6" r:id="rId1"/>
    <sheet name="Ad Lib" sheetId="4" r:id="rId2"/>
    <sheet name="Limit Fed" sheetId="2" r:id="rId3"/>
    <sheet name="Feed" sheetId="8" r:id="rId4"/>
    <sheet name="Summary" sheetId="5" r:id="rId5"/>
  </sheets>
  <externalReferences>
    <externalReference r:id="rId6"/>
  </externalReferences>
  <definedNames>
    <definedName name="price_selections">[1]Prices!$A$1:$A$2</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29" i="4" l="1"/>
  <c r="C10" i="8"/>
  <c r="E30" i="4"/>
  <c r="E23" i="4"/>
  <c r="C21" i="8"/>
  <c r="B19" i="2"/>
  <c r="B18" i="4"/>
  <c r="D20" i="8"/>
  <c r="C20" i="8"/>
  <c r="D9" i="8"/>
  <c r="C9" i="8"/>
  <c r="K9" i="4"/>
  <c r="K10" i="4"/>
  <c r="E19" i="2"/>
  <c r="K19" i="2"/>
  <c r="K16" i="2"/>
  <c r="K17" i="2"/>
  <c r="K18" i="2"/>
  <c r="K20" i="2"/>
  <c r="E21" i="2"/>
  <c r="K21" i="2"/>
  <c r="E22" i="2"/>
  <c r="H22" i="2"/>
  <c r="K22" i="2"/>
  <c r="E23" i="2"/>
  <c r="K23" i="2"/>
  <c r="E29" i="2"/>
  <c r="K29" i="2"/>
  <c r="E9" i="2"/>
  <c r="K5" i="2"/>
  <c r="K31" i="2"/>
  <c r="K32" i="2"/>
  <c r="E8" i="4"/>
  <c r="K30" i="4"/>
  <c r="E22" i="4"/>
  <c r="K23" i="4"/>
  <c r="K8" i="4"/>
  <c r="K12" i="4"/>
  <c r="E18" i="4"/>
  <c r="K18" i="4"/>
  <c r="E20" i="4"/>
  <c r="K20" i="4"/>
  <c r="K5" i="4"/>
  <c r="K32" i="4"/>
  <c r="H21" i="4"/>
  <c r="E21" i="4"/>
  <c r="K21" i="4"/>
  <c r="K15" i="4"/>
  <c r="K16" i="4"/>
  <c r="K17" i="4"/>
  <c r="K19" i="4"/>
  <c r="K33" i="4"/>
  <c r="K41" i="4"/>
  <c r="K43" i="4"/>
  <c r="K46" i="4"/>
  <c r="F2" i="5"/>
  <c r="K9" i="2"/>
  <c r="K10" i="2"/>
  <c r="K11" i="2"/>
  <c r="K13" i="2"/>
  <c r="K40" i="2"/>
  <c r="K42" i="2"/>
  <c r="K45" i="2"/>
  <c r="F3" i="5"/>
  <c r="F4" i="5"/>
  <c r="K45" i="4"/>
  <c r="E2" i="5"/>
  <c r="K44" i="2"/>
  <c r="E3" i="5"/>
  <c r="E4" i="5"/>
  <c r="D2" i="5"/>
  <c r="D3" i="5"/>
  <c r="D4" i="5"/>
  <c r="C2" i="5"/>
  <c r="C3" i="5"/>
  <c r="C4" i="5"/>
  <c r="B2" i="5"/>
  <c r="B3" i="5"/>
  <c r="B4" i="5"/>
</calcChain>
</file>

<file path=xl/sharedStrings.xml><?xml version="1.0" encoding="utf-8"?>
<sst xmlns="http://schemas.openxmlformats.org/spreadsheetml/2006/main" count="230" uniqueCount="84">
  <si>
    <t>Production Efficiency Information</t>
  </si>
  <si>
    <t>Death Loss</t>
  </si>
  <si>
    <t>CWT Produced</t>
  </si>
  <si>
    <t>Days in Backgrounding Lot</t>
  </si>
  <si>
    <t>Average Daily Gain</t>
  </si>
  <si>
    <t>Gross Return</t>
  </si>
  <si>
    <t>Price</t>
  </si>
  <si>
    <t>Unit</t>
  </si>
  <si>
    <t>Qty</t>
  </si>
  <si>
    <t>Total per Year</t>
  </si>
  <si>
    <t>Feeder Animal Sale</t>
  </si>
  <si>
    <t>per cwt</t>
  </si>
  <si>
    <t>x</t>
  </si>
  <si>
    <t>lbs</t>
  </si>
  <si>
    <t xml:space="preserve"> =</t>
  </si>
  <si>
    <t>Purchase price</t>
  </si>
  <si>
    <t>=</t>
  </si>
  <si>
    <t>Other</t>
  </si>
  <si>
    <t>Total Gross Return</t>
  </si>
  <si>
    <t>Variable Costs</t>
  </si>
  <si>
    <t>Pasture</t>
  </si>
  <si>
    <t>per acre</t>
  </si>
  <si>
    <t>total acres</t>
  </si>
  <si>
    <t>Crop Residue</t>
  </si>
  <si>
    <t>Harvested Forage</t>
  </si>
  <si>
    <t>per ton</t>
  </si>
  <si>
    <t>total tons</t>
  </si>
  <si>
    <t>Other Feed</t>
  </si>
  <si>
    <t>per unit</t>
  </si>
  <si>
    <t>units</t>
  </si>
  <si>
    <t>Labor</t>
  </si>
  <si>
    <t>per hour</t>
  </si>
  <si>
    <t>hours</t>
  </si>
  <si>
    <t>Vet Medicine/Drugs</t>
  </si>
  <si>
    <t>Marketing costs</t>
  </si>
  <si>
    <t>Utilities,Gas, Fuel, Oil</t>
  </si>
  <si>
    <t>Machinery, Facility/Equip. Repairs</t>
  </si>
  <si>
    <t>Cash Interest Paid</t>
  </si>
  <si>
    <t>Other variable costs</t>
  </si>
  <si>
    <t xml:space="preserve">  Total Variable Costs</t>
  </si>
  <si>
    <t>Fixed Costs</t>
  </si>
  <si>
    <t>Depreciation</t>
  </si>
  <si>
    <t>Taxes</t>
  </si>
  <si>
    <t>Farm/Livestock Insurance</t>
  </si>
  <si>
    <t>Opportunity Cost of Investment</t>
  </si>
  <si>
    <t>Other fixed costs</t>
  </si>
  <si>
    <t xml:space="preserve">  Total Fixed Costs</t>
  </si>
  <si>
    <t>Total Costs</t>
  </si>
  <si>
    <t>Income Over Variable Costs</t>
  </si>
  <si>
    <t xml:space="preserve">Income Over Total Costs </t>
  </si>
  <si>
    <t xml:space="preserve">Limit </t>
  </si>
  <si>
    <t>Alfalfa</t>
  </si>
  <si>
    <t>Dry Rolled Cracked Corn</t>
  </si>
  <si>
    <t>lbs/ head / day</t>
  </si>
  <si>
    <t>LEAL Supplement</t>
  </si>
  <si>
    <t>SweetBran</t>
  </si>
  <si>
    <t>Prairie Hay</t>
  </si>
  <si>
    <t>Total</t>
  </si>
  <si>
    <t>cost/ lb</t>
  </si>
  <si>
    <t>Total cost/ head/ day</t>
  </si>
  <si>
    <t>per head per day</t>
  </si>
  <si>
    <t>days</t>
  </si>
  <si>
    <t>Rain Event</t>
  </si>
  <si>
    <t>Mix and Delivery Time</t>
  </si>
  <si>
    <t>Anticipated Increase in Time</t>
  </si>
  <si>
    <t>-</t>
  </si>
  <si>
    <t>Tractor and Mixer Time and Usage</t>
  </si>
  <si>
    <t>Manure Management Costs or Rev</t>
  </si>
  <si>
    <t>Grain/Protein/ Mineral Supplements</t>
  </si>
  <si>
    <t>Anticipated Increase in Average Daily Gain</t>
  </si>
  <si>
    <t>Limit Fed</t>
  </si>
  <si>
    <t xml:space="preserve">Ad Libitum </t>
  </si>
  <si>
    <t>Difference</t>
  </si>
  <si>
    <t>Total Variable Costs</t>
  </si>
  <si>
    <t>Total Fixed Costs</t>
  </si>
  <si>
    <t>Income Over Total Costs</t>
  </si>
  <si>
    <t>Average Precipitation Events</t>
  </si>
  <si>
    <t>Labor wage</t>
  </si>
  <si>
    <t>Feedings/ day</t>
  </si>
  <si>
    <t>Death Loss (Percentage)</t>
  </si>
  <si>
    <t>KSU Backgrounding Budget Sheet</t>
  </si>
  <si>
    <t>Limit Feeding diet</t>
  </si>
  <si>
    <t>Ad Libitum Feeding Diet</t>
  </si>
  <si>
    <t>Ingredient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</si>
</sst>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0.0"/>
    <numFmt numFmtId="165" formatCode="0.000"/>
  </numFmts>
  <fonts count="22" x14ac:knownFonts="1">
    <font>
      <sz val="12"/>
      <color theme="1"/>
      <name val="Calibri"/>
      <family val="2"/>
      <scheme val="minor"/>
    </font>
    <font>
      <sz val="12"/>
      <color theme="1"/>
      <name val="Calibri"/>
      <family val="2"/>
      <scheme val="minor"/>
    </font>
    <font>
      <sz val="12"/>
      <color theme="1"/>
      <name val="Calibri"/>
      <family val="2"/>
      <scheme val="minor"/>
    </font>
    <font>
      <b/>
      <sz val="14"/>
      <color rgb="FF7030A0"/>
      <name val="Calibri"/>
      <family val="2"/>
      <scheme val="minor"/>
    </font>
    <font>
      <b/>
      <i/>
      <sz val="11"/>
      <color rgb="FF7030A0"/>
      <name val="Calibri"/>
      <family val="2"/>
      <scheme val="minor"/>
    </font>
    <font>
      <b/>
      <sz val="11"/>
      <color rgb="FF7030A0"/>
      <name val="Calibri"/>
      <family val="2"/>
      <scheme val="minor"/>
    </font>
    <font>
      <b/>
      <u/>
      <sz val="11"/>
      <color theme="1"/>
      <name val="Calibri"/>
      <family val="2"/>
      <scheme val="minor"/>
    </font>
    <font>
      <b/>
      <sz val="11"/>
      <color rgb="FF0070C0"/>
      <name val="Calibri"/>
      <family val="2"/>
      <scheme val="minor"/>
    </font>
    <font>
      <b/>
      <sz val="11"/>
      <color theme="1"/>
      <name val="Calibri"/>
      <family val="2"/>
      <scheme val="minor"/>
    </font>
    <font>
      <sz val="11"/>
      <name val="Calibri"/>
      <family val="2"/>
      <scheme val="minor"/>
    </font>
    <font>
      <i/>
      <sz val="11"/>
      <color theme="1"/>
      <name val="Calibri"/>
      <family val="2"/>
      <scheme val="minor"/>
    </font>
    <font>
      <b/>
      <i/>
      <sz val="11"/>
      <color theme="1"/>
      <name val="Calibri"/>
      <family val="2"/>
      <scheme val="minor"/>
    </font>
    <font>
      <b/>
      <sz val="11"/>
      <color theme="4"/>
      <name val="Calibri"/>
      <family val="2"/>
      <scheme val="minor"/>
    </font>
    <font>
      <b/>
      <sz val="12"/>
      <color theme="1"/>
      <name val="Calibri"/>
      <family val="2"/>
      <scheme val="minor"/>
    </font>
    <font>
      <b/>
      <sz val="12"/>
      <color theme="4"/>
      <name val="Calibri"/>
      <family val="2"/>
      <scheme val="minor"/>
    </font>
    <font>
      <b/>
      <sz val="11"/>
      <name val="Calibri"/>
      <family val="2"/>
      <scheme val="minor"/>
    </font>
    <font>
      <b/>
      <sz val="11"/>
      <color theme="4"/>
      <name val="Calibri"/>
      <family val="2"/>
      <scheme val="minor"/>
    </font>
    <font>
      <sz val="13"/>
      <color theme="1"/>
      <name val="Calibri"/>
      <family val="2"/>
      <scheme val="minor"/>
    </font>
    <font>
      <b/>
      <sz val="13"/>
      <color theme="1"/>
      <name val="Calibri"/>
      <family val="2"/>
      <scheme val="minor"/>
    </font>
    <font>
      <i/>
      <sz val="12"/>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0">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s>
  <cellStyleXfs count="11">
    <xf numFmtId="0" fontId="0" fillId="0" borderId="0"/>
    <xf numFmtId="44" fontId="2"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03">
    <xf numFmtId="0" fontId="0" fillId="0" borderId="0" xfId="0"/>
    <xf numFmtId="0" fontId="4" fillId="0" borderId="0" xfId="0" applyFont="1" applyFill="1" applyAlignment="1">
      <alignment horizontal="right"/>
    </xf>
    <xf numFmtId="0" fontId="5" fillId="0" borderId="0" xfId="0" applyFont="1" applyFill="1"/>
    <xf numFmtId="0" fontId="0" fillId="0" borderId="0" xfId="0" applyFill="1"/>
    <xf numFmtId="0" fontId="0" fillId="0" borderId="0" xfId="0" applyFill="1" applyAlignment="1">
      <alignment horizontal="center"/>
    </xf>
    <xf numFmtId="0" fontId="6" fillId="0" borderId="0" xfId="0" applyFont="1"/>
    <xf numFmtId="0" fontId="0" fillId="0" borderId="0" xfId="0" applyAlignment="1">
      <alignment horizontal="center"/>
    </xf>
    <xf numFmtId="0" fontId="7" fillId="0" borderId="0" xfId="0" applyFont="1"/>
    <xf numFmtId="0" fontId="0" fillId="0" borderId="0" xfId="0" applyAlignment="1">
      <alignment horizontal="right"/>
    </xf>
    <xf numFmtId="164" fontId="7" fillId="0" borderId="0" xfId="0" applyNumberFormat="1" applyFont="1" applyAlignment="1" applyProtection="1">
      <alignment horizontal="center"/>
      <protection locked="0"/>
    </xf>
    <xf numFmtId="0" fontId="0" fillId="0" borderId="0" xfId="0" applyAlignment="1">
      <alignment horizontal="center"/>
    </xf>
    <xf numFmtId="2" fontId="7" fillId="0" borderId="0" xfId="0" applyNumberFormat="1" applyFont="1" applyProtection="1">
      <protection locked="0"/>
    </xf>
    <xf numFmtId="165" fontId="0" fillId="0" borderId="0" xfId="0" applyNumberFormat="1"/>
    <xf numFmtId="164" fontId="7" fillId="0" borderId="0" xfId="0" applyNumberFormat="1" applyFont="1" applyAlignment="1">
      <alignment horizontal="center"/>
    </xf>
    <xf numFmtId="0" fontId="8" fillId="0" borderId="1" xfId="0" applyFont="1" applyBorder="1" applyAlignment="1">
      <alignment horizontal="center" vertical="center" wrapText="1"/>
    </xf>
    <xf numFmtId="44" fontId="9" fillId="0" borderId="0" xfId="1" applyFont="1" applyAlignment="1" applyProtection="1">
      <alignment horizontal="center"/>
    </xf>
    <xf numFmtId="0" fontId="10" fillId="0" borderId="0" xfId="0" applyFont="1"/>
    <xf numFmtId="2" fontId="0" fillId="0" borderId="0" xfId="0" applyNumberFormat="1"/>
    <xf numFmtId="2" fontId="0" fillId="0" borderId="0" xfId="0" applyNumberFormat="1" applyAlignment="1">
      <alignment horizontal="center"/>
    </xf>
    <xf numFmtId="44" fontId="0" fillId="0" borderId="0" xfId="0" applyNumberFormat="1"/>
    <xf numFmtId="1" fontId="7" fillId="0" borderId="0" xfId="0" applyNumberFormat="1" applyFont="1" applyAlignment="1" applyProtection="1">
      <alignment horizontal="center"/>
      <protection locked="0"/>
    </xf>
    <xf numFmtId="44" fontId="7" fillId="0" borderId="0" xfId="1" applyFont="1" applyAlignment="1">
      <alignment horizontal="center"/>
    </xf>
    <xf numFmtId="1" fontId="7" fillId="0" borderId="0" xfId="0" applyNumberFormat="1" applyFont="1" applyAlignment="1">
      <alignment horizontal="center"/>
    </xf>
    <xf numFmtId="0" fontId="11" fillId="0" borderId="1" xfId="0" applyFont="1" applyBorder="1"/>
    <xf numFmtId="0" fontId="0" fillId="0" borderId="1" xfId="0" applyBorder="1"/>
    <xf numFmtId="0" fontId="0" fillId="0" borderId="1" xfId="0" applyBorder="1" applyAlignment="1">
      <alignment horizontal="center"/>
    </xf>
    <xf numFmtId="44" fontId="8" fillId="0" borderId="1" xfId="0" applyNumberFormat="1" applyFont="1" applyBorder="1"/>
    <xf numFmtId="0" fontId="11" fillId="0" borderId="0" xfId="0" applyFont="1"/>
    <xf numFmtId="164" fontId="9" fillId="0" borderId="0" xfId="0" applyNumberFormat="1" applyFont="1" applyAlignment="1">
      <alignment horizontal="center"/>
    </xf>
    <xf numFmtId="0" fontId="0" fillId="0" borderId="0" xfId="0" applyAlignment="1">
      <alignment horizontal="left"/>
    </xf>
    <xf numFmtId="1" fontId="9" fillId="0" borderId="0" xfId="0" applyNumberFormat="1" applyFont="1" applyAlignment="1">
      <alignment horizontal="center"/>
    </xf>
    <xf numFmtId="44" fontId="7" fillId="0" borderId="0" xfId="1" applyFont="1" applyAlignment="1" applyProtection="1">
      <alignment horizontal="center"/>
      <protection locked="0"/>
    </xf>
    <xf numFmtId="44" fontId="7" fillId="0" borderId="0" xfId="0" applyNumberFormat="1" applyFont="1" applyFill="1" applyProtection="1">
      <protection locked="0"/>
    </xf>
    <xf numFmtId="0" fontId="10" fillId="0" borderId="1" xfId="0" applyFont="1" applyBorder="1"/>
    <xf numFmtId="164" fontId="7" fillId="0" borderId="1" xfId="0" applyNumberFormat="1" applyFont="1" applyBorder="1" applyAlignment="1">
      <alignment horizontal="center"/>
    </xf>
    <xf numFmtId="2" fontId="0" fillId="0" borderId="1" xfId="0" applyNumberFormat="1" applyBorder="1"/>
    <xf numFmtId="2" fontId="0" fillId="0" borderId="1" xfId="0" applyNumberFormat="1" applyBorder="1" applyAlignment="1">
      <alignment horizontal="center"/>
    </xf>
    <xf numFmtId="44" fontId="7" fillId="0" borderId="1" xfId="0" applyNumberFormat="1" applyFont="1" applyFill="1" applyBorder="1" applyProtection="1">
      <protection locked="0"/>
    </xf>
    <xf numFmtId="44" fontId="8" fillId="0" borderId="0" xfId="0" applyNumberFormat="1" applyFont="1"/>
    <xf numFmtId="0" fontId="0" fillId="0" borderId="0" xfId="0" applyBorder="1"/>
    <xf numFmtId="0" fontId="0" fillId="0" borderId="0" xfId="0" applyBorder="1" applyAlignment="1">
      <alignment horizontal="center"/>
    </xf>
    <xf numFmtId="44" fontId="7" fillId="0" borderId="0" xfId="1" applyFont="1" applyBorder="1" applyAlignment="1" applyProtection="1">
      <alignment horizontal="center"/>
      <protection locked="0"/>
    </xf>
    <xf numFmtId="0" fontId="0" fillId="0" borderId="0" xfId="0" applyFill="1" applyBorder="1"/>
    <xf numFmtId="0" fontId="11" fillId="0" borderId="2" xfId="0" applyFont="1" applyBorder="1"/>
    <xf numFmtId="0" fontId="0" fillId="0" borderId="2" xfId="0" applyBorder="1"/>
    <xf numFmtId="0" fontId="0" fillId="0" borderId="2" xfId="0" applyBorder="1" applyAlignment="1">
      <alignment horizontal="center"/>
    </xf>
    <xf numFmtId="44" fontId="8" fillId="0" borderId="2" xfId="0" applyNumberFormat="1" applyFont="1" applyBorder="1"/>
    <xf numFmtId="0" fontId="8" fillId="0" borderId="0" xfId="0" applyFont="1" applyBorder="1"/>
    <xf numFmtId="44" fontId="8" fillId="0" borderId="0" xfId="0" applyNumberFormat="1" applyFont="1" applyBorder="1"/>
    <xf numFmtId="0" fontId="8" fillId="0" borderId="0" xfId="0" applyFont="1"/>
    <xf numFmtId="44" fontId="8" fillId="0" borderId="3" xfId="0" applyNumberFormat="1" applyFont="1" applyBorder="1"/>
    <xf numFmtId="2" fontId="7" fillId="0" borderId="0" xfId="0" applyNumberFormat="1" applyFont="1"/>
    <xf numFmtId="0" fontId="0" fillId="0" borderId="0" xfId="0" applyAlignment="1">
      <alignment horizontal="center"/>
    </xf>
    <xf numFmtId="0" fontId="0" fillId="0" borderId="0" xfId="0" applyAlignment="1">
      <alignment horizontal="center"/>
    </xf>
    <xf numFmtId="8" fontId="7" fillId="0" borderId="0" xfId="1" applyNumberFormat="1" applyFont="1" applyAlignment="1" applyProtection="1">
      <alignment horizontal="center"/>
      <protection locked="0"/>
    </xf>
    <xf numFmtId="0" fontId="13" fillId="0" borderId="4" xfId="0" applyFont="1" applyBorder="1"/>
    <xf numFmtId="0" fontId="0" fillId="0" borderId="4" xfId="0" applyBorder="1"/>
    <xf numFmtId="0" fontId="13" fillId="0" borderId="4" xfId="0" applyFont="1" applyBorder="1" applyAlignment="1">
      <alignment horizontal="right"/>
    </xf>
    <xf numFmtId="0" fontId="7" fillId="0" borderId="0" xfId="1" applyNumberFormat="1" applyFont="1" applyAlignment="1" applyProtection="1">
      <alignment horizontal="center"/>
      <protection locked="0"/>
    </xf>
    <xf numFmtId="44" fontId="14" fillId="0" borderId="0" xfId="1" applyNumberFormat="1" applyFont="1"/>
    <xf numFmtId="44" fontId="8" fillId="0" borderId="0" xfId="1" applyFont="1" applyAlignment="1" applyProtection="1">
      <alignment horizontal="center"/>
      <protection locked="0"/>
    </xf>
    <xf numFmtId="44" fontId="8" fillId="0" borderId="0" xfId="0" applyNumberFormat="1" applyFont="1" applyFill="1" applyAlignment="1" applyProtection="1">
      <alignment horizontal="center"/>
      <protection locked="0"/>
    </xf>
    <xf numFmtId="165" fontId="8" fillId="0" borderId="0" xfId="0" applyNumberFormat="1" applyFont="1" applyAlignment="1" applyProtection="1">
      <alignment horizontal="center"/>
      <protection locked="0"/>
    </xf>
    <xf numFmtId="165" fontId="8" fillId="0" borderId="0" xfId="0" applyNumberFormat="1" applyFont="1" applyAlignment="1">
      <alignment horizontal="center"/>
    </xf>
    <xf numFmtId="44" fontId="12" fillId="0" borderId="0" xfId="1" applyFont="1" applyAlignment="1" applyProtection="1">
      <alignment horizontal="center"/>
      <protection locked="0"/>
    </xf>
    <xf numFmtId="44" fontId="12" fillId="0" borderId="0" xfId="0" applyNumberFormat="1" applyFont="1" applyFill="1" applyAlignment="1" applyProtection="1">
      <alignment horizontal="center"/>
      <protection locked="0"/>
    </xf>
    <xf numFmtId="0" fontId="0" fillId="0" borderId="4" xfId="0" applyFill="1" applyBorder="1"/>
    <xf numFmtId="44" fontId="9" fillId="0" borderId="0" xfId="1" applyFont="1" applyFill="1" applyAlignment="1" applyProtection="1">
      <alignment horizontal="center"/>
    </xf>
    <xf numFmtId="1" fontId="8" fillId="0" borderId="0" xfId="0" applyNumberFormat="1" applyFont="1" applyAlignment="1" applyProtection="1">
      <alignment horizontal="center"/>
    </xf>
    <xf numFmtId="1" fontId="15" fillId="0" borderId="0" xfId="0" applyNumberFormat="1" applyFont="1" applyAlignment="1" applyProtection="1">
      <alignment horizontal="center"/>
    </xf>
    <xf numFmtId="8" fontId="7" fillId="0" borderId="0" xfId="1" applyNumberFormat="1" applyFont="1" applyAlignment="1" applyProtection="1">
      <alignment horizontal="right"/>
      <protection locked="0"/>
    </xf>
    <xf numFmtId="164" fontId="15" fillId="0" borderId="0" xfId="0" applyNumberFormat="1" applyFont="1" applyAlignment="1" applyProtection="1">
      <alignment horizontal="center"/>
      <protection locked="0"/>
    </xf>
    <xf numFmtId="164" fontId="16" fillId="0" borderId="0" xfId="0" applyNumberFormat="1" applyFont="1" applyAlignment="1">
      <alignment horizontal="center"/>
    </xf>
    <xf numFmtId="1" fontId="15" fillId="0" borderId="0" xfId="0" applyNumberFormat="1" applyFont="1" applyAlignment="1">
      <alignment horizontal="center"/>
    </xf>
    <xf numFmtId="44" fontId="7" fillId="0" borderId="0" xfId="1" applyFont="1" applyFill="1" applyAlignment="1" applyProtection="1">
      <alignment horizontal="center"/>
      <protection locked="0"/>
    </xf>
    <xf numFmtId="44" fontId="7" fillId="0" borderId="0" xfId="0" applyNumberFormat="1" applyFont="1" applyFill="1" applyAlignment="1" applyProtection="1">
      <alignment horizontal="center"/>
      <protection locked="0"/>
    </xf>
    <xf numFmtId="0" fontId="13" fillId="0" borderId="0" xfId="0" applyFont="1" applyBorder="1"/>
    <xf numFmtId="0" fontId="17" fillId="0" borderId="0" xfId="0" applyFont="1"/>
    <xf numFmtId="0" fontId="18" fillId="0" borderId="0" xfId="0" applyFont="1"/>
    <xf numFmtId="165" fontId="8" fillId="0" borderId="0" xfId="0" applyNumberFormat="1" applyFont="1" applyFill="1" applyAlignment="1" applyProtection="1">
      <alignment horizontal="center"/>
      <protection locked="0"/>
    </xf>
    <xf numFmtId="0" fontId="14" fillId="0" borderId="0" xfId="0" applyNumberFormat="1" applyFont="1" applyAlignment="1">
      <alignment horizontal="center"/>
    </xf>
    <xf numFmtId="0" fontId="19" fillId="0" borderId="0" xfId="0" applyNumberFormat="1" applyFont="1" applyAlignment="1">
      <alignment horizontal="center"/>
    </xf>
    <xf numFmtId="2" fontId="19" fillId="0" borderId="0" xfId="0" applyNumberFormat="1" applyFont="1"/>
    <xf numFmtId="44" fontId="19" fillId="0" borderId="0" xfId="1" applyNumberFormat="1" applyFont="1" applyAlignment="1">
      <alignment horizontal="center"/>
    </xf>
    <xf numFmtId="2" fontId="19" fillId="0" borderId="0" xfId="0" applyNumberFormat="1" applyFont="1" applyAlignment="1">
      <alignment horizontal="center"/>
    </xf>
    <xf numFmtId="10" fontId="7" fillId="0" borderId="0" xfId="1" applyNumberFormat="1" applyFont="1" applyAlignment="1" applyProtection="1">
      <alignment horizontal="center"/>
      <protection locked="0"/>
    </xf>
    <xf numFmtId="10" fontId="7" fillId="0" borderId="0" xfId="2" applyNumberFormat="1" applyFont="1" applyAlignment="1" applyProtection="1">
      <alignment horizontal="center"/>
      <protection locked="0"/>
    </xf>
    <xf numFmtId="0" fontId="13" fillId="0" borderId="0" xfId="0" applyFont="1" applyBorder="1" applyAlignment="1">
      <alignment horizontal="right"/>
    </xf>
    <xf numFmtId="0" fontId="13" fillId="0" borderId="0" xfId="0" applyFont="1" applyBorder="1" applyAlignment="1">
      <alignment horizontal="center"/>
    </xf>
    <xf numFmtId="44" fontId="0" fillId="0" borderId="4" xfId="0" applyNumberFormat="1" applyBorder="1"/>
    <xf numFmtId="0" fontId="0" fillId="0" borderId="8" xfId="0" applyBorder="1"/>
    <xf numFmtId="44" fontId="0" fillId="0" borderId="8" xfId="0" applyNumberFormat="1" applyBorder="1"/>
    <xf numFmtId="0" fontId="18" fillId="3" borderId="9" xfId="0" applyFont="1" applyFill="1" applyBorder="1"/>
    <xf numFmtId="44" fontId="18" fillId="3" borderId="9" xfId="0" applyNumberFormat="1" applyFont="1" applyFill="1" applyBorder="1"/>
    <xf numFmtId="44" fontId="12" fillId="0" borderId="0" xfId="1" applyFont="1" applyAlignment="1" applyProtection="1">
      <alignment horizontal="center"/>
    </xf>
    <xf numFmtId="0" fontId="0" fillId="0" borderId="0" xfId="0" applyAlignment="1">
      <alignment horizontal="center"/>
    </xf>
    <xf numFmtId="0" fontId="3" fillId="3" borderId="0" xfId="0" applyFont="1" applyFill="1" applyAlignment="1">
      <alignment horizontal="center"/>
    </xf>
    <xf numFmtId="0" fontId="3" fillId="2" borderId="0" xfId="0" applyFont="1" applyFill="1" applyBorder="1" applyAlignment="1">
      <alignment horizontal="center" vertical="center" wrapText="1"/>
    </xf>
    <xf numFmtId="0" fontId="13" fillId="0" borderId="5" xfId="0" applyFont="1" applyBorder="1" applyAlignment="1">
      <alignment horizontal="center"/>
    </xf>
    <xf numFmtId="0" fontId="13" fillId="0" borderId="7" xfId="0" applyFont="1" applyBorder="1" applyAlignment="1">
      <alignment horizontal="center"/>
    </xf>
    <xf numFmtId="0" fontId="13" fillId="3" borderId="5" xfId="0" applyFont="1" applyFill="1" applyBorder="1" applyAlignment="1">
      <alignment horizontal="center"/>
    </xf>
    <xf numFmtId="0" fontId="13" fillId="3" borderId="6" xfId="0" applyFont="1" applyFill="1" applyBorder="1" applyAlignment="1">
      <alignment horizontal="center"/>
    </xf>
    <xf numFmtId="0" fontId="13" fillId="3" borderId="7" xfId="0" applyFont="1" applyFill="1" applyBorder="1" applyAlignment="1">
      <alignment horizontal="center"/>
    </xf>
  </cellXfs>
  <cellStyles count="1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hidden="1"/>
    <cellStyle name="Normal" xfId="0" builtinId="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381000</xdr:colOff>
      <xdr:row>0</xdr:row>
      <xdr:rowOff>177801</xdr:rowOff>
    </xdr:from>
    <xdr:to>
      <xdr:col>9</xdr:col>
      <xdr:colOff>736600</xdr:colOff>
      <xdr:row>64</xdr:row>
      <xdr:rowOff>37354</xdr:rowOff>
    </xdr:to>
    <xdr:sp macro="" textlink="">
      <xdr:nvSpPr>
        <xdr:cNvPr id="2" name="TextBox 1"/>
        <xdr:cNvSpPr txBox="1"/>
      </xdr:nvSpPr>
      <xdr:spPr>
        <a:xfrm>
          <a:off x="381000" y="177801"/>
          <a:ext cx="7751482" cy="13007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100" b="1" i="0" u="sng" strike="noStrike">
            <a:solidFill>
              <a:schemeClr val="dk1"/>
            </a:solidFill>
            <a:effectLst/>
            <a:latin typeface="+mn-lt"/>
            <a:ea typeface="+mn-ea"/>
            <a:cs typeface="+mn-cs"/>
          </a:endParaRPr>
        </a:p>
        <a:p>
          <a:endParaRPr lang="en-US" sz="1200" b="1" i="0" u="sng" strike="noStrike">
            <a:solidFill>
              <a:schemeClr val="dk1"/>
            </a:solidFill>
            <a:effectLst/>
            <a:latin typeface="Times New Roman" charset="0"/>
            <a:ea typeface="Times New Roman" charset="0"/>
            <a:cs typeface="Times New Roman" charset="0"/>
          </a:endParaRPr>
        </a:p>
        <a:p>
          <a:r>
            <a:rPr lang="en-US" sz="1200" b="1" i="1" u="sng" strike="noStrike">
              <a:solidFill>
                <a:schemeClr val="dk1"/>
              </a:solidFill>
              <a:effectLst/>
              <a:latin typeface="Times New Roman" charset="0"/>
              <a:ea typeface="Times New Roman" charset="0"/>
              <a:cs typeface="Times New Roman" charset="0"/>
            </a:rPr>
            <a:t>INTRODUCTION</a:t>
          </a:r>
          <a:r>
            <a:rPr lang="en-US" sz="1200" b="1" i="0" u="sng" strike="noStrike">
              <a:solidFill>
                <a:schemeClr val="dk1"/>
              </a:solidFill>
              <a:effectLst/>
              <a:latin typeface="Times New Roman" charset="0"/>
              <a:ea typeface="Times New Roman" charset="0"/>
              <a:cs typeface="Times New Roman" charset="0"/>
            </a:rPr>
            <a:t>:</a:t>
          </a:r>
          <a:r>
            <a:rPr lang="en-US" sz="1200">
              <a:latin typeface="Times New Roman" charset="0"/>
              <a:ea typeface="Times New Roman" charset="0"/>
              <a:cs typeface="Times New Roman" charset="0"/>
            </a:rPr>
            <a:t> These budget sheets were developed to serve as a barometer of</a:t>
          </a:r>
          <a:r>
            <a:rPr lang="en-US" sz="1200" baseline="0">
              <a:latin typeface="Times New Roman" charset="0"/>
              <a:ea typeface="Times New Roman" charset="0"/>
              <a:cs typeface="Times New Roman" charset="0"/>
            </a:rPr>
            <a:t> the profitability for the backrounding/ stocker sector to compare the profitability of growing stocker calves through limit feeding or ad libitum feeding. These budgets are not intended to represent any one operation and each individual should adjust key inputs to reflect their own operation. </a:t>
          </a:r>
          <a:endParaRPr lang="en-US" sz="1200" b="0" i="0" u="none" strike="noStrike">
            <a:solidFill>
              <a:schemeClr val="dk1"/>
            </a:solidFill>
            <a:effectLst/>
            <a:latin typeface="Times New Roman" charset="0"/>
            <a:ea typeface="Times New Roman" charset="0"/>
            <a:cs typeface="Times New Roman" charset="0"/>
          </a:endParaRPr>
        </a:p>
        <a:p>
          <a:endParaRPr lang="en-US" sz="1200" b="0" i="0" u="none" strike="noStrike">
            <a:solidFill>
              <a:schemeClr val="dk1"/>
            </a:solidFill>
            <a:effectLst/>
            <a:latin typeface="Times New Roman" charset="0"/>
            <a:ea typeface="Times New Roman" charset="0"/>
            <a:cs typeface="Times New Roman" charset="0"/>
          </a:endParaRPr>
        </a:p>
        <a:p>
          <a:r>
            <a:rPr lang="en-US" sz="1200">
              <a:latin typeface="Times New Roman" charset="0"/>
              <a:ea typeface="Times New Roman" charset="0"/>
              <a:cs typeface="Times New Roman" charset="0"/>
            </a:rPr>
            <a:t> </a:t>
          </a:r>
          <a:r>
            <a:rPr lang="en-US" sz="1200" b="1" i="1" u="sng" strike="noStrike">
              <a:solidFill>
                <a:schemeClr val="dk1"/>
              </a:solidFill>
              <a:effectLst/>
              <a:latin typeface="Times New Roman" charset="0"/>
              <a:ea typeface="Times New Roman" charset="0"/>
              <a:cs typeface="Times New Roman" charset="0"/>
            </a:rPr>
            <a:t>INSTRUCTIONS FOR THE USER</a:t>
          </a:r>
          <a:r>
            <a:rPr lang="en-US" sz="1200" b="1" i="0" u="sng" strike="noStrike">
              <a:solidFill>
                <a:schemeClr val="dk1"/>
              </a:solidFill>
              <a:effectLst/>
              <a:latin typeface="Times New Roman" charset="0"/>
              <a:ea typeface="Times New Roman" charset="0"/>
              <a:cs typeface="Times New Roman" charset="0"/>
            </a:rPr>
            <a:t>:</a:t>
          </a:r>
          <a:r>
            <a:rPr lang="en-US" sz="1200">
              <a:latin typeface="Times New Roman" charset="0"/>
              <a:ea typeface="Times New Roman" charset="0"/>
              <a:cs typeface="Times New Roman" charset="0"/>
            </a:rPr>
            <a:t> </a:t>
          </a:r>
          <a:r>
            <a:rPr lang="en-US" sz="1200" baseline="0">
              <a:latin typeface="Times New Roman" charset="0"/>
              <a:ea typeface="Times New Roman" charset="0"/>
              <a:cs typeface="Times New Roman" charset="0"/>
            </a:rPr>
            <a:t> </a:t>
          </a:r>
          <a:r>
            <a:rPr lang="en-US" sz="1200" b="1" i="0" u="none" strike="noStrike">
              <a:solidFill>
                <a:schemeClr val="accent1"/>
              </a:solidFill>
              <a:effectLst/>
              <a:latin typeface="Times New Roman" charset="0"/>
              <a:ea typeface="Times New Roman" charset="0"/>
              <a:cs typeface="Times New Roman" charset="0"/>
            </a:rPr>
            <a:t>Blue</a:t>
          </a:r>
          <a:r>
            <a:rPr lang="en-US" sz="1200" b="0" i="0" u="none" strike="noStrike">
              <a:solidFill>
                <a:schemeClr val="dk1"/>
              </a:solidFill>
              <a:effectLst/>
              <a:latin typeface="Times New Roman" charset="0"/>
              <a:ea typeface="Times New Roman" charset="0"/>
              <a:cs typeface="Times New Roman" charset="0"/>
            </a:rPr>
            <a:t> values are inputs that should be changed from the defaults to match your operation.  Black values are automatically calculated</a:t>
          </a:r>
          <a:r>
            <a:rPr lang="en-US" sz="1200" b="0" i="0" u="none" strike="noStrike" baseline="0">
              <a:solidFill>
                <a:schemeClr val="dk1"/>
              </a:solidFill>
              <a:effectLst/>
              <a:latin typeface="Times New Roman" charset="0"/>
              <a:ea typeface="Times New Roman" charset="0"/>
              <a:cs typeface="Times New Roman" charset="0"/>
            </a:rPr>
            <a:t> and should not be adjusted. The diets utilized throughout the research trial are in the Feed tab. If you choose to use a diet other than the diets provided, please update them accordingly. </a:t>
          </a:r>
          <a:endParaRPr lang="en-US" sz="1200">
            <a:latin typeface="Times New Roman" charset="0"/>
            <a:ea typeface="Times New Roman" charset="0"/>
            <a:cs typeface="Times New Roman" charset="0"/>
          </a:endParaRPr>
        </a:p>
        <a:p>
          <a:endParaRPr lang="en-US" sz="1200">
            <a:latin typeface="Times New Roman" charset="0"/>
            <a:ea typeface="Times New Roman" charset="0"/>
            <a:cs typeface="Times New Roman" charset="0"/>
          </a:endParaRPr>
        </a:p>
        <a:p>
          <a:endParaRPr lang="en-US" sz="1200">
            <a:latin typeface="Times New Roman" charset="0"/>
            <a:ea typeface="Times New Roman" charset="0"/>
            <a:cs typeface="Times New Roman" charset="0"/>
          </a:endParaRPr>
        </a:p>
        <a:p>
          <a:r>
            <a:rPr lang="en-US" sz="1200" b="1" i="1">
              <a:solidFill>
                <a:schemeClr val="dk1"/>
              </a:solidFill>
              <a:effectLst/>
              <a:latin typeface="Times New Roman" charset="0"/>
              <a:ea typeface="Times New Roman" charset="0"/>
              <a:cs typeface="Times New Roman" charset="0"/>
            </a:rPr>
            <a:t>Production Efficiency Measures: </a:t>
          </a:r>
        </a:p>
        <a:p>
          <a:r>
            <a:rPr lang="en-US" sz="1200" b="1">
              <a:solidFill>
                <a:schemeClr val="dk1"/>
              </a:solidFill>
              <a:effectLst/>
              <a:latin typeface="Times New Roman" charset="0"/>
              <a:ea typeface="Times New Roman" charset="0"/>
              <a:cs typeface="Times New Roman" charset="0"/>
            </a:rPr>
            <a:t>Death Loss</a:t>
          </a:r>
          <a:r>
            <a:rPr lang="en-US" sz="1200">
              <a:solidFill>
                <a:schemeClr val="dk1"/>
              </a:solidFill>
              <a:effectLst/>
              <a:latin typeface="Times New Roman" charset="0"/>
              <a:ea typeface="Times New Roman" charset="0"/>
              <a:cs typeface="Times New Roman" charset="0"/>
            </a:rPr>
            <a:t>: Percentage of animals normally lost.</a:t>
          </a:r>
        </a:p>
        <a:p>
          <a:r>
            <a:rPr lang="en-US" sz="1200" b="1">
              <a:solidFill>
                <a:schemeClr val="dk1"/>
              </a:solidFill>
              <a:effectLst/>
              <a:latin typeface="Times New Roman" charset="0"/>
              <a:ea typeface="Times New Roman" charset="0"/>
              <a:cs typeface="Times New Roman" charset="0"/>
            </a:rPr>
            <a:t>Days in Backgrounding Lot</a:t>
          </a:r>
          <a:r>
            <a:rPr lang="en-US" sz="1200">
              <a:solidFill>
                <a:schemeClr val="dk1"/>
              </a:solidFill>
              <a:effectLst/>
              <a:latin typeface="Times New Roman" charset="0"/>
              <a:ea typeface="Times New Roman" charset="0"/>
              <a:cs typeface="Times New Roman" charset="0"/>
            </a:rPr>
            <a:t>: Will be used to calculate ending weight and be multiplied by feed inputs that are on a per day basis.</a:t>
          </a:r>
        </a:p>
        <a:p>
          <a:r>
            <a:rPr lang="en-US" sz="1200" b="1">
              <a:solidFill>
                <a:schemeClr val="dk1"/>
              </a:solidFill>
              <a:effectLst/>
              <a:latin typeface="Times New Roman" charset="0"/>
              <a:ea typeface="Times New Roman" charset="0"/>
              <a:cs typeface="Times New Roman" charset="0"/>
            </a:rPr>
            <a:t>Average Daily Gain</a:t>
          </a:r>
          <a:r>
            <a:rPr lang="en-US" sz="1200">
              <a:solidFill>
                <a:schemeClr val="dk1"/>
              </a:solidFill>
              <a:effectLst/>
              <a:latin typeface="Times New Roman" charset="0"/>
              <a:ea typeface="Times New Roman" charset="0"/>
              <a:cs typeface="Times New Roman" charset="0"/>
            </a:rPr>
            <a:t>: Will be multiplied by days in the lot to determine ending weight. ADG is a large driver of returns, so this should be adjusted to fit the production setting. The anticipated increase in average daily gain due to limit feeding is applied to the limit fed calculations.</a:t>
          </a:r>
        </a:p>
        <a:p>
          <a:r>
            <a:rPr lang="en-US" sz="1200">
              <a:solidFill>
                <a:schemeClr val="dk1"/>
              </a:solidFill>
              <a:effectLst/>
              <a:latin typeface="Times New Roman" charset="0"/>
              <a:ea typeface="Times New Roman" charset="0"/>
              <a:cs typeface="Times New Roman" charset="0"/>
            </a:rPr>
            <a:t> </a:t>
          </a:r>
        </a:p>
        <a:p>
          <a:r>
            <a:rPr lang="en-US" sz="1200" b="1" i="1">
              <a:solidFill>
                <a:schemeClr val="dk1"/>
              </a:solidFill>
              <a:effectLst/>
              <a:latin typeface="Times New Roman" charset="0"/>
              <a:ea typeface="Times New Roman" charset="0"/>
              <a:cs typeface="Times New Roman" charset="0"/>
            </a:rPr>
            <a:t>Gross Returns</a:t>
          </a:r>
          <a:r>
            <a:rPr lang="en-US" sz="1200" b="1">
              <a:solidFill>
                <a:schemeClr val="dk1"/>
              </a:solidFill>
              <a:effectLst/>
              <a:latin typeface="Times New Roman" charset="0"/>
              <a:ea typeface="Times New Roman" charset="0"/>
              <a:cs typeface="Times New Roman" charset="0"/>
            </a:rPr>
            <a:t>:</a:t>
          </a:r>
          <a:endParaRPr lang="en-US" sz="1200">
            <a:solidFill>
              <a:schemeClr val="dk1"/>
            </a:solidFill>
            <a:effectLst/>
            <a:latin typeface="Times New Roman" charset="0"/>
            <a:ea typeface="Times New Roman" charset="0"/>
            <a:cs typeface="Times New Roman" charset="0"/>
          </a:endParaRPr>
        </a:p>
        <a:p>
          <a:r>
            <a:rPr lang="en-US" sz="1200" b="1">
              <a:solidFill>
                <a:schemeClr val="dk1"/>
              </a:solidFill>
              <a:effectLst/>
              <a:latin typeface="Times New Roman" charset="0"/>
              <a:ea typeface="Times New Roman" charset="0"/>
              <a:cs typeface="Times New Roman" charset="0"/>
            </a:rPr>
            <a:t>Feeder Animal Sale</a:t>
          </a:r>
          <a:r>
            <a:rPr lang="en-US" sz="1200">
              <a:solidFill>
                <a:schemeClr val="dk1"/>
              </a:solidFill>
              <a:effectLst/>
              <a:latin typeface="Times New Roman" charset="0"/>
              <a:ea typeface="Times New Roman" charset="0"/>
              <a:cs typeface="Times New Roman" charset="0"/>
            </a:rPr>
            <a:t>: Default is based upon a March Steer Price; this value should be adjusted based</a:t>
          </a:r>
          <a:r>
            <a:rPr lang="en-US" sz="1200" baseline="0">
              <a:solidFill>
                <a:schemeClr val="dk1"/>
              </a:solidFill>
              <a:effectLst/>
              <a:latin typeface="Times New Roman" charset="0"/>
              <a:ea typeface="Times New Roman" charset="0"/>
              <a:cs typeface="Times New Roman" charset="0"/>
            </a:rPr>
            <a:t> on when marketing calves and if purchasing steers or heifers</a:t>
          </a:r>
          <a:r>
            <a:rPr lang="en-US" sz="1200">
              <a:solidFill>
                <a:schemeClr val="dk1"/>
              </a:solidFill>
              <a:effectLst/>
              <a:latin typeface="Times New Roman" charset="0"/>
              <a:ea typeface="Times New Roman" charset="0"/>
              <a:cs typeface="Times New Roman" charset="0"/>
            </a:rPr>
            <a:t>.</a:t>
          </a:r>
        </a:p>
        <a:p>
          <a:r>
            <a:rPr lang="en-US" sz="1200" b="1">
              <a:solidFill>
                <a:schemeClr val="dk1"/>
              </a:solidFill>
              <a:effectLst/>
              <a:latin typeface="Times New Roman" charset="0"/>
              <a:ea typeface="Times New Roman" charset="0"/>
              <a:cs typeface="Times New Roman" charset="0"/>
            </a:rPr>
            <a:t>Purchase Price</a:t>
          </a:r>
          <a:r>
            <a:rPr lang="en-US" sz="1200">
              <a:solidFill>
                <a:schemeClr val="dk1"/>
              </a:solidFill>
              <a:effectLst/>
              <a:latin typeface="Times New Roman" charset="0"/>
              <a:ea typeface="Times New Roman" charset="0"/>
              <a:cs typeface="Times New Roman" charset="0"/>
            </a:rPr>
            <a:t>: Default price is based upon a October Steer Price; this value should be adjusted based</a:t>
          </a:r>
          <a:r>
            <a:rPr lang="en-US" sz="1200" baseline="0">
              <a:solidFill>
                <a:schemeClr val="dk1"/>
              </a:solidFill>
              <a:effectLst/>
              <a:latin typeface="Times New Roman" charset="0"/>
              <a:ea typeface="Times New Roman" charset="0"/>
              <a:cs typeface="Times New Roman" charset="0"/>
            </a:rPr>
            <a:t> on when purchasing calves and it purchasing steers or heifers</a:t>
          </a:r>
          <a:r>
            <a:rPr lang="en-US" sz="1200">
              <a:solidFill>
                <a:schemeClr val="dk1"/>
              </a:solidFill>
              <a:effectLst/>
              <a:latin typeface="Times New Roman" charset="0"/>
              <a:ea typeface="Times New Roman" charset="0"/>
              <a:cs typeface="Times New Roman" charset="0"/>
            </a:rPr>
            <a:t>.</a:t>
          </a:r>
        </a:p>
        <a:p>
          <a:r>
            <a:rPr lang="en-US" sz="1200" b="1">
              <a:solidFill>
                <a:schemeClr val="dk1"/>
              </a:solidFill>
              <a:effectLst/>
              <a:latin typeface="Times New Roman" charset="0"/>
              <a:ea typeface="Times New Roman" charset="0"/>
              <a:cs typeface="Times New Roman" charset="0"/>
            </a:rPr>
            <a:t>Death Loss</a:t>
          </a:r>
          <a:r>
            <a:rPr lang="en-US" sz="1200">
              <a:solidFill>
                <a:schemeClr val="dk1"/>
              </a:solidFill>
              <a:effectLst/>
              <a:latin typeface="Times New Roman" charset="0"/>
              <a:ea typeface="Times New Roman" charset="0"/>
              <a:cs typeface="Times New Roman" charset="0"/>
            </a:rPr>
            <a:t>: Death loss percentage is multiplied by the purchase animal price to determine the deduction.</a:t>
          </a:r>
        </a:p>
        <a:p>
          <a:endParaRPr lang="en-US" sz="1200">
            <a:solidFill>
              <a:schemeClr val="dk1"/>
            </a:solidFill>
            <a:effectLst/>
            <a:latin typeface="Times New Roman" charset="0"/>
            <a:ea typeface="Times New Roman" charset="0"/>
            <a:cs typeface="Times New Roman" charset="0"/>
          </a:endParaRPr>
        </a:p>
        <a:p>
          <a:r>
            <a:rPr lang="en-US" sz="1200" b="1" i="1">
              <a:solidFill>
                <a:schemeClr val="dk1"/>
              </a:solidFill>
              <a:effectLst/>
              <a:latin typeface="Times New Roman" charset="0"/>
              <a:ea typeface="Times New Roman" charset="0"/>
              <a:cs typeface="Times New Roman" charset="0"/>
            </a:rPr>
            <a:t>Variable Costs</a:t>
          </a:r>
          <a:r>
            <a:rPr lang="en-US" sz="1200" b="1">
              <a:solidFill>
                <a:schemeClr val="dk1"/>
              </a:solidFill>
              <a:effectLst/>
              <a:latin typeface="Times New Roman" charset="0"/>
              <a:ea typeface="Times New Roman" charset="0"/>
              <a:cs typeface="Times New Roman" charset="0"/>
            </a:rPr>
            <a:t>: </a:t>
          </a:r>
          <a:endParaRPr lang="en-US" sz="1200">
            <a:solidFill>
              <a:schemeClr val="dk1"/>
            </a:solidFill>
            <a:effectLst/>
            <a:latin typeface="Times New Roman" charset="0"/>
            <a:ea typeface="Times New Roman" charset="0"/>
            <a:cs typeface="Times New Roman" charset="0"/>
          </a:endParaRPr>
        </a:p>
        <a:p>
          <a:r>
            <a:rPr lang="en-US" sz="1200" b="1">
              <a:solidFill>
                <a:schemeClr val="dk1"/>
              </a:solidFill>
              <a:effectLst/>
              <a:latin typeface="Times New Roman" charset="0"/>
              <a:ea typeface="Times New Roman" charset="0"/>
              <a:cs typeface="Times New Roman" charset="0"/>
            </a:rPr>
            <a:t>Pasture</a:t>
          </a:r>
          <a:r>
            <a:rPr lang="en-US" sz="1200">
              <a:solidFill>
                <a:schemeClr val="dk1"/>
              </a:solidFill>
              <a:effectLst/>
              <a:latin typeface="Times New Roman" charset="0"/>
              <a:ea typeface="Times New Roman" charset="0"/>
              <a:cs typeface="Times New Roman" charset="0"/>
            </a:rPr>
            <a:t>: State average estimate of a 10-year linear trend using NASS surveys for pasture rental rates. Pasture is not used in this example. </a:t>
          </a:r>
        </a:p>
        <a:p>
          <a:r>
            <a:rPr lang="en-US" sz="1200" b="1">
              <a:solidFill>
                <a:schemeClr val="dk1"/>
              </a:solidFill>
              <a:effectLst/>
              <a:latin typeface="Times New Roman" charset="0"/>
              <a:ea typeface="Times New Roman" charset="0"/>
              <a:cs typeface="Times New Roman" charset="0"/>
            </a:rPr>
            <a:t>Crop Residue</a:t>
          </a:r>
          <a:r>
            <a:rPr lang="en-US" sz="1200">
              <a:solidFill>
                <a:schemeClr val="dk1"/>
              </a:solidFill>
              <a:effectLst/>
              <a:latin typeface="Times New Roman" charset="0"/>
              <a:ea typeface="Times New Roman" charset="0"/>
              <a:cs typeface="Times New Roman" charset="0"/>
            </a:rPr>
            <a:t>: Defaults to $15/ acre, but no crop reside is used in this example.</a:t>
          </a:r>
        </a:p>
        <a:p>
          <a:r>
            <a:rPr lang="en-US" sz="1200" b="1">
              <a:solidFill>
                <a:schemeClr val="dk1"/>
              </a:solidFill>
              <a:effectLst/>
              <a:latin typeface="Times New Roman" charset="0"/>
              <a:ea typeface="Times New Roman" charset="0"/>
              <a:cs typeface="Times New Roman" charset="0"/>
            </a:rPr>
            <a:t>Harvested Forage</a:t>
          </a:r>
          <a:r>
            <a:rPr lang="en-US" sz="1200">
              <a:solidFill>
                <a:schemeClr val="dk1"/>
              </a:solidFill>
              <a:effectLst/>
              <a:latin typeface="Times New Roman" charset="0"/>
              <a:ea typeface="Times New Roman" charset="0"/>
              <a:cs typeface="Times New Roman" charset="0"/>
            </a:rPr>
            <a:t>: 135/ ton, but no harvested forage is used in this example.</a:t>
          </a:r>
        </a:p>
        <a:p>
          <a:r>
            <a:rPr lang="en-US" sz="1200" b="1">
              <a:solidFill>
                <a:schemeClr val="dk1"/>
              </a:solidFill>
              <a:effectLst/>
              <a:latin typeface="Times New Roman" charset="0"/>
              <a:ea typeface="Times New Roman" charset="0"/>
              <a:cs typeface="Times New Roman" charset="0"/>
            </a:rPr>
            <a:t>Grain/ Protein/ Mineral Supplements</a:t>
          </a:r>
          <a:r>
            <a:rPr lang="en-US" sz="1200">
              <a:solidFill>
                <a:schemeClr val="dk1"/>
              </a:solidFill>
              <a:effectLst/>
              <a:latin typeface="Times New Roman" charset="0"/>
              <a:ea typeface="Times New Roman" charset="0"/>
              <a:cs typeface="Times New Roman" charset="0"/>
            </a:rPr>
            <a:t>: The diet fed for each feeding type is formulated and priced for each ingredient used. It is on a per head per day basis and multiplied by how many days cattle are fed. </a:t>
          </a:r>
        </a:p>
        <a:p>
          <a:r>
            <a:rPr lang="en-US" sz="1200" b="1">
              <a:solidFill>
                <a:schemeClr val="dk1"/>
              </a:solidFill>
              <a:effectLst/>
              <a:latin typeface="Times New Roman" charset="0"/>
              <a:ea typeface="Times New Roman" charset="0"/>
              <a:cs typeface="Times New Roman" charset="0"/>
            </a:rPr>
            <a:t>Labor</a:t>
          </a:r>
          <a:r>
            <a:rPr lang="en-US" sz="1200">
              <a:solidFill>
                <a:schemeClr val="dk1"/>
              </a:solidFill>
              <a:effectLst/>
              <a:latin typeface="Times New Roman" charset="0"/>
              <a:ea typeface="Times New Roman" charset="0"/>
              <a:cs typeface="Times New Roman" charset="0"/>
            </a:rPr>
            <a:t>: Researched labor per animal is .3 hours per month</a:t>
          </a:r>
        </a:p>
        <a:p>
          <a:r>
            <a:rPr lang="en-US" sz="1200" b="1">
              <a:solidFill>
                <a:schemeClr val="dk1"/>
              </a:solidFill>
              <a:effectLst/>
              <a:latin typeface="Times New Roman" charset="0"/>
              <a:ea typeface="Times New Roman" charset="0"/>
              <a:cs typeface="Times New Roman" charset="0"/>
            </a:rPr>
            <a:t>Average Rain Event</a:t>
          </a:r>
          <a:r>
            <a:rPr lang="en-US" sz="1200">
              <a:solidFill>
                <a:schemeClr val="dk1"/>
              </a:solidFill>
              <a:effectLst/>
              <a:latin typeface="Times New Roman" charset="0"/>
              <a:ea typeface="Times New Roman" charset="0"/>
              <a:cs typeface="Times New Roman" charset="0"/>
            </a:rPr>
            <a:t>: Average number of rain events for the production cycle is multiplied by the average time per head of additional labor required.</a:t>
          </a:r>
        </a:p>
        <a:p>
          <a:r>
            <a:rPr lang="en-US" sz="1200" b="1">
              <a:solidFill>
                <a:schemeClr val="dk1"/>
              </a:solidFill>
              <a:effectLst/>
              <a:latin typeface="Times New Roman" charset="0"/>
              <a:ea typeface="Times New Roman" charset="0"/>
              <a:cs typeface="Times New Roman" charset="0"/>
            </a:rPr>
            <a:t>Mix and Delivery Time</a:t>
          </a:r>
          <a:r>
            <a:rPr lang="en-US" sz="1200">
              <a:solidFill>
                <a:schemeClr val="dk1"/>
              </a:solidFill>
              <a:effectLst/>
              <a:latin typeface="Times New Roman" charset="0"/>
              <a:ea typeface="Times New Roman" charset="0"/>
              <a:cs typeface="Times New Roman" charset="0"/>
            </a:rPr>
            <a:t>: The labor cost associated with the time required to mix and deliver the diets on a per head basis. The anticipated increase in time to feed the diet that is limit fed is accounted for.</a:t>
          </a:r>
        </a:p>
        <a:p>
          <a:r>
            <a:rPr lang="en-US" sz="1200" b="1">
              <a:solidFill>
                <a:schemeClr val="dk1"/>
              </a:solidFill>
              <a:effectLst/>
              <a:latin typeface="Times New Roman" charset="0"/>
              <a:ea typeface="Times New Roman" charset="0"/>
              <a:cs typeface="Times New Roman" charset="0"/>
            </a:rPr>
            <a:t>Vet Medicine/ Drugs</a:t>
          </a:r>
          <a:r>
            <a:rPr lang="en-US" sz="1200">
              <a:solidFill>
                <a:schemeClr val="dk1"/>
              </a:solidFill>
              <a:effectLst/>
              <a:latin typeface="Times New Roman" charset="0"/>
              <a:ea typeface="Times New Roman" charset="0"/>
              <a:cs typeface="Times New Roman" charset="0"/>
            </a:rPr>
            <a:t>: KFMA value</a:t>
          </a:r>
        </a:p>
        <a:p>
          <a:r>
            <a:rPr lang="en-US" sz="1200" b="1">
              <a:solidFill>
                <a:schemeClr val="dk1"/>
              </a:solidFill>
              <a:effectLst/>
              <a:latin typeface="Times New Roman" charset="0"/>
              <a:ea typeface="Times New Roman" charset="0"/>
              <a:cs typeface="Times New Roman" charset="0"/>
            </a:rPr>
            <a:t>Marketing Costs</a:t>
          </a:r>
          <a:r>
            <a:rPr lang="en-US" sz="1200">
              <a:solidFill>
                <a:schemeClr val="dk1"/>
              </a:solidFill>
              <a:effectLst/>
              <a:latin typeface="Times New Roman" charset="0"/>
              <a:ea typeface="Times New Roman" charset="0"/>
              <a:cs typeface="Times New Roman" charset="0"/>
            </a:rPr>
            <a:t>: KFMA value which includes trucking and sale commissions </a:t>
          </a:r>
        </a:p>
        <a:p>
          <a:r>
            <a:rPr lang="en-US" sz="1200" b="1">
              <a:solidFill>
                <a:schemeClr val="dk1"/>
              </a:solidFill>
              <a:effectLst/>
              <a:latin typeface="Times New Roman" charset="0"/>
              <a:ea typeface="Times New Roman" charset="0"/>
              <a:cs typeface="Times New Roman" charset="0"/>
            </a:rPr>
            <a:t>Utilities, Gas, Fuel, Oil</a:t>
          </a:r>
          <a:r>
            <a:rPr lang="en-US" sz="1200">
              <a:solidFill>
                <a:schemeClr val="dk1"/>
              </a:solidFill>
              <a:effectLst/>
              <a:latin typeface="Times New Roman" charset="0"/>
              <a:ea typeface="Times New Roman" charset="0"/>
              <a:cs typeface="Times New Roman" charset="0"/>
            </a:rPr>
            <a:t>: KFMA values which includes fuel and oil for equipment, and the enterprise’s share of telephone, electricity, gas, and water expenses.</a:t>
          </a:r>
        </a:p>
        <a:p>
          <a:r>
            <a:rPr lang="en-US" sz="1200" b="1">
              <a:solidFill>
                <a:schemeClr val="dk1"/>
              </a:solidFill>
              <a:effectLst/>
              <a:latin typeface="Times New Roman" charset="0"/>
              <a:ea typeface="Times New Roman" charset="0"/>
              <a:cs typeface="Times New Roman" charset="0"/>
            </a:rPr>
            <a:t>Manure Management Cost</a:t>
          </a:r>
          <a:r>
            <a:rPr lang="en-US" sz="1200">
              <a:solidFill>
                <a:schemeClr val="dk1"/>
              </a:solidFill>
              <a:effectLst/>
              <a:latin typeface="Times New Roman" charset="0"/>
              <a:ea typeface="Times New Roman" charset="0"/>
              <a:cs typeface="Times New Roman" charset="0"/>
            </a:rPr>
            <a:t>:</a:t>
          </a:r>
        </a:p>
        <a:p>
          <a:r>
            <a:rPr lang="en-US" sz="1200" b="1">
              <a:solidFill>
                <a:schemeClr val="dk1"/>
              </a:solidFill>
              <a:effectLst/>
              <a:latin typeface="Times New Roman" charset="0"/>
              <a:ea typeface="Times New Roman" charset="0"/>
              <a:cs typeface="Times New Roman" charset="0"/>
            </a:rPr>
            <a:t>Machinery, Facility/ Equip Repairs</a:t>
          </a:r>
          <a:r>
            <a:rPr lang="en-US" sz="1200">
              <a:solidFill>
                <a:schemeClr val="dk1"/>
              </a:solidFill>
              <a:effectLst/>
              <a:latin typeface="Times New Roman" charset="0"/>
              <a:ea typeface="Times New Roman" charset="0"/>
              <a:cs typeface="Times New Roman" charset="0"/>
            </a:rPr>
            <a:t>: KFMA value</a:t>
          </a:r>
        </a:p>
        <a:p>
          <a:r>
            <a:rPr lang="en-US" sz="1200" b="1">
              <a:solidFill>
                <a:schemeClr val="dk1"/>
              </a:solidFill>
              <a:effectLst/>
              <a:latin typeface="Times New Roman" charset="0"/>
              <a:ea typeface="Times New Roman" charset="0"/>
              <a:cs typeface="Times New Roman" charset="0"/>
            </a:rPr>
            <a:t>Tractor and Mixer Time and Usage</a:t>
          </a:r>
          <a:r>
            <a:rPr lang="en-US" sz="1200">
              <a:solidFill>
                <a:schemeClr val="dk1"/>
              </a:solidFill>
              <a:effectLst/>
              <a:latin typeface="Times New Roman" charset="0"/>
              <a:ea typeface="Times New Roman" charset="0"/>
              <a:cs typeface="Times New Roman" charset="0"/>
            </a:rPr>
            <a:t>: Lease price per hour for a tractor and mixer multiplied by the per head usage. The anticipated increase in time to feed the limit fed diet is accounted for. </a:t>
          </a:r>
        </a:p>
        <a:p>
          <a:r>
            <a:rPr lang="en-US" sz="1200" b="1">
              <a:solidFill>
                <a:schemeClr val="dk1"/>
              </a:solidFill>
              <a:effectLst/>
              <a:latin typeface="Times New Roman" charset="0"/>
              <a:ea typeface="Times New Roman" charset="0"/>
              <a:cs typeface="Times New Roman" charset="0"/>
            </a:rPr>
            <a:t>Cash Interest Paid</a:t>
          </a:r>
          <a:r>
            <a:rPr lang="en-US" sz="1200">
              <a:solidFill>
                <a:schemeClr val="dk1"/>
              </a:solidFill>
              <a:effectLst/>
              <a:latin typeface="Times New Roman" charset="0"/>
              <a:ea typeface="Times New Roman" charset="0"/>
              <a:cs typeface="Times New Roman" charset="0"/>
            </a:rPr>
            <a:t>: KFMA value</a:t>
          </a:r>
        </a:p>
        <a:p>
          <a:r>
            <a:rPr lang="en-US" sz="1200" b="1">
              <a:solidFill>
                <a:schemeClr val="dk1"/>
              </a:solidFill>
              <a:effectLst/>
              <a:latin typeface="Times New Roman" charset="0"/>
              <a:ea typeface="Times New Roman" charset="0"/>
              <a:cs typeface="Times New Roman" charset="0"/>
            </a:rPr>
            <a:t>Other Variable Costs</a:t>
          </a:r>
          <a:r>
            <a:rPr lang="en-US" sz="1200">
              <a:solidFill>
                <a:schemeClr val="dk1"/>
              </a:solidFill>
              <a:effectLst/>
              <a:latin typeface="Times New Roman" charset="0"/>
              <a:ea typeface="Times New Roman" charset="0"/>
              <a:cs typeface="Times New Roman" charset="0"/>
            </a:rPr>
            <a:t>: Rough sum of all other KFMA variable costs, includes fees/ publications/ travel, conservation, building rent, and auto expense. If additional bunks are required to limit feed it should be added in here.</a:t>
          </a:r>
        </a:p>
        <a:p>
          <a:endParaRPr lang="en-US" sz="1200" b="1">
            <a:solidFill>
              <a:schemeClr val="dk1"/>
            </a:solidFill>
            <a:effectLst/>
            <a:latin typeface="Times New Roman" charset="0"/>
            <a:ea typeface="Times New Roman" charset="0"/>
            <a:cs typeface="Times New Roman" charset="0"/>
          </a:endParaRPr>
        </a:p>
        <a:p>
          <a:r>
            <a:rPr lang="en-US" sz="1200" b="1" i="1">
              <a:solidFill>
                <a:schemeClr val="dk1"/>
              </a:solidFill>
              <a:effectLst/>
              <a:latin typeface="Times New Roman" charset="0"/>
              <a:ea typeface="Times New Roman" charset="0"/>
              <a:cs typeface="Times New Roman" charset="0"/>
            </a:rPr>
            <a:t>Fixed Costs:</a:t>
          </a:r>
        </a:p>
        <a:p>
          <a:r>
            <a:rPr lang="en-US" sz="1200" b="1">
              <a:solidFill>
                <a:schemeClr val="dk1"/>
              </a:solidFill>
              <a:effectLst/>
              <a:latin typeface="Times New Roman" charset="0"/>
              <a:ea typeface="Times New Roman" charset="0"/>
              <a:cs typeface="Times New Roman" charset="0"/>
            </a:rPr>
            <a:t>Depreciation</a:t>
          </a:r>
          <a:r>
            <a:rPr lang="en-US" sz="1200">
              <a:solidFill>
                <a:schemeClr val="dk1"/>
              </a:solidFill>
              <a:effectLst/>
              <a:latin typeface="Times New Roman" charset="0"/>
              <a:ea typeface="Times New Roman" charset="0"/>
              <a:cs typeface="Times New Roman" charset="0"/>
            </a:rPr>
            <a:t>: KFMA value</a:t>
          </a:r>
        </a:p>
        <a:p>
          <a:r>
            <a:rPr lang="en-US" sz="1200" b="1">
              <a:solidFill>
                <a:schemeClr val="dk1"/>
              </a:solidFill>
              <a:effectLst/>
              <a:latin typeface="Times New Roman" charset="0"/>
              <a:ea typeface="Times New Roman" charset="0"/>
              <a:cs typeface="Times New Roman" charset="0"/>
            </a:rPr>
            <a:t>Taxes</a:t>
          </a:r>
          <a:r>
            <a:rPr lang="en-US" sz="1200">
              <a:solidFill>
                <a:schemeClr val="dk1"/>
              </a:solidFill>
              <a:effectLst/>
              <a:latin typeface="Times New Roman" charset="0"/>
              <a:ea typeface="Times New Roman" charset="0"/>
              <a:cs typeface="Times New Roman" charset="0"/>
            </a:rPr>
            <a:t>: KFMA value</a:t>
          </a:r>
        </a:p>
        <a:p>
          <a:r>
            <a:rPr lang="en-US" sz="1200" b="1">
              <a:solidFill>
                <a:schemeClr val="dk1"/>
              </a:solidFill>
              <a:effectLst/>
              <a:latin typeface="Times New Roman" charset="0"/>
              <a:ea typeface="Times New Roman" charset="0"/>
              <a:cs typeface="Times New Roman" charset="0"/>
            </a:rPr>
            <a:t>Farm/ Livestock Insurance</a:t>
          </a:r>
          <a:r>
            <a:rPr lang="en-US" sz="1200">
              <a:solidFill>
                <a:schemeClr val="dk1"/>
              </a:solidFill>
              <a:effectLst/>
              <a:latin typeface="Times New Roman" charset="0"/>
              <a:ea typeface="Times New Roman" charset="0"/>
              <a:cs typeface="Times New Roman" charset="0"/>
            </a:rPr>
            <a:t>: KFMA value for general farm insurance</a:t>
          </a:r>
        </a:p>
        <a:p>
          <a:r>
            <a:rPr lang="en-US" sz="1200" b="1">
              <a:solidFill>
                <a:schemeClr val="dk1"/>
              </a:solidFill>
              <a:effectLst/>
              <a:latin typeface="Times New Roman" charset="0"/>
              <a:ea typeface="Times New Roman" charset="0"/>
              <a:cs typeface="Times New Roman" charset="0"/>
            </a:rPr>
            <a:t>Opportunity Cost of investment</a:t>
          </a:r>
          <a:r>
            <a:rPr lang="en-US" sz="1200">
              <a:solidFill>
                <a:schemeClr val="dk1"/>
              </a:solidFill>
              <a:effectLst/>
              <a:latin typeface="Times New Roman" charset="0"/>
              <a:ea typeface="Times New Roman" charset="0"/>
              <a:cs typeface="Times New Roman" charset="0"/>
            </a:rPr>
            <a:t>: KFMA interest charge- does not represent cash interest paid, rather a measure to reflect the interest that could have been earned had the investment been made elsewhere. </a:t>
          </a:r>
        </a:p>
        <a:p>
          <a:endParaRPr lang="en-US" sz="1200">
            <a:latin typeface="Times New Roman" charset="0"/>
            <a:ea typeface="Times New Roman" charset="0"/>
            <a:cs typeface="Times New Roman" charset="0"/>
          </a:endParaRPr>
        </a:p>
        <a:p>
          <a:endParaRPr lang="en-US" sz="1200">
            <a:latin typeface="Times New Roman" charset="0"/>
            <a:ea typeface="Times New Roman" charset="0"/>
            <a:cs typeface="Times New Roman" charset="0"/>
          </a:endParaRPr>
        </a:p>
        <a:p>
          <a:endParaRPr lang="en-US" sz="1200">
            <a:latin typeface="Times New Roman" charset="0"/>
            <a:ea typeface="Times New Roman" charset="0"/>
            <a:cs typeface="Times New Roman" charset="0"/>
          </a:endParaRPr>
        </a:p>
        <a:p>
          <a:endParaRPr lang="en-US" sz="1200">
            <a:latin typeface="Times New Roman" charset="0"/>
            <a:ea typeface="Times New Roman" charset="0"/>
            <a:cs typeface="Times New Roman" charset="0"/>
          </a:endParaRPr>
        </a:p>
        <a:p>
          <a:endParaRPr lang="en-US" sz="1200">
            <a:latin typeface="Times New Roman" charset="0"/>
            <a:ea typeface="Times New Roman" charset="0"/>
            <a:cs typeface="Times New Roman" charset="0"/>
          </a:endParaRPr>
        </a:p>
        <a:p>
          <a:endParaRPr lang="en-US" sz="1200">
            <a:latin typeface="Times New Roman" charset="0"/>
            <a:ea typeface="Times New Roman" charset="0"/>
            <a:cs typeface="Times New Roman" charset="0"/>
          </a:endParaRPr>
        </a:p>
        <a:p>
          <a:endParaRPr lang="en-US" sz="1200">
            <a:latin typeface="Times New Roman" charset="0"/>
            <a:ea typeface="Times New Roman" charset="0"/>
            <a:cs typeface="Times New Roman" charset="0"/>
          </a:endParaRPr>
        </a:p>
      </xdr:txBody>
    </xdr:sp>
    <xdr:clientData/>
  </xdr:twoCellAnchor>
  <xdr:twoCellAnchor editAs="oneCell">
    <xdr:from>
      <xdr:col>0</xdr:col>
      <xdr:colOff>355600</xdr:colOff>
      <xdr:row>0</xdr:row>
      <xdr:rowOff>165100</xdr:rowOff>
    </xdr:from>
    <xdr:to>
      <xdr:col>9</xdr:col>
      <xdr:colOff>736600</xdr:colOff>
      <xdr:row>15</xdr:row>
      <xdr:rowOff>88900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00" y="165100"/>
          <a:ext cx="7810500" cy="297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udiahissong\Desktop\KSU_Beef_FMG_Dec%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70" zoomScalePageLayoutView="70" workbookViewId="0"/>
  </sheetViews>
  <sheetFormatPr defaultColWidth="11" defaultRowHeight="15.7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8"/>
  <sheetViews>
    <sheetView zoomScale="90" zoomScaleNormal="90" zoomScalePageLayoutView="90" workbookViewId="0">
      <selection sqref="A1:K1"/>
    </sheetView>
  </sheetViews>
  <sheetFormatPr defaultColWidth="11" defaultRowHeight="15.75" x14ac:dyDescent="0.25"/>
  <cols>
    <col min="1" max="1" width="30.875" bestFit="1" customWidth="1"/>
    <col min="2" max="2" width="13.625" bestFit="1" customWidth="1"/>
    <col min="3" max="3" width="14.5" bestFit="1" customWidth="1"/>
    <col min="9" max="9" width="12.5" bestFit="1" customWidth="1"/>
  </cols>
  <sheetData>
    <row r="1" spans="1:11" ht="18.75" x14ac:dyDescent="0.3">
      <c r="A1" s="96" t="s">
        <v>80</v>
      </c>
      <c r="B1" s="96"/>
      <c r="C1" s="96"/>
      <c r="D1" s="96"/>
      <c r="E1" s="96"/>
      <c r="F1" s="96"/>
      <c r="G1" s="96"/>
      <c r="H1" s="96"/>
      <c r="I1" s="96"/>
      <c r="J1" s="96"/>
      <c r="K1" s="96"/>
    </row>
    <row r="2" spans="1:11" x14ac:dyDescent="0.25">
      <c r="A2" s="1"/>
      <c r="B2" s="2"/>
      <c r="C2" s="3"/>
      <c r="D2" s="4"/>
      <c r="E2" s="3"/>
      <c r="F2" s="3"/>
      <c r="G2" s="4"/>
      <c r="H2" s="3"/>
      <c r="I2" s="3"/>
      <c r="J2" s="4"/>
      <c r="K2" s="3"/>
    </row>
    <row r="3" spans="1:11" x14ac:dyDescent="0.25">
      <c r="A3" s="5" t="s">
        <v>0</v>
      </c>
      <c r="D3" s="53"/>
      <c r="G3" s="53"/>
      <c r="J3" s="53"/>
    </row>
    <row r="4" spans="1:11" x14ac:dyDescent="0.25">
      <c r="A4" t="s">
        <v>79</v>
      </c>
      <c r="B4" s="85">
        <v>0.01</v>
      </c>
      <c r="D4" s="53"/>
      <c r="F4" s="7"/>
      <c r="G4" s="53"/>
      <c r="J4" s="8"/>
      <c r="K4" s="8" t="s">
        <v>2</v>
      </c>
    </row>
    <row r="5" spans="1:11" x14ac:dyDescent="0.25">
      <c r="A5" t="s">
        <v>3</v>
      </c>
      <c r="B5" s="9">
        <v>90</v>
      </c>
      <c r="C5" s="95" t="s">
        <v>4</v>
      </c>
      <c r="D5" s="95"/>
      <c r="E5" s="95"/>
      <c r="F5" s="11">
        <v>2.5</v>
      </c>
      <c r="G5" s="18"/>
      <c r="J5" s="53"/>
      <c r="K5" s="12">
        <f>(E8-E9)/100</f>
        <v>2.25</v>
      </c>
    </row>
    <row r="6" spans="1:11" x14ac:dyDescent="0.25">
      <c r="D6" s="53"/>
      <c r="G6" s="53"/>
      <c r="J6" s="53"/>
    </row>
    <row r="7" spans="1:11" ht="30" x14ac:dyDescent="0.25">
      <c r="A7" s="14" t="s">
        <v>5</v>
      </c>
      <c r="B7" s="14" t="s">
        <v>6</v>
      </c>
      <c r="C7" s="14" t="s">
        <v>7</v>
      </c>
      <c r="D7" s="14"/>
      <c r="E7" s="14" t="s">
        <v>8</v>
      </c>
      <c r="F7" s="14" t="s">
        <v>7</v>
      </c>
      <c r="G7" s="14"/>
      <c r="H7" s="14"/>
      <c r="I7" s="14"/>
      <c r="J7" s="14"/>
      <c r="K7" s="14" t="s">
        <v>9</v>
      </c>
    </row>
    <row r="8" spans="1:11" x14ac:dyDescent="0.25">
      <c r="A8" t="s">
        <v>10</v>
      </c>
      <c r="B8" s="15">
        <v>144.62</v>
      </c>
      <c r="C8" s="16" t="s">
        <v>11</v>
      </c>
      <c r="D8" s="53" t="s">
        <v>12</v>
      </c>
      <c r="E8" s="69">
        <f>E9+(B5*F5)</f>
        <v>725</v>
      </c>
      <c r="F8" s="16" t="s">
        <v>13</v>
      </c>
      <c r="G8" s="53"/>
      <c r="H8" s="17"/>
      <c r="I8" s="17"/>
      <c r="J8" s="18" t="s">
        <v>14</v>
      </c>
      <c r="K8" s="19">
        <f>B8*(E8/100)</f>
        <v>1048.4950000000001</v>
      </c>
    </row>
    <row r="9" spans="1:11" x14ac:dyDescent="0.25">
      <c r="A9" t="s">
        <v>15</v>
      </c>
      <c r="B9" s="94">
        <v>172</v>
      </c>
      <c r="C9" s="16" t="s">
        <v>11</v>
      </c>
      <c r="D9" s="53" t="s">
        <v>12</v>
      </c>
      <c r="E9" s="20">
        <v>500</v>
      </c>
      <c r="F9" s="16" t="s">
        <v>13</v>
      </c>
      <c r="G9" s="53"/>
      <c r="H9" s="17"/>
      <c r="I9" s="17"/>
      <c r="J9" s="18" t="s">
        <v>16</v>
      </c>
      <c r="K9" s="19">
        <f>-(B9*(E9/100))</f>
        <v>-860</v>
      </c>
    </row>
    <row r="10" spans="1:11" x14ac:dyDescent="0.25">
      <c r="A10" t="s">
        <v>1</v>
      </c>
      <c r="B10" s="21"/>
      <c r="C10" s="16"/>
      <c r="D10" s="53"/>
      <c r="E10" s="22"/>
      <c r="F10" s="16"/>
      <c r="G10" s="53"/>
      <c r="H10" s="17"/>
      <c r="I10" s="17"/>
      <c r="J10" s="18"/>
      <c r="K10" s="19">
        <f>(B4*K9)</f>
        <v>-8.6</v>
      </c>
    </row>
    <row r="11" spans="1:11" x14ac:dyDescent="0.25">
      <c r="A11" t="s">
        <v>17</v>
      </c>
      <c r="B11" s="21"/>
      <c r="C11" s="16"/>
      <c r="D11" s="53"/>
      <c r="E11" s="13"/>
      <c r="F11" s="16"/>
      <c r="G11" s="53"/>
      <c r="H11" s="17"/>
      <c r="I11" s="17"/>
      <c r="J11" s="18"/>
      <c r="K11" s="21"/>
    </row>
    <row r="12" spans="1:11" x14ac:dyDescent="0.25">
      <c r="A12" s="23" t="s">
        <v>18</v>
      </c>
      <c r="B12" s="24"/>
      <c r="C12" s="24"/>
      <c r="D12" s="25"/>
      <c r="E12" s="24"/>
      <c r="F12" s="24"/>
      <c r="G12" s="25"/>
      <c r="H12" s="24"/>
      <c r="I12" s="24"/>
      <c r="J12" s="25"/>
      <c r="K12" s="26">
        <f>SUM(K8:K11)</f>
        <v>179.89500000000012</v>
      </c>
    </row>
    <row r="13" spans="1:11" x14ac:dyDescent="0.25">
      <c r="A13" s="27"/>
      <c r="D13" s="53"/>
      <c r="G13" s="53"/>
      <c r="J13" s="53"/>
    </row>
    <row r="14" spans="1:11" x14ac:dyDescent="0.25">
      <c r="A14" s="14" t="s">
        <v>19</v>
      </c>
      <c r="B14" s="24"/>
      <c r="C14" s="24"/>
      <c r="D14" s="25"/>
      <c r="E14" s="24"/>
      <c r="F14" s="24"/>
      <c r="G14" s="25"/>
      <c r="H14" s="24"/>
      <c r="I14" s="24"/>
      <c r="J14" s="25"/>
      <c r="K14" s="24"/>
    </row>
    <row r="15" spans="1:11" x14ac:dyDescent="0.25">
      <c r="A15" t="s">
        <v>20</v>
      </c>
      <c r="B15" s="15">
        <v>20</v>
      </c>
      <c r="C15" s="16" t="s">
        <v>21</v>
      </c>
      <c r="D15" s="53" t="s">
        <v>12</v>
      </c>
      <c r="E15" s="28">
        <v>0</v>
      </c>
      <c r="F15" s="16" t="s">
        <v>22</v>
      </c>
      <c r="G15" s="53"/>
      <c r="H15" s="17"/>
      <c r="I15" s="17"/>
      <c r="J15" s="18" t="s">
        <v>14</v>
      </c>
      <c r="K15" s="15">
        <f>B15*E15</f>
        <v>0</v>
      </c>
    </row>
    <row r="16" spans="1:11" x14ac:dyDescent="0.25">
      <c r="A16" t="s">
        <v>23</v>
      </c>
      <c r="B16" s="15">
        <v>15</v>
      </c>
      <c r="C16" s="16" t="s">
        <v>21</v>
      </c>
      <c r="D16" s="53" t="s">
        <v>12</v>
      </c>
      <c r="E16" s="28">
        <v>0</v>
      </c>
      <c r="F16" s="16" t="s">
        <v>22</v>
      </c>
      <c r="G16" s="53"/>
      <c r="H16" s="17"/>
      <c r="I16" s="17"/>
      <c r="J16" s="18" t="s">
        <v>14</v>
      </c>
      <c r="K16" s="15">
        <f t="shared" ref="K16" si="0">B16*E16</f>
        <v>0</v>
      </c>
    </row>
    <row r="17" spans="1:11" x14ac:dyDescent="0.25">
      <c r="A17" t="s">
        <v>24</v>
      </c>
      <c r="B17" s="15">
        <v>135</v>
      </c>
      <c r="C17" s="16" t="s">
        <v>25</v>
      </c>
      <c r="D17" s="53" t="s">
        <v>12</v>
      </c>
      <c r="E17" s="28">
        <v>0</v>
      </c>
      <c r="F17" s="16" t="s">
        <v>26</v>
      </c>
      <c r="G17" s="53"/>
      <c r="H17" s="17"/>
      <c r="I17" s="17"/>
      <c r="J17" s="18" t="s">
        <v>14</v>
      </c>
      <c r="K17" s="15">
        <f>B17*E17</f>
        <v>0</v>
      </c>
    </row>
    <row r="18" spans="1:11" x14ac:dyDescent="0.25">
      <c r="A18" s="29" t="s">
        <v>68</v>
      </c>
      <c r="B18" s="67">
        <f>Feed!C10</f>
        <v>1.0306</v>
      </c>
      <c r="C18" s="16" t="s">
        <v>60</v>
      </c>
      <c r="D18" s="53" t="s">
        <v>12</v>
      </c>
      <c r="E18" s="30">
        <f>B5</f>
        <v>90</v>
      </c>
      <c r="F18" s="16" t="s">
        <v>61</v>
      </c>
      <c r="G18" s="53"/>
      <c r="H18" s="17"/>
      <c r="I18" s="17"/>
      <c r="J18" s="18" t="s">
        <v>14</v>
      </c>
      <c r="K18" s="15">
        <f>B18*E18</f>
        <v>92.753999999999991</v>
      </c>
    </row>
    <row r="19" spans="1:11" x14ac:dyDescent="0.25">
      <c r="A19" t="s">
        <v>27</v>
      </c>
      <c r="B19" s="31">
        <v>0</v>
      </c>
      <c r="C19" s="16" t="s">
        <v>28</v>
      </c>
      <c r="D19" s="53" t="s">
        <v>12</v>
      </c>
      <c r="E19" s="9">
        <v>0</v>
      </c>
      <c r="F19" s="16" t="s">
        <v>29</v>
      </c>
      <c r="G19" s="53"/>
      <c r="H19" s="17"/>
      <c r="I19" s="17"/>
      <c r="J19" s="18" t="s">
        <v>16</v>
      </c>
      <c r="K19" s="31">
        <f>B19*E19</f>
        <v>0</v>
      </c>
    </row>
    <row r="20" spans="1:11" x14ac:dyDescent="0.25">
      <c r="A20" t="s">
        <v>30</v>
      </c>
      <c r="B20" s="31">
        <v>15</v>
      </c>
      <c r="C20" s="16" t="s">
        <v>31</v>
      </c>
      <c r="D20" s="53" t="s">
        <v>12</v>
      </c>
      <c r="E20" s="71">
        <f>0.3*(B5/30)</f>
        <v>0.89999999999999991</v>
      </c>
      <c r="F20" s="16" t="s">
        <v>32</v>
      </c>
      <c r="G20" s="53"/>
      <c r="H20" s="17"/>
      <c r="I20" s="17"/>
      <c r="J20" s="18" t="s">
        <v>14</v>
      </c>
      <c r="K20" s="31">
        <f>B20*E20</f>
        <v>13.499999999999998</v>
      </c>
    </row>
    <row r="21" spans="1:11" x14ac:dyDescent="0.25">
      <c r="A21" t="s">
        <v>76</v>
      </c>
      <c r="B21" s="58">
        <v>2</v>
      </c>
      <c r="C21" s="16" t="s">
        <v>62</v>
      </c>
      <c r="D21" s="53" t="s">
        <v>12</v>
      </c>
      <c r="E21" s="62">
        <f>2/418</f>
        <v>4.7846889952153108E-3</v>
      </c>
      <c r="F21" s="16" t="s">
        <v>32</v>
      </c>
      <c r="G21" s="53" t="s">
        <v>12</v>
      </c>
      <c r="H21" s="59">
        <f>B20</f>
        <v>15</v>
      </c>
      <c r="I21" s="83" t="s">
        <v>77</v>
      </c>
      <c r="J21" s="18" t="s">
        <v>16</v>
      </c>
      <c r="K21" s="31">
        <f>B21*E21*H21</f>
        <v>0.14354066985645933</v>
      </c>
    </row>
    <row r="22" spans="1:11" x14ac:dyDescent="0.25">
      <c r="A22" t="s">
        <v>63</v>
      </c>
      <c r="B22" s="70">
        <v>15</v>
      </c>
      <c r="C22" s="16" t="s">
        <v>31</v>
      </c>
      <c r="D22" s="53" t="s">
        <v>12</v>
      </c>
      <c r="E22" s="62">
        <f>((68/60)/209)*B5</f>
        <v>0.48803827751196172</v>
      </c>
      <c r="F22" s="16" t="s">
        <v>32</v>
      </c>
      <c r="G22" s="53" t="s">
        <v>12</v>
      </c>
      <c r="H22" s="80">
        <v>1</v>
      </c>
      <c r="I22" s="84" t="s">
        <v>78</v>
      </c>
      <c r="J22" s="18"/>
      <c r="K22" s="60" t="s">
        <v>65</v>
      </c>
    </row>
    <row r="23" spans="1:11" x14ac:dyDescent="0.25">
      <c r="B23" s="54"/>
      <c r="C23" s="16" t="s">
        <v>64</v>
      </c>
      <c r="D23" s="53"/>
      <c r="E23" s="79">
        <f>((40/60)/209)*B5*H22</f>
        <v>0.28708133971291866</v>
      </c>
      <c r="F23" s="16" t="s">
        <v>32</v>
      </c>
      <c r="G23" s="53"/>
      <c r="H23" s="17"/>
      <c r="I23" s="17"/>
      <c r="J23" s="18" t="s">
        <v>16</v>
      </c>
      <c r="K23" s="31">
        <f>B22*(E22+E23)*H22</f>
        <v>11.626794258373206</v>
      </c>
    </row>
    <row r="24" spans="1:11" x14ac:dyDescent="0.25">
      <c r="A24" t="s">
        <v>33</v>
      </c>
      <c r="B24" s="21"/>
      <c r="C24" s="16"/>
      <c r="D24" s="53"/>
      <c r="E24" s="13"/>
      <c r="F24" s="16"/>
      <c r="G24" s="53"/>
      <c r="H24" s="17"/>
      <c r="I24" s="17"/>
      <c r="J24" s="18"/>
      <c r="K24" s="32">
        <v>9.5</v>
      </c>
    </row>
    <row r="25" spans="1:11" x14ac:dyDescent="0.25">
      <c r="A25" t="s">
        <v>34</v>
      </c>
      <c r="B25" s="21"/>
      <c r="C25" s="16"/>
      <c r="D25" s="53"/>
      <c r="E25" s="13"/>
      <c r="F25" s="16"/>
      <c r="G25" s="53"/>
      <c r="H25" s="17"/>
      <c r="I25" s="17"/>
      <c r="J25" s="18"/>
      <c r="K25" s="32">
        <v>9</v>
      </c>
    </row>
    <row r="26" spans="1:11" x14ac:dyDescent="0.25">
      <c r="A26" t="s">
        <v>35</v>
      </c>
      <c r="B26" s="21"/>
      <c r="C26" s="16"/>
      <c r="D26" s="53"/>
      <c r="E26" s="13"/>
      <c r="F26" s="16"/>
      <c r="G26" s="53"/>
      <c r="H26" s="17"/>
      <c r="I26" s="17"/>
      <c r="J26" s="18"/>
      <c r="K26" s="32">
        <v>4.5</v>
      </c>
    </row>
    <row r="27" spans="1:11" x14ac:dyDescent="0.25">
      <c r="A27" s="3" t="s">
        <v>67</v>
      </c>
      <c r="B27" s="21"/>
      <c r="C27" s="16"/>
      <c r="D27" s="53"/>
      <c r="E27" s="13"/>
      <c r="F27" s="16"/>
      <c r="G27" s="53"/>
      <c r="H27" s="17"/>
      <c r="I27" s="17"/>
      <c r="J27" s="18"/>
      <c r="K27" s="75" t="s">
        <v>65</v>
      </c>
    </row>
    <row r="28" spans="1:11" x14ac:dyDescent="0.25">
      <c r="A28" t="s">
        <v>36</v>
      </c>
      <c r="B28" s="21"/>
      <c r="C28" s="16"/>
      <c r="D28" s="53"/>
      <c r="E28" s="13"/>
      <c r="F28" s="16"/>
      <c r="G28" s="53"/>
      <c r="H28" s="17"/>
      <c r="I28" s="17"/>
      <c r="J28" s="18"/>
      <c r="K28" s="32">
        <v>7</v>
      </c>
    </row>
    <row r="29" spans="1:11" x14ac:dyDescent="0.25">
      <c r="A29" s="3" t="s">
        <v>66</v>
      </c>
      <c r="B29" s="31">
        <v>46</v>
      </c>
      <c r="C29" s="16" t="s">
        <v>31</v>
      </c>
      <c r="D29" s="53" t="s">
        <v>12</v>
      </c>
      <c r="E29" s="63">
        <f>((68/60)/209)*B5</f>
        <v>0.48803827751196172</v>
      </c>
      <c r="F29" s="16" t="s">
        <v>32</v>
      </c>
      <c r="G29" s="53" t="s">
        <v>12</v>
      </c>
      <c r="H29" s="80">
        <v>1</v>
      </c>
      <c r="I29" s="82" t="s">
        <v>78</v>
      </c>
      <c r="J29" s="18"/>
      <c r="K29" s="61" t="s">
        <v>65</v>
      </c>
    </row>
    <row r="30" spans="1:11" x14ac:dyDescent="0.25">
      <c r="A30" s="3"/>
      <c r="B30" s="21"/>
      <c r="C30" s="16" t="s">
        <v>64</v>
      </c>
      <c r="D30" s="52"/>
      <c r="E30" s="63">
        <f>((40/60)/209)*B5*H29</f>
        <v>0.28708133971291866</v>
      </c>
      <c r="F30" s="16" t="s">
        <v>32</v>
      </c>
      <c r="G30" s="52"/>
      <c r="H30" s="17"/>
      <c r="I30" s="17"/>
      <c r="J30" s="18" t="s">
        <v>16</v>
      </c>
      <c r="K30" s="32">
        <f>B29*(E29+E30)*H29</f>
        <v>35.655502392344502</v>
      </c>
    </row>
    <row r="31" spans="1:11" x14ac:dyDescent="0.25">
      <c r="A31" t="s">
        <v>37</v>
      </c>
      <c r="B31" s="21"/>
      <c r="C31" s="16"/>
      <c r="D31" s="53"/>
      <c r="E31" s="13"/>
      <c r="F31" s="16"/>
      <c r="G31" s="53"/>
      <c r="H31" s="17"/>
      <c r="I31" s="17"/>
      <c r="J31" s="18"/>
      <c r="K31" s="32">
        <v>7.5</v>
      </c>
    </row>
    <row r="32" spans="1:11" x14ac:dyDescent="0.25">
      <c r="A32" s="24" t="s">
        <v>38</v>
      </c>
      <c r="B32" s="24"/>
      <c r="C32" s="33"/>
      <c r="D32" s="25"/>
      <c r="E32" s="34"/>
      <c r="F32" s="33"/>
      <c r="G32" s="25"/>
      <c r="H32" s="35"/>
      <c r="I32" s="35"/>
      <c r="J32" s="36"/>
      <c r="K32" s="37">
        <f>ROUND(1.25*K5,0)</f>
        <v>3</v>
      </c>
    </row>
    <row r="33" spans="1:11" x14ac:dyDescent="0.25">
      <c r="A33" s="27" t="s">
        <v>39</v>
      </c>
      <c r="D33" s="53"/>
      <c r="G33" s="53"/>
      <c r="J33" s="53"/>
      <c r="K33" s="38">
        <f>SUM(K15:K32)</f>
        <v>194.17983732057417</v>
      </c>
    </row>
    <row r="34" spans="1:11" x14ac:dyDescent="0.25">
      <c r="D34" s="53"/>
      <c r="G34" s="53"/>
      <c r="J34" s="53"/>
    </row>
    <row r="35" spans="1:11" x14ac:dyDescent="0.25">
      <c r="A35" s="14" t="s">
        <v>40</v>
      </c>
      <c r="B35" s="24"/>
      <c r="C35" s="24"/>
      <c r="D35" s="25"/>
      <c r="E35" s="24"/>
      <c r="F35" s="24"/>
      <c r="G35" s="25"/>
      <c r="H35" s="24"/>
      <c r="I35" s="24"/>
      <c r="J35" s="25"/>
      <c r="K35" s="24"/>
    </row>
    <row r="36" spans="1:11" x14ac:dyDescent="0.25">
      <c r="A36" t="s">
        <v>41</v>
      </c>
      <c r="D36" s="53"/>
      <c r="G36" s="53"/>
      <c r="J36" s="53"/>
      <c r="K36" s="31">
        <v>5.5</v>
      </c>
    </row>
    <row r="37" spans="1:11" x14ac:dyDescent="0.25">
      <c r="A37" t="s">
        <v>42</v>
      </c>
      <c r="D37" s="53"/>
      <c r="G37" s="53"/>
      <c r="J37" s="53"/>
      <c r="K37" s="31">
        <v>1</v>
      </c>
    </row>
    <row r="38" spans="1:11" x14ac:dyDescent="0.25">
      <c r="A38" t="s">
        <v>43</v>
      </c>
      <c r="D38" s="53"/>
      <c r="G38" s="53"/>
      <c r="J38" s="53"/>
      <c r="K38" s="31">
        <v>1.25</v>
      </c>
    </row>
    <row r="39" spans="1:11" x14ac:dyDescent="0.25">
      <c r="A39" s="39" t="s">
        <v>44</v>
      </c>
      <c r="B39" s="39"/>
      <c r="C39" s="39"/>
      <c r="D39" s="40"/>
      <c r="E39" s="39"/>
      <c r="F39" s="39"/>
      <c r="G39" s="40"/>
      <c r="H39" s="39"/>
      <c r="I39" s="39"/>
      <c r="J39" s="40"/>
      <c r="K39" s="41">
        <v>18.5</v>
      </c>
    </row>
    <row r="40" spans="1:11" x14ac:dyDescent="0.25">
      <c r="A40" s="42" t="s">
        <v>45</v>
      </c>
      <c r="B40" s="39"/>
      <c r="C40" s="39"/>
      <c r="D40" s="40"/>
      <c r="E40" s="39"/>
      <c r="F40" s="39"/>
      <c r="G40" s="40"/>
      <c r="H40" s="39"/>
      <c r="I40" s="39"/>
      <c r="J40" s="40"/>
      <c r="K40" s="41">
        <v>0</v>
      </c>
    </row>
    <row r="41" spans="1:11" x14ac:dyDescent="0.25">
      <c r="A41" s="43" t="s">
        <v>46</v>
      </c>
      <c r="B41" s="44"/>
      <c r="C41" s="44"/>
      <c r="D41" s="45"/>
      <c r="E41" s="44"/>
      <c r="F41" s="44"/>
      <c r="G41" s="45"/>
      <c r="H41" s="44"/>
      <c r="I41" s="44"/>
      <c r="J41" s="45"/>
      <c r="K41" s="46">
        <f>SUM(K36:K40)</f>
        <v>26.25</v>
      </c>
    </row>
    <row r="42" spans="1:11" x14ac:dyDescent="0.25">
      <c r="D42" s="53"/>
      <c r="G42" s="53"/>
      <c r="J42" s="53"/>
    </row>
    <row r="43" spans="1:11" x14ac:dyDescent="0.25">
      <c r="A43" s="14" t="s">
        <v>47</v>
      </c>
      <c r="B43" s="24"/>
      <c r="C43" s="24"/>
      <c r="D43" s="25"/>
      <c r="E43" s="24"/>
      <c r="F43" s="24"/>
      <c r="G43" s="25"/>
      <c r="H43" s="24"/>
      <c r="I43" s="24"/>
      <c r="J43" s="25"/>
      <c r="K43" s="26">
        <f>K33+K41</f>
        <v>220.42983732057417</v>
      </c>
    </row>
    <row r="44" spans="1:11" x14ac:dyDescent="0.25">
      <c r="A44" s="47"/>
      <c r="B44" s="39"/>
      <c r="C44" s="39"/>
      <c r="D44" s="40"/>
      <c r="E44" s="39"/>
      <c r="F44" s="39"/>
      <c r="G44" s="40"/>
      <c r="H44" s="39"/>
      <c r="I44" s="39"/>
      <c r="J44" s="40"/>
      <c r="K44" s="48"/>
    </row>
    <row r="45" spans="1:11" x14ac:dyDescent="0.25">
      <c r="A45" t="s">
        <v>48</v>
      </c>
      <c r="D45" s="53"/>
      <c r="G45" s="53"/>
      <c r="J45" s="53"/>
      <c r="K45" s="19">
        <f>K12-K33</f>
        <v>-14.284837320574042</v>
      </c>
    </row>
    <row r="46" spans="1:11" ht="16.5" thickBot="1" x14ac:dyDescent="0.3">
      <c r="A46" s="49" t="s">
        <v>49</v>
      </c>
      <c r="D46" s="53"/>
      <c r="G46" s="53"/>
      <c r="J46" s="53"/>
      <c r="K46" s="50">
        <f>K12-K43</f>
        <v>-40.534837320574042</v>
      </c>
    </row>
    <row r="47" spans="1:11" ht="16.5" thickTop="1" x14ac:dyDescent="0.25"/>
    <row r="50" spans="1:3" x14ac:dyDescent="0.25">
      <c r="A50" s="76"/>
      <c r="B50" s="87"/>
      <c r="C50" s="87"/>
    </row>
    <row r="51" spans="1:3" x14ac:dyDescent="0.25">
      <c r="A51" s="39"/>
      <c r="B51" s="39"/>
      <c r="C51" s="39"/>
    </row>
    <row r="52" spans="1:3" x14ac:dyDescent="0.25">
      <c r="A52" s="39"/>
      <c r="B52" s="39"/>
      <c r="C52" s="39"/>
    </row>
    <row r="53" spans="1:3" x14ac:dyDescent="0.25">
      <c r="A53" s="39"/>
      <c r="B53" s="39"/>
      <c r="C53" s="42"/>
    </row>
    <row r="54" spans="1:3" x14ac:dyDescent="0.25">
      <c r="A54" s="39"/>
      <c r="B54" s="39"/>
      <c r="C54" s="39"/>
    </row>
    <row r="55" spans="1:3" x14ac:dyDescent="0.25">
      <c r="A55" s="39"/>
      <c r="B55" s="39"/>
      <c r="C55" s="39"/>
    </row>
    <row r="56" spans="1:3" x14ac:dyDescent="0.25">
      <c r="A56" s="39"/>
      <c r="B56" s="39"/>
      <c r="C56" s="39"/>
    </row>
    <row r="57" spans="1:3" x14ac:dyDescent="0.25">
      <c r="A57" s="76"/>
      <c r="B57" s="88"/>
      <c r="C57" s="88"/>
    </row>
    <row r="58" spans="1:3" x14ac:dyDescent="0.25">
      <c r="A58" s="39"/>
      <c r="B58" s="39"/>
      <c r="C58" s="39"/>
    </row>
  </sheetData>
  <mergeCells count="2">
    <mergeCell ref="C5:E5"/>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56"/>
  <sheetViews>
    <sheetView workbookViewId="0">
      <selection sqref="A1:K1"/>
    </sheetView>
  </sheetViews>
  <sheetFormatPr defaultColWidth="11" defaultRowHeight="15.75" x14ac:dyDescent="0.25"/>
  <cols>
    <col min="1" max="1" width="30.875" bestFit="1" customWidth="1"/>
    <col min="2" max="2" width="13.625" bestFit="1" customWidth="1"/>
    <col min="3" max="3" width="14.5" bestFit="1" customWidth="1"/>
    <col min="9" max="9" width="13.625" bestFit="1" customWidth="1"/>
  </cols>
  <sheetData>
    <row r="1" spans="1:11" ht="18.75" x14ac:dyDescent="0.25">
      <c r="A1" s="97" t="s">
        <v>80</v>
      </c>
      <c r="B1" s="97"/>
      <c r="C1" s="97"/>
      <c r="D1" s="97"/>
      <c r="E1" s="97"/>
      <c r="F1" s="97"/>
      <c r="G1" s="97"/>
      <c r="H1" s="97"/>
      <c r="I1" s="97"/>
      <c r="J1" s="97"/>
      <c r="K1" s="97"/>
    </row>
    <row r="2" spans="1:11" x14ac:dyDescent="0.25">
      <c r="A2" s="1"/>
      <c r="B2" s="2"/>
      <c r="C2" s="3"/>
      <c r="D2" s="4"/>
      <c r="E2" s="3"/>
      <c r="F2" s="3"/>
      <c r="G2" s="4"/>
      <c r="H2" s="3"/>
      <c r="I2" s="3"/>
      <c r="J2" s="4"/>
      <c r="K2" s="3"/>
    </row>
    <row r="3" spans="1:11" x14ac:dyDescent="0.25">
      <c r="A3" s="5" t="s">
        <v>0</v>
      </c>
      <c r="D3" s="6"/>
      <c r="G3" s="6"/>
      <c r="J3" s="6"/>
    </row>
    <row r="4" spans="1:11" x14ac:dyDescent="0.25">
      <c r="A4" t="s">
        <v>79</v>
      </c>
      <c r="B4" s="86">
        <v>0.01</v>
      </c>
      <c r="D4" s="6"/>
      <c r="F4" s="7"/>
      <c r="G4" s="6"/>
      <c r="J4" s="8"/>
      <c r="K4" s="8" t="s">
        <v>2</v>
      </c>
    </row>
    <row r="5" spans="1:11" x14ac:dyDescent="0.25">
      <c r="A5" t="s">
        <v>3</v>
      </c>
      <c r="B5" s="9">
        <v>90</v>
      </c>
      <c r="C5" s="95" t="s">
        <v>4</v>
      </c>
      <c r="D5" s="95"/>
      <c r="E5" s="95"/>
      <c r="F5" s="11">
        <v>2.5</v>
      </c>
      <c r="G5" s="18"/>
      <c r="J5" s="6"/>
      <c r="K5" s="12">
        <f>(E9-E10)/100</f>
        <v>2.3670000000000004</v>
      </c>
    </row>
    <row r="6" spans="1:11" x14ac:dyDescent="0.25">
      <c r="B6" s="13"/>
      <c r="C6" s="95" t="s">
        <v>69</v>
      </c>
      <c r="D6" s="95"/>
      <c r="E6" s="95"/>
      <c r="F6" s="51">
        <v>0.13</v>
      </c>
      <c r="G6" s="6"/>
      <c r="J6" s="6"/>
      <c r="K6" s="12"/>
    </row>
    <row r="7" spans="1:11" x14ac:dyDescent="0.25">
      <c r="B7" t="s">
        <v>50</v>
      </c>
      <c r="D7" s="6"/>
      <c r="G7" s="6"/>
      <c r="J7" s="6"/>
    </row>
    <row r="8" spans="1:11" ht="30" x14ac:dyDescent="0.25">
      <c r="A8" s="14" t="s">
        <v>5</v>
      </c>
      <c r="B8" s="14" t="s">
        <v>6</v>
      </c>
      <c r="C8" s="14" t="s">
        <v>7</v>
      </c>
      <c r="D8" s="14"/>
      <c r="E8" s="14" t="s">
        <v>8</v>
      </c>
      <c r="F8" s="14" t="s">
        <v>7</v>
      </c>
      <c r="G8" s="14"/>
      <c r="H8" s="14"/>
      <c r="I8" s="14"/>
      <c r="J8" s="14"/>
      <c r="K8" s="14" t="s">
        <v>9</v>
      </c>
    </row>
    <row r="9" spans="1:11" x14ac:dyDescent="0.25">
      <c r="A9" t="s">
        <v>10</v>
      </c>
      <c r="B9" s="15">
        <v>144.62</v>
      </c>
      <c r="C9" s="16" t="s">
        <v>11</v>
      </c>
      <c r="D9" s="6" t="s">
        <v>12</v>
      </c>
      <c r="E9" s="68">
        <f>E10+(B5*(F5+F6))</f>
        <v>736.7</v>
      </c>
      <c r="F9" s="16" t="s">
        <v>13</v>
      </c>
      <c r="G9" s="6"/>
      <c r="H9" s="17"/>
      <c r="I9" s="17"/>
      <c r="J9" s="18" t="s">
        <v>14</v>
      </c>
      <c r="K9" s="19">
        <f>B9*(E9/100)</f>
        <v>1065.4155400000002</v>
      </c>
    </row>
    <row r="10" spans="1:11" x14ac:dyDescent="0.25">
      <c r="A10" t="s">
        <v>15</v>
      </c>
      <c r="B10" s="94">
        <v>172</v>
      </c>
      <c r="C10" s="16" t="s">
        <v>11</v>
      </c>
      <c r="D10" s="6" t="s">
        <v>12</v>
      </c>
      <c r="E10" s="20">
        <v>500</v>
      </c>
      <c r="F10" s="16" t="s">
        <v>13</v>
      </c>
      <c r="G10" s="6"/>
      <c r="H10" s="17"/>
      <c r="I10" s="17"/>
      <c r="J10" s="18" t="s">
        <v>16</v>
      </c>
      <c r="K10" s="19">
        <f>-(B10*(E10/100))</f>
        <v>-860</v>
      </c>
    </row>
    <row r="11" spans="1:11" x14ac:dyDescent="0.25">
      <c r="A11" t="s">
        <v>1</v>
      </c>
      <c r="B11" s="21"/>
      <c r="C11" s="16"/>
      <c r="D11" s="6"/>
      <c r="E11" s="22"/>
      <c r="F11" s="16"/>
      <c r="G11" s="6"/>
      <c r="H11" s="17"/>
      <c r="I11" s="17"/>
      <c r="J11" s="18"/>
      <c r="K11" s="19">
        <f>(B4*K10)</f>
        <v>-8.6</v>
      </c>
    </row>
    <row r="12" spans="1:11" x14ac:dyDescent="0.25">
      <c r="A12" t="s">
        <v>17</v>
      </c>
      <c r="B12" s="21"/>
      <c r="C12" s="16"/>
      <c r="D12" s="6"/>
      <c r="E12" s="13"/>
      <c r="F12" s="16"/>
      <c r="G12" s="6"/>
      <c r="H12" s="17"/>
      <c r="I12" s="17"/>
      <c r="J12" s="18"/>
      <c r="K12" s="21"/>
    </row>
    <row r="13" spans="1:11" x14ac:dyDescent="0.25">
      <c r="A13" s="23" t="s">
        <v>18</v>
      </c>
      <c r="B13" s="24"/>
      <c r="C13" s="24"/>
      <c r="D13" s="25"/>
      <c r="E13" s="24"/>
      <c r="F13" s="24"/>
      <c r="G13" s="25"/>
      <c r="H13" s="24"/>
      <c r="I13" s="24"/>
      <c r="J13" s="25"/>
      <c r="K13" s="26">
        <f>SUM(K9:K12)</f>
        <v>196.8155400000002</v>
      </c>
    </row>
    <row r="14" spans="1:11" x14ac:dyDescent="0.25">
      <c r="A14" s="27"/>
      <c r="D14" s="6"/>
      <c r="G14" s="6"/>
      <c r="J14" s="6"/>
    </row>
    <row r="15" spans="1:11" x14ac:dyDescent="0.25">
      <c r="A15" s="14" t="s">
        <v>19</v>
      </c>
      <c r="B15" s="24"/>
      <c r="C15" s="24"/>
      <c r="D15" s="25"/>
      <c r="E15" s="24"/>
      <c r="F15" s="24"/>
      <c r="G15" s="25"/>
      <c r="H15" s="24"/>
      <c r="I15" s="24"/>
      <c r="J15" s="25"/>
      <c r="K15" s="24"/>
    </row>
    <row r="16" spans="1:11" x14ac:dyDescent="0.25">
      <c r="A16" t="s">
        <v>20</v>
      </c>
      <c r="B16" s="15">
        <v>20</v>
      </c>
      <c r="C16" s="16" t="s">
        <v>21</v>
      </c>
      <c r="D16" s="6" t="s">
        <v>12</v>
      </c>
      <c r="E16" s="72">
        <v>0</v>
      </c>
      <c r="F16" s="16" t="s">
        <v>22</v>
      </c>
      <c r="G16" s="6"/>
      <c r="H16" s="17"/>
      <c r="I16" s="17"/>
      <c r="J16" s="18" t="s">
        <v>14</v>
      </c>
      <c r="K16" s="15">
        <f>B16*E16</f>
        <v>0</v>
      </c>
    </row>
    <row r="17" spans="1:11" x14ac:dyDescent="0.25">
      <c r="A17" t="s">
        <v>23</v>
      </c>
      <c r="B17" s="15">
        <v>15</v>
      </c>
      <c r="C17" s="16" t="s">
        <v>21</v>
      </c>
      <c r="D17" s="6" t="s">
        <v>12</v>
      </c>
      <c r="E17" s="72">
        <v>0</v>
      </c>
      <c r="F17" s="16" t="s">
        <v>22</v>
      </c>
      <c r="G17" s="6"/>
      <c r="H17" s="17"/>
      <c r="I17" s="17"/>
      <c r="J17" s="18" t="s">
        <v>14</v>
      </c>
      <c r="K17" s="15">
        <f t="shared" ref="K17" si="0">B17*E17</f>
        <v>0</v>
      </c>
    </row>
    <row r="18" spans="1:11" x14ac:dyDescent="0.25">
      <c r="A18" t="s">
        <v>24</v>
      </c>
      <c r="B18" s="15">
        <v>135</v>
      </c>
      <c r="C18" s="16" t="s">
        <v>25</v>
      </c>
      <c r="D18" s="6" t="s">
        <v>12</v>
      </c>
      <c r="E18" s="72">
        <v>0</v>
      </c>
      <c r="F18" s="16" t="s">
        <v>26</v>
      </c>
      <c r="G18" s="6"/>
      <c r="H18" s="17"/>
      <c r="I18" s="18"/>
      <c r="J18" s="18" t="s">
        <v>14</v>
      </c>
      <c r="K18" s="15">
        <f>B18*E18</f>
        <v>0</v>
      </c>
    </row>
    <row r="19" spans="1:11" x14ac:dyDescent="0.25">
      <c r="A19" s="29" t="s">
        <v>68</v>
      </c>
      <c r="B19" s="67">
        <f>Feed!C21</f>
        <v>0.9020999999999999</v>
      </c>
      <c r="C19" s="16" t="s">
        <v>60</v>
      </c>
      <c r="D19" s="6" t="s">
        <v>12</v>
      </c>
      <c r="E19" s="73">
        <f>B5</f>
        <v>90</v>
      </c>
      <c r="F19" s="16" t="s">
        <v>61</v>
      </c>
      <c r="G19" s="6"/>
      <c r="H19" s="17"/>
      <c r="I19" s="18"/>
      <c r="J19" s="18" t="s">
        <v>14</v>
      </c>
      <c r="K19" s="15">
        <f>B19*E19</f>
        <v>81.188999999999993</v>
      </c>
    </row>
    <row r="20" spans="1:11" x14ac:dyDescent="0.25">
      <c r="A20" t="s">
        <v>27</v>
      </c>
      <c r="B20" s="31">
        <v>0</v>
      </c>
      <c r="C20" s="16" t="s">
        <v>28</v>
      </c>
      <c r="D20" s="6" t="s">
        <v>12</v>
      </c>
      <c r="E20" s="9">
        <v>0</v>
      </c>
      <c r="F20" s="16" t="s">
        <v>29</v>
      </c>
      <c r="G20" s="6"/>
      <c r="H20" s="17"/>
      <c r="I20" s="18"/>
      <c r="J20" s="18" t="s">
        <v>16</v>
      </c>
      <c r="K20" s="31">
        <f>B20*E20</f>
        <v>0</v>
      </c>
    </row>
    <row r="21" spans="1:11" x14ac:dyDescent="0.25">
      <c r="A21" t="s">
        <v>30</v>
      </c>
      <c r="B21" s="31">
        <v>15</v>
      </c>
      <c r="C21" s="16" t="s">
        <v>31</v>
      </c>
      <c r="D21" s="6" t="s">
        <v>12</v>
      </c>
      <c r="E21" s="71">
        <f>0.3*(B5/30)</f>
        <v>0.89999999999999991</v>
      </c>
      <c r="F21" s="16" t="s">
        <v>32</v>
      </c>
      <c r="G21" s="6"/>
      <c r="H21" s="17"/>
      <c r="I21" s="18"/>
      <c r="J21" s="18" t="s">
        <v>14</v>
      </c>
      <c r="K21" s="31">
        <f>B21*E21</f>
        <v>13.499999999999998</v>
      </c>
    </row>
    <row r="22" spans="1:11" x14ac:dyDescent="0.25">
      <c r="A22" t="s">
        <v>76</v>
      </c>
      <c r="B22" s="58">
        <v>2</v>
      </c>
      <c r="C22" s="16" t="s">
        <v>62</v>
      </c>
      <c r="D22" s="53" t="s">
        <v>12</v>
      </c>
      <c r="E22" s="62">
        <f>2/418</f>
        <v>4.7846889952153108E-3</v>
      </c>
      <c r="F22" s="16" t="s">
        <v>32</v>
      </c>
      <c r="G22" s="53" t="s">
        <v>12</v>
      </c>
      <c r="H22" s="59">
        <f>B21</f>
        <v>15</v>
      </c>
      <c r="I22" s="83" t="s">
        <v>77</v>
      </c>
      <c r="J22" s="18" t="s">
        <v>16</v>
      </c>
      <c r="K22" s="31">
        <f>B22*E22*H22</f>
        <v>0.14354066985645933</v>
      </c>
    </row>
    <row r="23" spans="1:11" x14ac:dyDescent="0.25">
      <c r="A23" t="s">
        <v>63</v>
      </c>
      <c r="B23" s="70">
        <v>15</v>
      </c>
      <c r="C23" s="16" t="s">
        <v>31</v>
      </c>
      <c r="D23" s="52" t="s">
        <v>12</v>
      </c>
      <c r="E23" s="62">
        <f>((68/60)/209)*B5</f>
        <v>0.48803827751196172</v>
      </c>
      <c r="F23" s="16" t="s">
        <v>32</v>
      </c>
      <c r="G23" s="52" t="s">
        <v>12</v>
      </c>
      <c r="H23" s="80">
        <v>1</v>
      </c>
      <c r="I23" s="81" t="s">
        <v>78</v>
      </c>
      <c r="J23" s="18" t="s">
        <v>16</v>
      </c>
      <c r="K23" s="64">
        <f>B23*E23*H23</f>
        <v>7.3205741626794261</v>
      </c>
    </row>
    <row r="24" spans="1:11" x14ac:dyDescent="0.25">
      <c r="A24" t="s">
        <v>33</v>
      </c>
      <c r="B24" s="21"/>
      <c r="C24" s="16"/>
      <c r="D24" s="6"/>
      <c r="E24" s="13"/>
      <c r="F24" s="16"/>
      <c r="G24" s="6"/>
      <c r="H24" s="17"/>
      <c r="I24" s="18"/>
      <c r="J24" s="18"/>
      <c r="K24" s="32">
        <v>9.5</v>
      </c>
    </row>
    <row r="25" spans="1:11" x14ac:dyDescent="0.25">
      <c r="A25" t="s">
        <v>34</v>
      </c>
      <c r="B25" s="21"/>
      <c r="C25" s="16"/>
      <c r="D25" s="6"/>
      <c r="E25" s="13"/>
      <c r="F25" s="16"/>
      <c r="G25" s="6"/>
      <c r="H25" s="17"/>
      <c r="I25" s="18"/>
      <c r="J25" s="18"/>
      <c r="K25" s="32">
        <v>9</v>
      </c>
    </row>
    <row r="26" spans="1:11" x14ac:dyDescent="0.25">
      <c r="A26" t="s">
        <v>35</v>
      </c>
      <c r="B26" s="21"/>
      <c r="C26" s="16"/>
      <c r="D26" s="6"/>
      <c r="E26" s="13"/>
      <c r="F26" s="16"/>
      <c r="G26" s="6"/>
      <c r="H26" s="17"/>
      <c r="I26" s="18"/>
      <c r="J26" s="18"/>
      <c r="K26" s="32">
        <v>4.5</v>
      </c>
    </row>
    <row r="27" spans="1:11" x14ac:dyDescent="0.25">
      <c r="A27" s="3" t="s">
        <v>67</v>
      </c>
      <c r="B27" s="21"/>
      <c r="C27" s="16"/>
      <c r="D27" s="10"/>
      <c r="E27" s="13"/>
      <c r="F27" s="16"/>
      <c r="G27" s="10"/>
      <c r="H27" s="17"/>
      <c r="I27" s="18"/>
      <c r="J27" s="18"/>
      <c r="K27" s="74" t="s">
        <v>65</v>
      </c>
    </row>
    <row r="28" spans="1:11" x14ac:dyDescent="0.25">
      <c r="A28" t="s">
        <v>36</v>
      </c>
      <c r="B28" s="21"/>
      <c r="C28" s="16"/>
      <c r="D28" s="6"/>
      <c r="E28" s="13"/>
      <c r="F28" s="16"/>
      <c r="G28" s="6"/>
      <c r="H28" s="17"/>
      <c r="I28" s="18"/>
      <c r="J28" s="18"/>
      <c r="K28" s="32">
        <v>7</v>
      </c>
    </row>
    <row r="29" spans="1:11" x14ac:dyDescent="0.25">
      <c r="A29" s="3" t="s">
        <v>66</v>
      </c>
      <c r="B29" s="31">
        <v>46</v>
      </c>
      <c r="C29" s="16" t="s">
        <v>31</v>
      </c>
      <c r="D29" s="6" t="s">
        <v>12</v>
      </c>
      <c r="E29" s="63">
        <f>((68/60)/209)*B5</f>
        <v>0.48803827751196172</v>
      </c>
      <c r="F29" s="16" t="s">
        <v>32</v>
      </c>
      <c r="G29" s="6" t="s">
        <v>12</v>
      </c>
      <c r="H29" s="80">
        <v>1</v>
      </c>
      <c r="I29" s="84" t="s">
        <v>78</v>
      </c>
      <c r="J29" s="18" t="s">
        <v>16</v>
      </c>
      <c r="K29" s="65">
        <f>B29*E29*H29</f>
        <v>22.449760765550238</v>
      </c>
    </row>
    <row r="30" spans="1:11" x14ac:dyDescent="0.25">
      <c r="A30" t="s">
        <v>37</v>
      </c>
      <c r="B30" s="21"/>
      <c r="C30" s="16"/>
      <c r="D30" s="6"/>
      <c r="E30" s="13"/>
      <c r="F30" s="16"/>
      <c r="G30" s="6"/>
      <c r="H30" s="17"/>
      <c r="I30" s="18"/>
      <c r="J30" s="18"/>
      <c r="K30" s="32">
        <v>7.5</v>
      </c>
    </row>
    <row r="31" spans="1:11" x14ac:dyDescent="0.25">
      <c r="A31" s="24" t="s">
        <v>38</v>
      </c>
      <c r="B31" s="24"/>
      <c r="C31" s="33"/>
      <c r="D31" s="25"/>
      <c r="E31" s="34"/>
      <c r="F31" s="33"/>
      <c r="G31" s="25"/>
      <c r="H31" s="35"/>
      <c r="I31" s="36"/>
      <c r="J31" s="36"/>
      <c r="K31" s="37">
        <f>ROUND(1.25*K5,0)</f>
        <v>3</v>
      </c>
    </row>
    <row r="32" spans="1:11" x14ac:dyDescent="0.25">
      <c r="A32" s="27" t="s">
        <v>39</v>
      </c>
      <c r="D32" s="6"/>
      <c r="G32" s="6"/>
      <c r="J32" s="6"/>
      <c r="K32" s="38">
        <f>SUM(K16:K31)</f>
        <v>165.10287559808614</v>
      </c>
    </row>
    <row r="33" spans="1:11" x14ac:dyDescent="0.25">
      <c r="D33" s="6"/>
      <c r="G33" s="6"/>
      <c r="J33" s="6"/>
    </row>
    <row r="34" spans="1:11" x14ac:dyDescent="0.25">
      <c r="A34" s="14" t="s">
        <v>40</v>
      </c>
      <c r="B34" s="24"/>
      <c r="C34" s="24"/>
      <c r="D34" s="25"/>
      <c r="E34" s="24"/>
      <c r="F34" s="24"/>
      <c r="G34" s="25"/>
      <c r="H34" s="24"/>
      <c r="I34" s="24"/>
      <c r="J34" s="25"/>
      <c r="K34" s="24"/>
    </row>
    <row r="35" spans="1:11" x14ac:dyDescent="0.25">
      <c r="A35" t="s">
        <v>41</v>
      </c>
      <c r="D35" s="6"/>
      <c r="G35" s="6"/>
      <c r="J35" s="6"/>
      <c r="K35" s="31">
        <v>5.5</v>
      </c>
    </row>
    <row r="36" spans="1:11" x14ac:dyDescent="0.25">
      <c r="A36" t="s">
        <v>42</v>
      </c>
      <c r="D36" s="6"/>
      <c r="G36" s="6"/>
      <c r="J36" s="6"/>
      <c r="K36" s="31">
        <v>1</v>
      </c>
    </row>
    <row r="37" spans="1:11" x14ac:dyDescent="0.25">
      <c r="A37" t="s">
        <v>43</v>
      </c>
      <c r="D37" s="6"/>
      <c r="G37" s="6"/>
      <c r="J37" s="6"/>
      <c r="K37" s="31">
        <v>1.25</v>
      </c>
    </row>
    <row r="38" spans="1:11" x14ac:dyDescent="0.25">
      <c r="A38" s="39" t="s">
        <v>44</v>
      </c>
      <c r="B38" s="39"/>
      <c r="C38" s="39"/>
      <c r="D38" s="40"/>
      <c r="E38" s="39"/>
      <c r="F38" s="39"/>
      <c r="G38" s="40"/>
      <c r="H38" s="39"/>
      <c r="I38" s="39"/>
      <c r="J38" s="40"/>
      <c r="K38" s="41">
        <v>18.5</v>
      </c>
    </row>
    <row r="39" spans="1:11" x14ac:dyDescent="0.25">
      <c r="A39" s="42" t="s">
        <v>45</v>
      </c>
      <c r="B39" s="39"/>
      <c r="C39" s="39"/>
      <c r="D39" s="40"/>
      <c r="E39" s="39"/>
      <c r="F39" s="39"/>
      <c r="G39" s="40"/>
      <c r="H39" s="39"/>
      <c r="I39" s="39"/>
      <c r="J39" s="40"/>
      <c r="K39" s="41">
        <v>0</v>
      </c>
    </row>
    <row r="40" spans="1:11" x14ac:dyDescent="0.25">
      <c r="A40" s="43" t="s">
        <v>46</v>
      </c>
      <c r="B40" s="44"/>
      <c r="C40" s="44"/>
      <c r="D40" s="45"/>
      <c r="E40" s="44"/>
      <c r="F40" s="44"/>
      <c r="G40" s="45"/>
      <c r="H40" s="44"/>
      <c r="I40" s="44"/>
      <c r="J40" s="45"/>
      <c r="K40" s="46">
        <f>SUM(K35:K39)</f>
        <v>26.25</v>
      </c>
    </row>
    <row r="41" spans="1:11" x14ac:dyDescent="0.25">
      <c r="D41" s="6"/>
      <c r="G41" s="6"/>
      <c r="J41" s="6"/>
    </row>
    <row r="42" spans="1:11" x14ac:dyDescent="0.25">
      <c r="A42" s="14" t="s">
        <v>47</v>
      </c>
      <c r="B42" s="24"/>
      <c r="C42" s="24"/>
      <c r="D42" s="25"/>
      <c r="E42" s="24"/>
      <c r="F42" s="24"/>
      <c r="G42" s="25"/>
      <c r="H42" s="24"/>
      <c r="I42" s="24"/>
      <c r="J42" s="25"/>
      <c r="K42" s="26">
        <f>K32+K40</f>
        <v>191.35287559808614</v>
      </c>
    </row>
    <row r="43" spans="1:11" x14ac:dyDescent="0.25">
      <c r="A43" s="47"/>
      <c r="B43" s="39"/>
      <c r="C43" s="39"/>
      <c r="D43" s="40"/>
      <c r="E43" s="39"/>
      <c r="F43" s="39"/>
      <c r="G43" s="40"/>
      <c r="H43" s="39"/>
      <c r="I43" s="39"/>
      <c r="J43" s="40"/>
      <c r="K43" s="48"/>
    </row>
    <row r="44" spans="1:11" x14ac:dyDescent="0.25">
      <c r="A44" t="s">
        <v>48</v>
      </c>
      <c r="D44" s="6"/>
      <c r="G44" s="6"/>
      <c r="J44" s="6"/>
      <c r="K44" s="19">
        <f>K13-K32</f>
        <v>31.712664401914054</v>
      </c>
    </row>
    <row r="45" spans="1:11" ht="16.5" thickBot="1" x14ac:dyDescent="0.3">
      <c r="A45" s="49" t="s">
        <v>49</v>
      </c>
      <c r="D45" s="6"/>
      <c r="G45" s="6"/>
      <c r="J45" s="6"/>
      <c r="K45" s="50">
        <f>K13-K42</f>
        <v>5.4626644019140542</v>
      </c>
    </row>
    <row r="46" spans="1:11" ht="16.5" thickTop="1" x14ac:dyDescent="0.25"/>
    <row r="49" spans="1:3" x14ac:dyDescent="0.25">
      <c r="A49" s="76"/>
      <c r="B49" s="87"/>
      <c r="C49" s="87"/>
    </row>
    <row r="50" spans="1:3" x14ac:dyDescent="0.25">
      <c r="A50" s="39"/>
      <c r="B50" s="39"/>
      <c r="C50" s="39"/>
    </row>
    <row r="51" spans="1:3" x14ac:dyDescent="0.25">
      <c r="A51" s="39"/>
      <c r="B51" s="39"/>
      <c r="C51" s="39"/>
    </row>
    <row r="52" spans="1:3" x14ac:dyDescent="0.25">
      <c r="A52" s="39"/>
      <c r="B52" s="39"/>
      <c r="C52" s="42"/>
    </row>
    <row r="53" spans="1:3" x14ac:dyDescent="0.25">
      <c r="A53" s="39"/>
      <c r="B53" s="39"/>
      <c r="C53" s="39"/>
    </row>
    <row r="54" spans="1:3" x14ac:dyDescent="0.25">
      <c r="A54" s="39"/>
      <c r="B54" s="39"/>
      <c r="C54" s="39"/>
    </row>
    <row r="55" spans="1:3" x14ac:dyDescent="0.25">
      <c r="A55" s="39"/>
      <c r="B55" s="39"/>
      <c r="C55" s="39"/>
    </row>
    <row r="56" spans="1:3" x14ac:dyDescent="0.25">
      <c r="A56" s="76"/>
      <c r="B56" s="88"/>
      <c r="C56" s="88"/>
    </row>
  </sheetData>
  <mergeCells count="3">
    <mergeCell ref="C5:E5"/>
    <mergeCell ref="C6:E6"/>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heetViews>
  <sheetFormatPr defaultColWidth="11" defaultRowHeight="15.75" x14ac:dyDescent="0.25"/>
  <cols>
    <col min="2" max="2" width="20.875" bestFit="1" customWidth="1"/>
    <col min="3" max="3" width="13.625" bestFit="1" customWidth="1"/>
  </cols>
  <sheetData>
    <row r="2" spans="2:4" x14ac:dyDescent="0.25">
      <c r="B2" s="100" t="s">
        <v>82</v>
      </c>
      <c r="C2" s="101"/>
      <c r="D2" s="102"/>
    </row>
    <row r="3" spans="2:4" x14ac:dyDescent="0.25">
      <c r="B3" s="55" t="s">
        <v>83</v>
      </c>
      <c r="C3" s="57" t="s">
        <v>53</v>
      </c>
      <c r="D3" s="57" t="s">
        <v>58</v>
      </c>
    </row>
    <row r="4" spans="2:4" x14ac:dyDescent="0.25">
      <c r="B4" s="56" t="s">
        <v>52</v>
      </c>
      <c r="C4" s="56">
        <v>1.41</v>
      </c>
      <c r="D4" s="56">
        <v>0.08</v>
      </c>
    </row>
    <row r="5" spans="2:4" x14ac:dyDescent="0.25">
      <c r="B5" s="56" t="s">
        <v>54</v>
      </c>
      <c r="C5" s="56">
        <v>1</v>
      </c>
      <c r="D5" s="56">
        <v>0.17</v>
      </c>
    </row>
    <row r="6" spans="2:4" x14ac:dyDescent="0.25">
      <c r="B6" s="56" t="s">
        <v>55</v>
      </c>
      <c r="C6" s="56">
        <v>9.57</v>
      </c>
      <c r="D6" s="66">
        <v>0.03</v>
      </c>
    </row>
    <row r="7" spans="2:4" x14ac:dyDescent="0.25">
      <c r="B7" s="56" t="s">
        <v>51</v>
      </c>
      <c r="C7" s="56">
        <v>3.55</v>
      </c>
      <c r="D7" s="56">
        <v>0.09</v>
      </c>
    </row>
    <row r="8" spans="2:4" x14ac:dyDescent="0.25">
      <c r="B8" s="56" t="s">
        <v>56</v>
      </c>
      <c r="C8" s="56">
        <v>3.53</v>
      </c>
      <c r="D8" s="56">
        <v>0.04</v>
      </c>
    </row>
    <row r="9" spans="2:4" x14ac:dyDescent="0.25">
      <c r="B9" s="56" t="s">
        <v>57</v>
      </c>
      <c r="C9" s="56">
        <f>SUM(C4:C8)</f>
        <v>19.060000000000002</v>
      </c>
      <c r="D9" s="56">
        <f>SUM(D4:D8)</f>
        <v>0.41</v>
      </c>
    </row>
    <row r="10" spans="2:4" x14ac:dyDescent="0.25">
      <c r="B10" s="55" t="s">
        <v>59</v>
      </c>
      <c r="C10" s="98">
        <f>(C4*D4)+(C5*D5)+(C6*D6)+(C7*D7)+(C8*D8)</f>
        <v>1.0306</v>
      </c>
      <c r="D10" s="99"/>
    </row>
    <row r="12" spans="2:4" x14ac:dyDescent="0.25">
      <c r="B12" s="95"/>
      <c r="C12" s="95"/>
      <c r="D12" s="95"/>
    </row>
    <row r="13" spans="2:4" x14ac:dyDescent="0.25">
      <c r="B13" s="100" t="s">
        <v>81</v>
      </c>
      <c r="C13" s="101"/>
      <c r="D13" s="102"/>
    </row>
    <row r="14" spans="2:4" x14ac:dyDescent="0.25">
      <c r="B14" s="55" t="s">
        <v>83</v>
      </c>
      <c r="C14" s="57" t="s">
        <v>53</v>
      </c>
      <c r="D14" s="57" t="s">
        <v>58</v>
      </c>
    </row>
    <row r="15" spans="2:4" x14ac:dyDescent="0.25">
      <c r="B15" s="56" t="s">
        <v>52</v>
      </c>
      <c r="C15" s="56">
        <v>5.0199999999999996</v>
      </c>
      <c r="D15" s="56">
        <v>0.08</v>
      </c>
    </row>
    <row r="16" spans="2:4" x14ac:dyDescent="0.25">
      <c r="B16" s="56" t="s">
        <v>54</v>
      </c>
      <c r="C16" s="56">
        <v>1</v>
      </c>
      <c r="D16" s="56">
        <v>0.17</v>
      </c>
    </row>
    <row r="17" spans="2:4" x14ac:dyDescent="0.25">
      <c r="B17" s="56" t="s">
        <v>55</v>
      </c>
      <c r="C17" s="56">
        <v>7.52</v>
      </c>
      <c r="D17" s="66">
        <v>0.03</v>
      </c>
    </row>
    <row r="18" spans="2:4" x14ac:dyDescent="0.25">
      <c r="B18" s="56" t="s">
        <v>51</v>
      </c>
      <c r="C18" s="56">
        <v>0.81</v>
      </c>
      <c r="D18" s="56">
        <v>0.09</v>
      </c>
    </row>
    <row r="19" spans="2:4" x14ac:dyDescent="0.25">
      <c r="B19" s="56" t="s">
        <v>56</v>
      </c>
      <c r="C19" s="56">
        <v>0.8</v>
      </c>
      <c r="D19" s="56">
        <v>0.04</v>
      </c>
    </row>
    <row r="20" spans="2:4" x14ac:dyDescent="0.25">
      <c r="B20" s="56" t="s">
        <v>57</v>
      </c>
      <c r="C20" s="56">
        <f>SUM(C15:C19)</f>
        <v>15.15</v>
      </c>
      <c r="D20" s="56">
        <f>SUM(D15:D19)</f>
        <v>0.41</v>
      </c>
    </row>
    <row r="21" spans="2:4" x14ac:dyDescent="0.25">
      <c r="B21" s="55" t="s">
        <v>59</v>
      </c>
      <c r="C21" s="98">
        <f>(C15*D15)+(C16*D16)+(C17*D17)+(C18*D18)+(C19*D19)</f>
        <v>0.9020999999999999</v>
      </c>
      <c r="D21" s="99"/>
    </row>
  </sheetData>
  <mergeCells count="5">
    <mergeCell ref="C10:D10"/>
    <mergeCell ref="B2:D2"/>
    <mergeCell ref="B12:D12"/>
    <mergeCell ref="B13:D13"/>
    <mergeCell ref="C21:D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80" workbookViewId="0"/>
  </sheetViews>
  <sheetFormatPr defaultColWidth="11" defaultRowHeight="15.75" x14ac:dyDescent="0.25"/>
  <cols>
    <col min="2" max="2" width="17.5" bestFit="1" customWidth="1"/>
    <col min="3" max="3" width="18.5" bestFit="1" customWidth="1"/>
    <col min="4" max="4" width="15.875" bestFit="1" customWidth="1"/>
    <col min="5" max="5" width="25.125" bestFit="1" customWidth="1"/>
    <col min="6" max="6" width="22.375" bestFit="1" customWidth="1"/>
  </cols>
  <sheetData>
    <row r="1" spans="1:6" s="76" customFormat="1" x14ac:dyDescent="0.25">
      <c r="A1" s="55"/>
      <c r="B1" s="55" t="s">
        <v>18</v>
      </c>
      <c r="C1" s="55" t="s">
        <v>73</v>
      </c>
      <c r="D1" s="55" t="s">
        <v>74</v>
      </c>
      <c r="E1" s="55" t="s">
        <v>48</v>
      </c>
      <c r="F1" s="55" t="s">
        <v>75</v>
      </c>
    </row>
    <row r="2" spans="1:6" x14ac:dyDescent="0.25">
      <c r="A2" s="56" t="s">
        <v>71</v>
      </c>
      <c r="B2" s="89">
        <f>'Ad Lib'!K12</f>
        <v>179.89500000000012</v>
      </c>
      <c r="C2" s="89">
        <f>'Ad Lib'!K33</f>
        <v>194.17983732057417</v>
      </c>
      <c r="D2" s="89">
        <f>'Ad Lib'!K41</f>
        <v>26.25</v>
      </c>
      <c r="E2" s="89">
        <f>'Ad Lib'!K45</f>
        <v>-14.284837320574042</v>
      </c>
      <c r="F2" s="89">
        <f>'Ad Lib'!K46</f>
        <v>-40.534837320574042</v>
      </c>
    </row>
    <row r="3" spans="1:6" ht="16.5" thickBot="1" x14ac:dyDescent="0.3">
      <c r="A3" s="90" t="s">
        <v>70</v>
      </c>
      <c r="B3" s="91">
        <f>'Limit Fed'!K13</f>
        <v>196.8155400000002</v>
      </c>
      <c r="C3" s="91">
        <f>'Limit Fed'!K32</f>
        <v>165.10287559808614</v>
      </c>
      <c r="D3" s="91">
        <f>'Limit Fed'!K40</f>
        <v>26.25</v>
      </c>
      <c r="E3" s="91">
        <f>'Limit Fed'!K44</f>
        <v>31.712664401914054</v>
      </c>
      <c r="F3" s="91">
        <f>'Limit Fed'!K45</f>
        <v>5.4626644019140542</v>
      </c>
    </row>
    <row r="4" spans="1:6" s="78" customFormat="1" ht="18" thickBot="1" x14ac:dyDescent="0.35">
      <c r="A4" s="92" t="s">
        <v>72</v>
      </c>
      <c r="B4" s="93">
        <f>B2-B3</f>
        <v>-16.920540000000074</v>
      </c>
      <c r="C4" s="93">
        <f>C2-C3</f>
        <v>29.076961722488022</v>
      </c>
      <c r="D4" s="93">
        <f>D2-D3</f>
        <v>0</v>
      </c>
      <c r="E4" s="93">
        <f>E2-E3</f>
        <v>-45.997501722488096</v>
      </c>
      <c r="F4" s="93">
        <f>F2-F3</f>
        <v>-45.997501722488096</v>
      </c>
    </row>
    <row r="5" spans="1:6" x14ac:dyDescent="0.25">
      <c r="A5" s="39"/>
      <c r="B5" s="39"/>
      <c r="C5" s="39"/>
      <c r="D5" s="39"/>
      <c r="E5" s="39"/>
      <c r="F5" s="39"/>
    </row>
    <row r="10" spans="1:6" ht="17.25" x14ac:dyDescent="0.3">
      <c r="B10" s="7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Ad Lib</vt:lpstr>
      <vt:lpstr>Limit Fed</vt:lpstr>
      <vt:lpstr>Feed</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 Llewelyn</cp:lastModifiedBy>
  <dcterms:created xsi:type="dcterms:W3CDTF">2019-11-27T14:37:53Z</dcterms:created>
  <dcterms:modified xsi:type="dcterms:W3CDTF">2020-09-16T15:58:36Z</dcterms:modified>
</cp:coreProperties>
</file>