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TEMP FOLDER\________MISC.____________\CONSULTING\Merck-SLA(Renter)\"/>
    </mc:Choice>
  </mc:AlternateContent>
  <workbookProtection workbookAlgorithmName="SHA-512" workbookHashValue="04mCv0vVwofyHueUvuHAzQKcX1gq6wrRlVFpqFkZs/uYbYAAJ5hn/P6IABU5sytC2dWmQzRQWW1T2xLIJPUmYQ==" workbookSaltValue="+/YaByMoaLP66ut11mJfPA==" workbookSpinCount="100000" lockStructure="1"/>
  <bookViews>
    <workbookView xWindow="0" yWindow="0" windowWidth="28800" windowHeight="11730"/>
  </bookViews>
  <sheets>
    <sheet name="Introduction" sheetId="1" r:id="rId1"/>
    <sheet name="User Input Worksheet" sheetId="2" r:id="rId2"/>
    <sheet name="Results" sheetId="4" r:id="rId3"/>
    <sheet name="Background Information" sheetId="3" state="hidden" r:id="rId4"/>
  </sheets>
  <definedNames>
    <definedName name="_xlnm.Print_Area" localSheetId="0">Introduction!$A$1:$M$57</definedName>
    <definedName name="_xlnm.Print_Area" localSheetId="1">'User Input Worksheet'!$A$1:$H$54</definedName>
  </definedNames>
  <calcPr calcId="162913" iterate="1" iterateCount="100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4" i="2" l="1"/>
  <c r="F47" i="2" l="1"/>
  <c r="G46" i="2"/>
  <c r="C16" i="4" l="1"/>
  <c r="C17" i="4"/>
  <c r="C18" i="4"/>
  <c r="C19" i="4"/>
  <c r="C15" i="4"/>
  <c r="V352" i="3"/>
  <c r="W353" i="3"/>
  <c r="W354" i="3" s="1"/>
  <c r="W355" i="3" s="1"/>
  <c r="W356" i="3" s="1"/>
  <c r="W357" i="3" s="1"/>
  <c r="W358" i="3" s="1"/>
  <c r="W359" i="3" s="1"/>
  <c r="W360" i="3" s="1"/>
  <c r="W361" i="3" s="1"/>
  <c r="W362" i="3" s="1"/>
  <c r="W363" i="3" s="1"/>
  <c r="W364" i="3" s="1"/>
  <c r="W365" i="3" s="1"/>
  <c r="W366" i="3" s="1"/>
  <c r="W367" i="3" s="1"/>
  <c r="W368" i="3" s="1"/>
  <c r="W369" i="3" s="1"/>
  <c r="W370" i="3" s="1"/>
  <c r="W371" i="3" s="1"/>
  <c r="W372" i="3" s="1"/>
  <c r="W373" i="3" s="1"/>
  <c r="W374" i="3" s="1"/>
  <c r="W375" i="3" s="1"/>
  <c r="W376" i="3" s="1"/>
  <c r="W377" i="3" s="1"/>
  <c r="W378" i="3" s="1"/>
  <c r="W379" i="3" s="1"/>
  <c r="W380" i="3" s="1"/>
  <c r="N7" i="3"/>
  <c r="O7" i="3"/>
  <c r="P7" i="3"/>
  <c r="M7" i="3"/>
  <c r="N28" i="3"/>
  <c r="L14" i="3" s="1"/>
  <c r="O28" i="3"/>
  <c r="L8" i="3" s="1"/>
  <c r="V30" i="3"/>
  <c r="I44" i="2"/>
  <c r="I43" i="2"/>
  <c r="I9" i="2"/>
  <c r="V44" i="3"/>
  <c r="V43" i="3"/>
  <c r="B9" i="3"/>
  <c r="P29" i="3" s="1"/>
  <c r="B10" i="3"/>
  <c r="Q29" i="3" s="1"/>
  <c r="B11" i="3"/>
  <c r="R29" i="3" s="1"/>
  <c r="B12" i="3"/>
  <c r="S29" i="3" s="1"/>
  <c r="B8" i="3"/>
  <c r="O29" i="3" s="1"/>
  <c r="G43" i="2"/>
  <c r="M14" i="3" l="1"/>
  <c r="O14" i="3"/>
  <c r="P14" i="3"/>
  <c r="N14" i="3"/>
  <c r="N8" i="3"/>
  <c r="P8" i="3"/>
  <c r="M8" i="3"/>
  <c r="O8" i="3"/>
  <c r="I6" i="2"/>
  <c r="I18" i="2"/>
  <c r="I17" i="2"/>
  <c r="B21" i="4" s="1"/>
  <c r="I7" i="2"/>
  <c r="G45" i="2"/>
  <c r="E9" i="4" s="1"/>
  <c r="E10" i="4"/>
  <c r="G47" i="2"/>
  <c r="E11" i="4" s="1"/>
  <c r="G44" i="2"/>
  <c r="E8" i="4" s="1"/>
  <c r="E7" i="4"/>
  <c r="D8" i="4"/>
  <c r="F45" i="2"/>
  <c r="D9" i="4" s="1"/>
  <c r="F46" i="2"/>
  <c r="D10" i="4" s="1"/>
  <c r="F43" i="2"/>
  <c r="D7" i="4" s="1"/>
  <c r="F20" i="3"/>
  <c r="V58" i="3"/>
  <c r="V57" i="3"/>
  <c r="V55" i="3"/>
  <c r="V54" i="3"/>
  <c r="V52" i="3"/>
  <c r="V51" i="3"/>
  <c r="V49" i="3"/>
  <c r="V48" i="3"/>
  <c r="V45" i="3"/>
  <c r="V46" i="3"/>
  <c r="V42" i="3"/>
  <c r="V40" i="3"/>
  <c r="V39" i="3"/>
  <c r="V36" i="3"/>
  <c r="V37" i="3"/>
  <c r="V35" i="3"/>
  <c r="V31" i="3"/>
  <c r="V32" i="3"/>
  <c r="V33" i="3"/>
  <c r="S28" i="3"/>
  <c r="L12" i="3" s="1"/>
  <c r="R28" i="3"/>
  <c r="L11" i="3" s="1"/>
  <c r="Q28" i="3"/>
  <c r="L10" i="3" s="1"/>
  <c r="P28" i="3"/>
  <c r="L9" i="3" s="1"/>
  <c r="G20" i="3"/>
  <c r="H20" i="3"/>
  <c r="I20" i="3"/>
  <c r="J20" i="3"/>
  <c r="B16" i="4"/>
  <c r="B17" i="4"/>
  <c r="B18" i="4"/>
  <c r="B19" i="4"/>
  <c r="B15" i="4"/>
  <c r="E6" i="4"/>
  <c r="D6" i="4"/>
  <c r="O12" i="3" l="1"/>
  <c r="P12" i="3"/>
  <c r="M12" i="3"/>
  <c r="N12" i="3"/>
  <c r="N11" i="3"/>
  <c r="O11" i="3"/>
  <c r="P11" i="3"/>
  <c r="M11" i="3"/>
  <c r="N10" i="3"/>
  <c r="O10" i="3"/>
  <c r="M10" i="3"/>
  <c r="P10" i="3"/>
  <c r="U33" i="3"/>
  <c r="U30" i="3"/>
  <c r="U31" i="3"/>
  <c r="N9" i="3"/>
  <c r="O9" i="3"/>
  <c r="P9" i="3"/>
  <c r="M9" i="3"/>
  <c r="U44" i="3"/>
  <c r="U52" i="3"/>
  <c r="U32" i="3"/>
  <c r="U36" i="3"/>
  <c r="U37" i="3"/>
  <c r="U54" i="3"/>
  <c r="U48" i="3"/>
  <c r="U42" i="3"/>
  <c r="U40" i="3"/>
  <c r="U51" i="3"/>
  <c r="U49" i="3"/>
  <c r="U46" i="3"/>
  <c r="U45" i="3"/>
  <c r="U43" i="3"/>
  <c r="U39" i="3"/>
  <c r="U58" i="3"/>
  <c r="U35" i="3"/>
  <c r="U57" i="3"/>
  <c r="U55" i="3"/>
  <c r="N15" i="3" l="1"/>
  <c r="W30" i="3"/>
  <c r="O15" i="3"/>
  <c r="M15" i="3"/>
  <c r="P15" i="3"/>
  <c r="W35" i="3"/>
  <c r="W42" i="3"/>
  <c r="W51" i="3"/>
  <c r="W57" i="3"/>
  <c r="W54" i="3"/>
  <c r="W48" i="3"/>
  <c r="W39" i="3"/>
  <c r="W28" i="3" l="1"/>
  <c r="C10" i="4" s="1"/>
  <c r="C8" i="4" l="1"/>
  <c r="F8" i="4" s="1"/>
  <c r="C6" i="4"/>
  <c r="F6" i="4" s="1"/>
  <c r="C11" i="4"/>
  <c r="F11" i="4" s="1"/>
  <c r="C9" i="4"/>
  <c r="F9" i="4" s="1"/>
  <c r="C7" i="4"/>
  <c r="F7" i="4" s="1"/>
  <c r="F10" i="4"/>
  <c r="W164" i="3"/>
  <c r="W165" i="3" s="1"/>
  <c r="W166" i="3" s="1"/>
  <c r="W167" i="3" s="1"/>
  <c r="W168" i="3" s="1"/>
  <c r="W169" i="3" s="1"/>
  <c r="W170" i="3" s="1"/>
  <c r="W171" i="3" s="1"/>
  <c r="W172" i="3" s="1"/>
  <c r="W173" i="3" s="1"/>
  <c r="W174" i="3" s="1"/>
  <c r="W175" i="3" s="1"/>
  <c r="W176" i="3" s="1"/>
  <c r="W177" i="3" s="1"/>
  <c r="W178" i="3" s="1"/>
  <c r="W179" i="3" s="1"/>
  <c r="W180" i="3" s="1"/>
  <c r="W181" i="3" s="1"/>
  <c r="W182" i="3" s="1"/>
  <c r="W183" i="3" s="1"/>
  <c r="W184" i="3" s="1"/>
  <c r="W185" i="3" s="1"/>
  <c r="W186" i="3" s="1"/>
  <c r="W187" i="3" s="1"/>
  <c r="W188" i="3" s="1"/>
  <c r="W189" i="3" s="1"/>
  <c r="W190" i="3" s="1"/>
  <c r="W191" i="3" s="1"/>
  <c r="W192" i="3" s="1"/>
  <c r="W193" i="3" s="1"/>
  <c r="W197" i="3"/>
  <c r="W198" i="3" s="1"/>
  <c r="W199" i="3" s="1"/>
  <c r="W200" i="3" s="1"/>
  <c r="W201" i="3" s="1"/>
  <c r="W202" i="3" s="1"/>
  <c r="W203" i="3" s="1"/>
  <c r="W204" i="3" s="1"/>
  <c r="W205" i="3" s="1"/>
  <c r="W206" i="3" s="1"/>
  <c r="W207" i="3" s="1"/>
  <c r="W208" i="3" s="1"/>
  <c r="W209" i="3" s="1"/>
  <c r="W210" i="3" s="1"/>
  <c r="W211" i="3" s="1"/>
  <c r="W212" i="3" s="1"/>
  <c r="W213" i="3" s="1"/>
  <c r="W214" i="3" s="1"/>
  <c r="W215" i="3" s="1"/>
  <c r="W216" i="3" s="1"/>
  <c r="W217" i="3" s="1"/>
  <c r="W218" i="3" s="1"/>
  <c r="W219" i="3" s="1"/>
  <c r="W220" i="3" s="1"/>
  <c r="W221" i="3" s="1"/>
  <c r="W222" i="3" s="1"/>
  <c r="D11" i="4"/>
  <c r="E18" i="4" l="1"/>
  <c r="I21" i="3" s="1"/>
  <c r="I24" i="3" s="1"/>
  <c r="E16" i="4"/>
  <c r="G21" i="3" s="1"/>
  <c r="G24" i="3" s="1"/>
  <c r="E17" i="4"/>
  <c r="H21" i="3" s="1"/>
  <c r="W223" i="3"/>
  <c r="W224" i="3" s="1"/>
  <c r="W225" i="3" s="1"/>
  <c r="W226" i="3" s="1"/>
  <c r="W227" i="3" s="1"/>
  <c r="W228" i="3" s="1"/>
  <c r="W229" i="3" s="1"/>
  <c r="W230" i="3" s="1"/>
  <c r="W231" i="3" s="1"/>
  <c r="W232" i="3" s="1"/>
  <c r="W233" i="3" s="1"/>
  <c r="W234" i="3" s="1"/>
  <c r="W235" i="3" s="1"/>
  <c r="W236" i="3" s="1"/>
  <c r="W237" i="3" s="1"/>
  <c r="W238" i="3" s="1"/>
  <c r="W239" i="3" s="1"/>
  <c r="W240" i="3" s="1"/>
  <c r="W241" i="3" s="1"/>
  <c r="W242" i="3" s="1"/>
  <c r="W243" i="3" s="1"/>
  <c r="W244" i="3" s="1"/>
  <c r="W245" i="3" s="1"/>
  <c r="W246" i="3" s="1"/>
  <c r="W247" i="3" s="1"/>
  <c r="W248" i="3" s="1"/>
  <c r="W249" i="3" s="1"/>
  <c r="W250" i="3" s="1"/>
  <c r="W251" i="3" s="1"/>
  <c r="W252" i="3" s="1"/>
  <c r="W253" i="3" s="1"/>
  <c r="W254" i="3" s="1"/>
  <c r="W255" i="3" s="1"/>
  <c r="W256" i="3" s="1"/>
  <c r="W257" i="3" s="1"/>
  <c r="W258" i="3" s="1"/>
  <c r="W259" i="3" s="1"/>
  <c r="W260" i="3" s="1"/>
  <c r="W261" i="3" s="1"/>
  <c r="W262" i="3" s="1"/>
  <c r="W263" i="3" s="1"/>
  <c r="W264" i="3" s="1"/>
  <c r="W265" i="3" s="1"/>
  <c r="W266" i="3" s="1"/>
  <c r="W267" i="3" s="1"/>
  <c r="W268" i="3" s="1"/>
  <c r="W269" i="3" s="1"/>
  <c r="W270" i="3" s="1"/>
  <c r="W271" i="3" s="1"/>
  <c r="W272" i="3" s="1"/>
  <c r="W273" i="3" s="1"/>
  <c r="W274" i="3" s="1"/>
  <c r="W275" i="3" s="1"/>
  <c r="W276" i="3" s="1"/>
  <c r="W277" i="3" s="1"/>
  <c r="W278" i="3" s="1"/>
  <c r="W279" i="3" s="1"/>
  <c r="W280" i="3" s="1"/>
  <c r="W281" i="3" s="1"/>
  <c r="W282" i="3" s="1"/>
  <c r="W283" i="3" s="1"/>
  <c r="W284" i="3" s="1"/>
  <c r="W285" i="3" s="1"/>
  <c r="W286" i="3" s="1"/>
  <c r="W287" i="3" s="1"/>
  <c r="W288" i="3" s="1"/>
  <c r="W289" i="3" s="1"/>
  <c r="W290" i="3" s="1"/>
  <c r="W291" i="3" s="1"/>
  <c r="W292" i="3" s="1"/>
  <c r="W293" i="3" s="1"/>
  <c r="W294" i="3" s="1"/>
  <c r="E15" i="4"/>
  <c r="F21" i="3" s="1"/>
  <c r="E19" i="4"/>
  <c r="J21" i="3" s="1"/>
  <c r="J24" i="3" l="1"/>
  <c r="I22" i="3"/>
  <c r="I23" i="3" s="1"/>
  <c r="F24" i="3"/>
  <c r="F22" i="3"/>
  <c r="H24" i="3"/>
  <c r="H22" i="3"/>
  <c r="J22" i="3"/>
  <c r="G22" i="3"/>
  <c r="G23" i="3" s="1"/>
  <c r="J23" i="3" l="1"/>
  <c r="H23" i="3"/>
  <c r="F23" i="3"/>
</calcChain>
</file>

<file path=xl/comments1.xml><?xml version="1.0" encoding="utf-8"?>
<comments xmlns="http://schemas.openxmlformats.org/spreadsheetml/2006/main">
  <authors>
    <author>GTonsor</author>
  </authors>
  <commentList>
    <comment ref="B8" authorId="0" shapeId="0">
      <text>
        <r>
          <rPr>
            <sz val="9"/>
            <color indexed="81"/>
            <rFont val="Tahoma"/>
            <family val="2"/>
          </rPr>
          <t>Enter "1" for the region your operation is in and "0" for all other regions.  The user can also select NATIONAL to get national results informed by a larger set of transactions.</t>
        </r>
      </text>
    </comment>
    <comment ref="B16" authorId="0" shapeId="0">
      <text>
        <r>
          <rPr>
            <b/>
            <sz val="9"/>
            <color indexed="81"/>
            <rFont val="Tahoma"/>
            <family val="2"/>
          </rPr>
          <t>GTonsor:</t>
        </r>
        <r>
          <rPr>
            <sz val="9"/>
            <color indexed="81"/>
            <rFont val="Tahoma"/>
            <family val="2"/>
          </rPr>
          <t xml:space="preserve">
Either provide your own base forecast OR use a resource such as BeefBasis.com for a market-based projection
Note premiums/discounts for Weight Variation, Flesh Score, etc. (including VAC programs) are derived seperately using SLA data based estimates.</t>
        </r>
      </text>
    </comment>
    <comment ref="B19" authorId="0" shapeId="0">
      <text>
        <r>
          <rPr>
            <sz val="9"/>
            <color indexed="81"/>
            <rFont val="Tahoma"/>
            <family val="2"/>
          </rPr>
          <t>Use each drop-down menus to select the most applicable description</t>
        </r>
      </text>
    </comment>
    <comment ref="B29" authorId="0" shapeId="0">
      <text>
        <r>
          <rPr>
            <sz val="9"/>
            <color indexed="81"/>
            <rFont val="Tahoma"/>
            <family val="2"/>
          </rPr>
          <t>Use each drop-down menus to select the most applicable value</t>
        </r>
      </text>
    </comment>
    <comment ref="B35" authorId="0" shapeId="0">
      <text>
        <r>
          <rPr>
            <b/>
            <sz val="9"/>
            <color indexed="81"/>
            <rFont val="Tahoma"/>
            <family val="2"/>
          </rPr>
          <t>GTonsor:</t>
        </r>
        <r>
          <rPr>
            <sz val="9"/>
            <color indexed="81"/>
            <rFont val="Tahoma"/>
            <family val="2"/>
          </rPr>
          <t xml:space="preserve">
SLA Provdes management and vaccination requirement information online: http://www.superiorlivestock.com/files/vac_programs.pdf</t>
        </r>
      </text>
    </comment>
    <comment ref="B41" authorId="0" shapeId="0">
      <text>
        <r>
          <rPr>
            <b/>
            <sz val="9"/>
            <color indexed="81"/>
            <rFont val="Tahoma"/>
            <family val="2"/>
          </rPr>
          <t>GTonsor:</t>
        </r>
        <r>
          <rPr>
            <sz val="9"/>
            <color indexed="81"/>
            <rFont val="Tahoma"/>
            <family val="2"/>
          </rPr>
          <t xml:space="preserve">
Enter a base sales price for the future date and weight details used in cells E42:G:46.  Use the same approach (Beef Basis, your own model, etc. ) as used above in Step 3.
Seperately in the Results tab premiums for VAC program enrollment are included.</t>
        </r>
      </text>
    </comment>
    <comment ref="B43" authorId="0" shapeId="0">
      <text>
        <r>
          <rPr>
            <b/>
            <sz val="9"/>
            <color indexed="81"/>
            <rFont val="Tahoma"/>
            <family val="2"/>
          </rPr>
          <t>GTonsor:</t>
        </r>
        <r>
          <rPr>
            <sz val="9"/>
            <color indexed="81"/>
            <rFont val="Tahoma"/>
            <family val="2"/>
          </rPr>
          <t xml:space="preserve">
1) Adjust Days between Weaning and Calf Sale 
2) Then given calcualted sales date and weight information, either provide your own base forecast OR use a resource such as BeefBasis.com for a market-based projection</t>
        </r>
      </text>
    </comment>
  </commentList>
</comments>
</file>

<file path=xl/sharedStrings.xml><?xml version="1.0" encoding="utf-8"?>
<sst xmlns="http://schemas.openxmlformats.org/spreadsheetml/2006/main" count="196" uniqueCount="132">
  <si>
    <t>Vac34</t>
  </si>
  <si>
    <t>Vac45</t>
  </si>
  <si>
    <t>Vac60</t>
  </si>
  <si>
    <t>Vac PreCon</t>
  </si>
  <si>
    <t>Sales Price Premium ($/cwt vs. Vac24)</t>
  </si>
  <si>
    <t>CalfVaccinationProgramEconTool.xls</t>
  </si>
  <si>
    <t>Developed by:</t>
  </si>
  <si>
    <t>Glynn T. Tonsor, Ph.D. &amp; David G. Renter, DVM, Ph.D.</t>
  </si>
  <si>
    <t>KSU-Merck Calf Vaccination Program Assessment Tool</t>
  </si>
  <si>
    <t>A spreadsheet for evaluating profit differences of calf vaccination programs</t>
  </si>
  <si>
    <t>INTRODUCTION</t>
  </si>
  <si>
    <t>INSTRUCTIONS FOR THE USER:</t>
  </si>
  <si>
    <r>
      <t xml:space="preserve">Be sure to </t>
    </r>
    <r>
      <rPr>
        <b/>
        <sz val="10"/>
        <rFont val="Arial"/>
        <family val="2"/>
      </rPr>
      <t xml:space="preserve">"Enable Content" </t>
    </r>
    <r>
      <rPr>
        <sz val="10"/>
        <rFont val="Arial"/>
        <family val="2"/>
      </rPr>
      <t xml:space="preserve">and </t>
    </r>
    <r>
      <rPr>
        <b/>
        <sz val="10"/>
        <rFont val="Arial"/>
        <family val="2"/>
      </rPr>
      <t>"Enable Macros"</t>
    </r>
    <r>
      <rPr>
        <sz val="10"/>
        <rFont val="Arial"/>
        <family val="2"/>
      </rPr>
      <t xml:space="preserve"> for the spreadsheet to function correctly.</t>
    </r>
  </si>
  <si>
    <t>FOR MORE INFORMATION:</t>
  </si>
  <si>
    <t>SLA Vaccination Programs</t>
  </si>
  <si>
    <t>Merck Animal Health</t>
  </si>
  <si>
    <t>AgManager</t>
  </si>
  <si>
    <t>Glynn T. Tonsor, Ph.D.</t>
  </si>
  <si>
    <t>David G. Renter, DVM, Ph.D.</t>
  </si>
  <si>
    <t>Professor</t>
  </si>
  <si>
    <t>Director, Center for Outcomes Research and Epidemiology</t>
  </si>
  <si>
    <t>Department of Agricultural Economics</t>
  </si>
  <si>
    <t>Department of Diagnostic Medicine/Pathobiology</t>
  </si>
  <si>
    <t>Kansas State University</t>
  </si>
  <si>
    <t>gtonsor@k-state.edu</t>
  </si>
  <si>
    <t>drenter@vet.ksu.edu</t>
  </si>
  <si>
    <t>785-532-1518</t>
  </si>
  <si>
    <t>785-532-4801</t>
  </si>
  <si>
    <t>ACKNOWLEDGEMENTS:</t>
  </si>
  <si>
    <t>NATIONAL MODEL</t>
  </si>
  <si>
    <t xml:space="preserve"> - if estimate is not statistically significant at the 0.10 level, a value of $0 is entered here</t>
  </si>
  <si>
    <t>SLA Data Analysis, Marginal Effects from Hedonic Models (Base of VAC24)</t>
  </si>
  <si>
    <t>Maximum</t>
  </si>
  <si>
    <t>Conditional Coloring. Barchart Results</t>
  </si>
  <si>
    <t>Positive, but Not Maximum</t>
  </si>
  <si>
    <t>https://www.officetooltips.com/excel_2016/tips/displaying_conditional_colors_in_a_column_chart.html</t>
  </si>
  <si>
    <t>This spreadsheet was developed as a decision-aid tool for cattle producers to compare economics of calf vaccination programs. It can be used to compare Expected Net Profit difference between alternative calf vaccination programs.</t>
  </si>
  <si>
    <t>Created by:</t>
  </si>
  <si>
    <t>GT: HIDE THIS TAB BEFORE POSTING / CONTAINS BEHIND-THE-SCENES INFO DRIVING FINAL ESTIMATES USER OBTAINS</t>
  </si>
  <si>
    <t>VAC PROGRAM PREMIUM VALUES</t>
  </si>
  <si>
    <t>OTHER PREMIUM/DISCOUNT VALUES</t>
  </si>
  <si>
    <t>Medium-Heavy</t>
  </si>
  <si>
    <t>Light-Medium</t>
  </si>
  <si>
    <t>Very Uneven</t>
  </si>
  <si>
    <t>Fairly Even</t>
  </si>
  <si>
    <t>Brahman or Exotic Influence</t>
  </si>
  <si>
    <t>Continental Influence</t>
  </si>
  <si>
    <t>Yes</t>
  </si>
  <si>
    <t>Progressive Genetics</t>
  </si>
  <si>
    <t>GAP</t>
  </si>
  <si>
    <t>Non-Hormone Treated Cattle (NHTC)</t>
  </si>
  <si>
    <t>Beef Quality Assurance (BQA)</t>
  </si>
  <si>
    <t>NATIONAL</t>
  </si>
  <si>
    <t>Sales Date</t>
  </si>
  <si>
    <t>Step 1) Enter information for selling at weaning (NOT pre-conditioning)</t>
  </si>
  <si>
    <t>Flesh Score</t>
  </si>
  <si>
    <t>Weight Variation</t>
  </si>
  <si>
    <t>Horns</t>
  </si>
  <si>
    <t>Breed</t>
  </si>
  <si>
    <t>Other</t>
  </si>
  <si>
    <t>Uneven</t>
  </si>
  <si>
    <t>No Holstein, Brahman, Exotic or Continental Influence</t>
  </si>
  <si>
    <t>No</t>
  </si>
  <si>
    <t>Light-Medium, Medium</t>
  </si>
  <si>
    <t>Weaning Weight (lbs)</t>
  </si>
  <si>
    <t>Sales Date (MM/DD/YYYY)</t>
  </si>
  <si>
    <t>Average Daily Gain (lbs/day)</t>
  </si>
  <si>
    <t>Death Loss (%)</t>
  </si>
  <si>
    <t>Feed Cost ($/head/day)</t>
  </si>
  <si>
    <t>Labor Cost ($/head/day)</t>
  </si>
  <si>
    <t>Medicine Cost ($/head)</t>
  </si>
  <si>
    <t>Medicine Cost - VAC24 ($/head)</t>
  </si>
  <si>
    <t>Medicine Cost - VAC34 ($/head)</t>
  </si>
  <si>
    <t>Medicine Cost - VAC45 ($/head)</t>
  </si>
  <si>
    <t>Medicine Cost - VAC60 ($/head)</t>
  </si>
  <si>
    <t>Medicine Cost - VAC PreCon ($/head)</t>
  </si>
  <si>
    <t>Projected Sales Price ($/cwt), VAC24</t>
  </si>
  <si>
    <t>Projected Sales Price ($/cwt), VAC34</t>
  </si>
  <si>
    <t>Projected Sales Price ($/cwt), VAC45</t>
  </si>
  <si>
    <t>Projected Sales Price ($/cwt), VAC60</t>
  </si>
  <si>
    <t>Projected Sales Price ($/cwt), VAC PreCon</t>
  </si>
  <si>
    <t>Sales Weight (lbs)</t>
  </si>
  <si>
    <t>Step 2) Identify what region applies to your operation</t>
  </si>
  <si>
    <t xml:space="preserve">To learn more about Superior Livestock Auction's Vaccination Programs, Merck Animal Health, </t>
  </si>
  <si>
    <t>or KSU's AgManager resources click on the following links:</t>
  </si>
  <si>
    <t>Comparison of Alternative Pre-Conditioning, Calf Vaccination Programs - USER INPUT WORKSHEET</t>
  </si>
  <si>
    <t>The authors gratefully acknowledge funding provided by Merck Animal Health for development of this tool and Superior Livestock Auction for auction sales data used in related research supported by Merck Animal Health.</t>
  </si>
  <si>
    <t>LISTS OR DROP-DOWN MENUS</t>
  </si>
  <si>
    <t>Step 3) Enter projected base sales price at weaning</t>
  </si>
  <si>
    <t>Precondition, VAC 24 Program</t>
  </si>
  <si>
    <t>Precondition, VAC 34 Program</t>
  </si>
  <si>
    <t>Precondition, VAC 45 Program</t>
  </si>
  <si>
    <t>Precondition, VAC 60 Program</t>
  </si>
  <si>
    <t>Precondition, VAC PreCon Program</t>
  </si>
  <si>
    <t>Sales Price ($/cwt)</t>
  </si>
  <si>
    <t>Revenue ($/hd)</t>
  </si>
  <si>
    <t>Cost Increase ($/hd)</t>
  </si>
  <si>
    <t>Projected Net Margin Difference ($/hd)</t>
  </si>
  <si>
    <t>Comparison of Alternative Pre-Conditioning, Calf Vaccination Programs - PROJECTED RESULTS SUMMARY</t>
  </si>
  <si>
    <t>Expected Net Margin ($/hd vs. Sell @ Weaning)</t>
  </si>
  <si>
    <t>Vac24</t>
  </si>
  <si>
    <t>Sell @ Weaning</t>
  </si>
  <si>
    <t>Flesh</t>
  </si>
  <si>
    <t>NHTC</t>
  </si>
  <si>
    <t>BQA</t>
  </si>
  <si>
    <t>SUMP over REGION DUMMY</t>
  </si>
  <si>
    <t>LOOKUP USER DROPDOWN  SELECTION</t>
  </si>
  <si>
    <t>Projected Base Sales Price ($/cwt) at Weaning</t>
  </si>
  <si>
    <t>Step 5) Use drop-down menus to identify expected pre-conditioning parameters</t>
  </si>
  <si>
    <t>Step 4) Use drop-down menus to Identify applicable traits and claims for sales price adjustment</t>
  </si>
  <si>
    <t>Step 7) Examine RESULTS Tab to inform program decision</t>
  </si>
  <si>
    <t>Days Weaning to Sale</t>
  </si>
  <si>
    <r>
      <t xml:space="preserve">In the </t>
    </r>
    <r>
      <rPr>
        <u/>
        <sz val="12"/>
        <rFont val="Calibri"/>
        <family val="2"/>
        <scheme val="minor"/>
      </rPr>
      <t>User Worksheet tab</t>
    </r>
    <r>
      <rPr>
        <sz val="12"/>
        <rFont val="Calibri"/>
        <family val="2"/>
        <scheme val="minor"/>
      </rPr>
      <t xml:space="preserve"> follow </t>
    </r>
    <r>
      <rPr>
        <b/>
        <sz val="12"/>
        <color rgb="FF00B050"/>
        <rFont val="Calibri"/>
        <family val="2"/>
        <scheme val="minor"/>
      </rPr>
      <t>Steps 1-7</t>
    </r>
    <r>
      <rPr>
        <sz val="12"/>
        <rFont val="Calibri"/>
        <family val="2"/>
        <scheme val="minor"/>
      </rPr>
      <t xml:space="preserve">.  All </t>
    </r>
    <r>
      <rPr>
        <b/>
        <sz val="12"/>
        <color rgb="FF0070C0"/>
        <rFont val="Calibri"/>
        <family val="2"/>
        <scheme val="minor"/>
      </rPr>
      <t xml:space="preserve">blue </t>
    </r>
    <r>
      <rPr>
        <sz val="12"/>
        <rFont val="Calibri"/>
        <family val="2"/>
        <scheme val="minor"/>
      </rPr>
      <t xml:space="preserve">numbers are input, or drop-down selections by the user.  All </t>
    </r>
    <r>
      <rPr>
        <b/>
        <sz val="12"/>
        <rFont val="Calibri"/>
        <family val="2"/>
        <scheme val="minor"/>
      </rPr>
      <t>black</t>
    </r>
    <r>
      <rPr>
        <sz val="12"/>
        <rFont val="Calibri"/>
        <family val="2"/>
        <scheme val="minor"/>
      </rPr>
      <t xml:space="preserve"> numbers are calculated using data provided by the user.  The spreadsheet automatically recalculates every time an additional input is entered.  Thus, it is important to wait until all data have been entered and reviewed before calculated output in the Results tab. Some input cells (i.e., blue number) have a red diamond in the upper right hand corner of the cell providing additional guidance for the user. </t>
    </r>
  </si>
  <si>
    <t>Copyright 2021 AgManager.info, K-State Department of Agricultural Economics</t>
  </si>
  <si>
    <t>WEST (CA, OR, WA, ID, NV)</t>
  </si>
  <si>
    <t>UPPER PLAINS (MT, WY, UT, CO, NE, SD, ND)</t>
  </si>
  <si>
    <t>SOUTH CENTRAL (AZ, NM, TX, OK, AR, LA)</t>
  </si>
  <si>
    <t>MIDWEST (KS, MO, IA, MN, WI, IL)</t>
  </si>
  <si>
    <t>EAST (None of the above; east of Mississippi River)</t>
  </si>
  <si>
    <t>SLA REGIONS 1-4 (&amp; merged 5&amp;6)</t>
  </si>
  <si>
    <t>5&amp;6</t>
  </si>
  <si>
    <t>Holstein Influence (No Beef)</t>
  </si>
  <si>
    <t>Holstein Influence &amp; Beef Mention</t>
  </si>
  <si>
    <t>Holstein Influence &amp; No Beef Influence</t>
  </si>
  <si>
    <t>Holstein &amp; Beef Influence</t>
  </si>
  <si>
    <t>Sales Price (Incorporates and VAC Program Premium), Date, Weight, and Revenue</t>
  </si>
  <si>
    <t>Step 6) Enter projected base sales price for preconditioning calves at future dates and heavier weights</t>
  </si>
  <si>
    <t>Other Cost (Borrowing and other Miscellaneous Costs, $/head/day)</t>
  </si>
  <si>
    <t>Version- 3.9.2021</t>
  </si>
  <si>
    <t>Cost Increase and Projected Net Margin Difference ($/hd vs. Sell at Weaning w/o VAC Program)</t>
  </si>
  <si>
    <t>Sell at Weaning (No VAC Program)</t>
  </si>
  <si>
    <t>Negative (Sell at Weaning w/o VAC Program Is Higher)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</si>
</sst>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7" formatCode="&quot;$&quot;#,##0.00_);\(&quot;$&quot;#,##0.00\)"/>
    <numFmt numFmtId="44" formatCode="_(&quot;$&quot;* #,##0.00_);_(&quot;$&quot;* \(#,##0.00\);_(&quot;$&quot;* &quot;-&quot;??_);_(@_)"/>
  </numFmts>
  <fonts count="4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0"/>
      <name val="Arial"/>
      <family val="2"/>
    </font>
    <font>
      <b/>
      <sz val="12"/>
      <name val="Arial"/>
      <family val="2"/>
    </font>
    <font>
      <b/>
      <sz val="10"/>
      <color rgb="FF00B050"/>
      <name val="Arial"/>
      <family val="2"/>
    </font>
    <font>
      <b/>
      <sz val="10"/>
      <color indexed="12"/>
      <name val="Arial"/>
      <family val="2"/>
    </font>
    <font>
      <sz val="10"/>
      <name val="Arial"/>
      <family val="2"/>
    </font>
    <font>
      <b/>
      <i/>
      <sz val="10"/>
      <name val="Arial"/>
      <family val="2"/>
    </font>
    <font>
      <sz val="9"/>
      <color indexed="81"/>
      <name val="Tahoma"/>
      <family val="2"/>
    </font>
    <font>
      <b/>
      <sz val="12"/>
      <color theme="0"/>
      <name val="Arial"/>
      <family val="2"/>
    </font>
    <font>
      <b/>
      <i/>
      <sz val="20"/>
      <color theme="0"/>
      <name val="Calibri"/>
      <family val="2"/>
      <scheme val="minor"/>
    </font>
    <font>
      <sz val="18"/>
      <color theme="0"/>
      <name val="Calibri"/>
      <family val="2"/>
      <scheme val="minor"/>
    </font>
    <font>
      <b/>
      <sz val="12"/>
      <color theme="0"/>
      <name val="Calibri"/>
      <family val="2"/>
      <scheme val="minor"/>
    </font>
    <font>
      <b/>
      <i/>
      <sz val="13"/>
      <color theme="0"/>
      <name val="Calibri"/>
      <family val="2"/>
      <scheme val="minor"/>
    </font>
    <font>
      <i/>
      <sz val="13"/>
      <color theme="0"/>
      <name val="Calibri"/>
      <family val="2"/>
      <scheme val="minor"/>
    </font>
    <font>
      <sz val="13"/>
      <color theme="0"/>
      <name val="Calibri"/>
      <family val="2"/>
      <scheme val="minor"/>
    </font>
    <font>
      <sz val="10"/>
      <color theme="0"/>
      <name val="Calibri"/>
      <family val="2"/>
      <scheme val="minor"/>
    </font>
    <font>
      <sz val="10"/>
      <color theme="0"/>
      <name val="Arial"/>
      <family val="2"/>
    </font>
    <font>
      <b/>
      <sz val="9"/>
      <color theme="0"/>
      <name val="Arial"/>
      <family val="2"/>
    </font>
    <font>
      <b/>
      <sz val="11"/>
      <color theme="0"/>
      <name val="Arial"/>
      <family val="2"/>
    </font>
    <font>
      <b/>
      <i/>
      <sz val="12"/>
      <color theme="0"/>
      <name val="Arial"/>
      <family val="2"/>
    </font>
    <font>
      <b/>
      <u/>
      <sz val="12"/>
      <name val="Calibri"/>
      <family val="2"/>
      <scheme val="minor"/>
    </font>
    <font>
      <sz val="12"/>
      <name val="Calibri"/>
      <family val="2"/>
      <scheme val="minor"/>
    </font>
    <font>
      <b/>
      <sz val="12"/>
      <name val="Calibri"/>
      <family val="2"/>
      <scheme val="minor"/>
    </font>
    <font>
      <u/>
      <sz val="8.6999999999999993"/>
      <color indexed="12"/>
      <name val="Arial"/>
      <family val="2"/>
    </font>
    <font>
      <b/>
      <u/>
      <sz val="8.6999999999999993"/>
      <color indexed="12"/>
      <name val="Arial"/>
      <family val="2"/>
    </font>
    <font>
      <u/>
      <sz val="10"/>
      <color indexed="12"/>
      <name val="Arial"/>
      <family val="2"/>
    </font>
    <font>
      <b/>
      <sz val="12"/>
      <color indexed="12"/>
      <name val="Calibri"/>
      <family val="2"/>
      <scheme val="minor"/>
    </font>
    <font>
      <u/>
      <sz val="12"/>
      <color indexed="12"/>
      <name val="Calibri"/>
      <family val="2"/>
      <scheme val="minor"/>
    </font>
    <font>
      <u/>
      <sz val="12"/>
      <name val="Calibri"/>
      <family val="2"/>
      <scheme val="minor"/>
    </font>
    <font>
      <i/>
      <sz val="12"/>
      <name val="Calibri"/>
      <family val="2"/>
      <scheme val="minor"/>
    </font>
    <font>
      <sz val="11"/>
      <name val="Calibri"/>
      <family val="2"/>
      <scheme val="minor"/>
    </font>
    <font>
      <sz val="11"/>
      <color rgb="FF00B050"/>
      <name val="Calibri"/>
      <family val="2"/>
      <scheme val="minor"/>
    </font>
    <font>
      <u/>
      <sz val="8"/>
      <color indexed="12"/>
      <name val="Arial"/>
      <family val="2"/>
    </font>
    <font>
      <b/>
      <sz val="11"/>
      <name val="Calibri"/>
      <family val="2"/>
      <scheme val="minor"/>
    </font>
    <font>
      <b/>
      <sz val="9"/>
      <color indexed="81"/>
      <name val="Tahoma"/>
      <family val="2"/>
    </font>
    <font>
      <b/>
      <sz val="12"/>
      <color theme="4"/>
      <name val="Arial"/>
      <family val="2"/>
    </font>
    <font>
      <b/>
      <sz val="10"/>
      <color rgb="FFFF0000"/>
      <name val="Arial"/>
      <family val="2"/>
    </font>
    <font>
      <b/>
      <sz val="12"/>
      <color rgb="FF0070C0"/>
      <name val="Calibri"/>
      <family val="2"/>
      <scheme val="minor"/>
    </font>
    <font>
      <b/>
      <sz val="12"/>
      <color rgb="FF00B050"/>
      <name val="Calibri"/>
      <family val="2"/>
      <scheme val="minor"/>
    </font>
    <font>
      <b/>
      <i/>
      <sz val="10"/>
      <color rgb="FFFF0000"/>
      <name val="Arial"/>
      <family val="2"/>
    </font>
  </fonts>
  <fills count="6">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rgb="FF7030A0"/>
        <bgColor indexed="64"/>
      </patternFill>
    </fill>
    <fill>
      <patternFill patternType="solid">
        <fgColor rgb="FFFFFF00"/>
        <bgColor indexed="64"/>
      </patternFill>
    </fill>
  </fills>
  <borders count="10">
    <border>
      <left/>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7">
    <xf numFmtId="0" fontId="0" fillId="0" borderId="0"/>
    <xf numFmtId="44" fontId="1" fillId="0" borderId="0" applyFont="0" applyFill="0" applyBorder="0" applyAlignment="0" applyProtection="0"/>
    <xf numFmtId="0" fontId="8" fillId="0" borderId="0"/>
    <xf numFmtId="0" fontId="26"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9" fontId="1" fillId="0" borderId="0" applyFont="0" applyFill="0" applyBorder="0" applyAlignment="0" applyProtection="0"/>
  </cellStyleXfs>
  <cellXfs count="155">
    <xf numFmtId="0" fontId="0" fillId="0" borderId="0" xfId="0"/>
    <xf numFmtId="0" fontId="4" fillId="2" borderId="0" xfId="0" applyFont="1" applyFill="1"/>
    <xf numFmtId="0" fontId="5" fillId="2" borderId="1" xfId="0" applyFont="1" applyFill="1" applyBorder="1"/>
    <xf numFmtId="0" fontId="4" fillId="2" borderId="1" xfId="0" applyFont="1" applyFill="1" applyBorder="1"/>
    <xf numFmtId="0" fontId="4" fillId="2" borderId="1" xfId="0" applyFont="1" applyFill="1" applyBorder="1" applyAlignment="1">
      <alignment horizontal="center"/>
    </xf>
    <xf numFmtId="0" fontId="9" fillId="2" borderId="0" xfId="0" applyFont="1" applyFill="1"/>
    <xf numFmtId="0" fontId="4" fillId="2" borderId="0" xfId="0" applyFont="1" applyFill="1" applyAlignment="1">
      <alignment horizontal="left" indent="1"/>
    </xf>
    <xf numFmtId="0" fontId="4" fillId="2" borderId="0" xfId="0" applyFont="1" applyFill="1" applyBorder="1" applyAlignment="1">
      <alignment horizontal="left" indent="1"/>
    </xf>
    <xf numFmtId="0" fontId="4" fillId="2" borderId="2" xfId="0" applyFont="1" applyFill="1" applyBorder="1"/>
    <xf numFmtId="37" fontId="7" fillId="3" borderId="0" xfId="1" applyNumberFormat="1" applyFont="1" applyFill="1" applyAlignment="1" applyProtection="1">
      <alignment horizontal="center"/>
      <protection locked="0"/>
    </xf>
    <xf numFmtId="0" fontId="7" fillId="3" borderId="0" xfId="0" applyFont="1" applyFill="1" applyAlignment="1" applyProtection="1">
      <alignment horizontal="center"/>
      <protection locked="0"/>
    </xf>
    <xf numFmtId="0" fontId="4" fillId="2" borderId="0" xfId="0" applyFont="1" applyFill="1" applyAlignment="1">
      <alignment horizontal="center"/>
    </xf>
    <xf numFmtId="0" fontId="4" fillId="2" borderId="0" xfId="0" applyFont="1" applyFill="1" applyAlignment="1"/>
    <xf numFmtId="0" fontId="8" fillId="2" borderId="0" xfId="0" applyFont="1" applyFill="1"/>
    <xf numFmtId="44" fontId="8" fillId="2" borderId="0" xfId="1" applyFont="1" applyFill="1" applyAlignment="1">
      <alignment horizontal="center"/>
    </xf>
    <xf numFmtId="0" fontId="8" fillId="2" borderId="0" xfId="0" applyFont="1" applyFill="1" applyBorder="1"/>
    <xf numFmtId="0" fontId="8" fillId="0" borderId="0" xfId="2" applyFont="1" applyProtection="1"/>
    <xf numFmtId="0" fontId="11" fillId="4" borderId="3" xfId="2" applyFont="1" applyFill="1" applyBorder="1" applyProtection="1"/>
    <xf numFmtId="0" fontId="11" fillId="4" borderId="2" xfId="2" applyFont="1" applyFill="1" applyBorder="1" applyProtection="1"/>
    <xf numFmtId="0" fontId="11" fillId="4" borderId="4" xfId="2" applyFont="1" applyFill="1" applyBorder="1" applyProtection="1"/>
    <xf numFmtId="0" fontId="12" fillId="4" borderId="5" xfId="2" applyFont="1" applyFill="1" applyBorder="1" applyAlignment="1" applyProtection="1"/>
    <xf numFmtId="0" fontId="13" fillId="4" borderId="0" xfId="2" applyFont="1" applyFill="1" applyAlignment="1" applyProtection="1"/>
    <xf numFmtId="0" fontId="14" fillId="4" borderId="0" xfId="2" applyFont="1" applyFill="1" applyBorder="1" applyProtection="1"/>
    <xf numFmtId="0" fontId="11" fillId="4" borderId="0" xfId="2" applyFont="1" applyFill="1" applyBorder="1" applyProtection="1"/>
    <xf numFmtId="0" fontId="11" fillId="4" borderId="6" xfId="2" applyFont="1" applyFill="1" applyBorder="1" applyProtection="1"/>
    <xf numFmtId="0" fontId="14" fillId="4" borderId="5" xfId="2" applyFont="1" applyFill="1" applyBorder="1" applyProtection="1"/>
    <xf numFmtId="0" fontId="15" fillId="4" borderId="0" xfId="2" applyFont="1" applyFill="1" applyBorder="1" applyAlignment="1" applyProtection="1">
      <alignment horizontal="left"/>
    </xf>
    <xf numFmtId="0" fontId="16" fillId="4" borderId="0" xfId="2" applyFont="1" applyFill="1" applyAlignment="1" applyProtection="1">
      <alignment horizontal="left"/>
    </xf>
    <xf numFmtId="0" fontId="17" fillId="4" borderId="0" xfId="2" applyFont="1" applyFill="1" applyAlignment="1" applyProtection="1"/>
    <xf numFmtId="0" fontId="11" fillId="4" borderId="5" xfId="2" applyFont="1" applyFill="1" applyBorder="1" applyAlignment="1" applyProtection="1">
      <alignment horizontal="center"/>
    </xf>
    <xf numFmtId="0" fontId="19" fillId="4" borderId="0" xfId="2" applyFont="1" applyFill="1" applyAlignment="1" applyProtection="1">
      <alignment wrapText="1"/>
    </xf>
    <xf numFmtId="0" fontId="20" fillId="4" borderId="0" xfId="2" applyFont="1" applyFill="1" applyBorder="1" applyProtection="1"/>
    <xf numFmtId="0" fontId="21" fillId="4" borderId="6" xfId="2" applyFont="1" applyFill="1" applyBorder="1" applyProtection="1"/>
    <xf numFmtId="0" fontId="11" fillId="4" borderId="7" xfId="2" applyFont="1" applyFill="1" applyBorder="1" applyProtection="1"/>
    <xf numFmtId="0" fontId="11" fillId="4" borderId="1" xfId="2" applyFont="1" applyFill="1" applyBorder="1" applyProtection="1"/>
    <xf numFmtId="0" fontId="20" fillId="4" borderId="1" xfId="2" applyFont="1" applyFill="1" applyBorder="1" applyProtection="1"/>
    <xf numFmtId="0" fontId="22" fillId="4" borderId="8" xfId="2" applyFont="1" applyFill="1" applyBorder="1" applyAlignment="1" applyProtection="1">
      <alignment horizontal="right"/>
    </xf>
    <xf numFmtId="0" fontId="5" fillId="0" borderId="0" xfId="2" applyFont="1" applyProtection="1"/>
    <xf numFmtId="0" fontId="5" fillId="0" borderId="0" xfId="2" applyFont="1" applyFill="1" applyBorder="1" applyProtection="1"/>
    <xf numFmtId="0" fontId="23" fillId="0" borderId="0" xfId="2" applyFont="1" applyAlignment="1" applyProtection="1"/>
    <xf numFmtId="0" fontId="24" fillId="0" borderId="0" xfId="2" applyFont="1" applyAlignment="1" applyProtection="1"/>
    <xf numFmtId="0" fontId="24" fillId="0" borderId="0" xfId="2" applyFont="1" applyProtection="1"/>
    <xf numFmtId="0" fontId="25" fillId="0" borderId="0" xfId="2" applyFont="1" applyProtection="1"/>
    <xf numFmtId="0" fontId="25" fillId="0" borderId="0" xfId="2" applyFont="1" applyFill="1" applyProtection="1"/>
    <xf numFmtId="0" fontId="24" fillId="0" borderId="0" xfId="2" applyFont="1" applyFill="1" applyProtection="1"/>
    <xf numFmtId="0" fontId="24" fillId="0" borderId="0" xfId="2" applyFont="1" applyAlignment="1" applyProtection="1">
      <alignment wrapText="1"/>
    </xf>
    <xf numFmtId="0" fontId="23" fillId="0" borderId="0" xfId="2" applyFont="1" applyProtection="1"/>
    <xf numFmtId="0" fontId="27" fillId="0" borderId="0" xfId="3" applyFont="1" applyAlignment="1" applyProtection="1"/>
    <xf numFmtId="0" fontId="26" fillId="0" borderId="0" xfId="3" applyAlignment="1" applyProtection="1"/>
    <xf numFmtId="0" fontId="29" fillId="0" borderId="0" xfId="2" applyFont="1" applyAlignment="1">
      <alignment horizontal="center"/>
    </xf>
    <xf numFmtId="0" fontId="24" fillId="0" borderId="0" xfId="2" applyFont="1" applyAlignment="1" applyProtection="1">
      <alignment horizontal="center"/>
    </xf>
    <xf numFmtId="0" fontId="24" fillId="0" borderId="0" xfId="5" applyFont="1" applyFill="1" applyAlignment="1" applyProtection="1"/>
    <xf numFmtId="0" fontId="24" fillId="0" borderId="0" xfId="2" applyFont="1" applyFill="1" applyAlignment="1" applyProtection="1"/>
    <xf numFmtId="0" fontId="0" fillId="0" borderId="0" xfId="0" applyAlignment="1">
      <alignment horizontal="left" vertical="top" wrapText="1"/>
    </xf>
    <xf numFmtId="0" fontId="4" fillId="2" borderId="0" xfId="0" applyFont="1" applyFill="1" applyAlignment="1">
      <alignment horizontal="right"/>
    </xf>
    <xf numFmtId="0" fontId="0" fillId="0" borderId="0" xfId="0" applyAlignment="1">
      <alignment horizontal="center"/>
    </xf>
    <xf numFmtId="0" fontId="3" fillId="0" borderId="0" xfId="0" applyFont="1"/>
    <xf numFmtId="0" fontId="0" fillId="5" borderId="0" xfId="0" applyFill="1"/>
    <xf numFmtId="0" fontId="2" fillId="5" borderId="0" xfId="0" applyFont="1" applyFill="1"/>
    <xf numFmtId="0" fontId="34" fillId="0" borderId="3" xfId="0" applyFont="1" applyBorder="1"/>
    <xf numFmtId="0" fontId="33" fillId="0" borderId="5" xfId="0" applyFont="1" applyBorder="1"/>
    <xf numFmtId="0" fontId="2" fillId="0" borderId="7" xfId="0" applyFont="1" applyBorder="1"/>
    <xf numFmtId="7" fontId="0" fillId="0" borderId="1" xfId="1" applyNumberFormat="1" applyFont="1" applyBorder="1"/>
    <xf numFmtId="7" fontId="0" fillId="0" borderId="8" xfId="1" applyNumberFormat="1" applyFont="1" applyBorder="1"/>
    <xf numFmtId="7" fontId="0" fillId="0" borderId="0" xfId="1" applyNumberFormat="1" applyFont="1" applyBorder="1"/>
    <xf numFmtId="7" fontId="0" fillId="0" borderId="2" xfId="1" applyNumberFormat="1" applyFont="1" applyBorder="1"/>
    <xf numFmtId="7" fontId="0" fillId="0" borderId="4" xfId="1" applyNumberFormat="1" applyFont="1" applyBorder="1"/>
    <xf numFmtId="7" fontId="0" fillId="0" borderId="6" xfId="1" applyNumberFormat="1" applyFont="1" applyBorder="1"/>
    <xf numFmtId="0" fontId="35" fillId="0" borderId="0" xfId="3" applyFont="1" applyAlignment="1" applyProtection="1"/>
    <xf numFmtId="0" fontId="6" fillId="2" borderId="0" xfId="0" applyFont="1" applyFill="1" applyAlignment="1"/>
    <xf numFmtId="0" fontId="4" fillId="2" borderId="0" xfId="0" applyFont="1" applyFill="1" applyAlignment="1"/>
    <xf numFmtId="0" fontId="4" fillId="2" borderId="0" xfId="0" applyFont="1" applyFill="1" applyAlignment="1"/>
    <xf numFmtId="0" fontId="2" fillId="0" borderId="0" xfId="0" applyFont="1" applyFill="1"/>
    <xf numFmtId="0" fontId="0" fillId="0" borderId="0" xfId="0" applyFill="1"/>
    <xf numFmtId="0" fontId="36" fillId="0" borderId="9" xfId="0" applyFont="1" applyFill="1" applyBorder="1"/>
    <xf numFmtId="0" fontId="0" fillId="0" borderId="9" xfId="0" applyFill="1" applyBorder="1"/>
    <xf numFmtId="0" fontId="0" fillId="0" borderId="0" xfId="0"/>
    <xf numFmtId="0" fontId="0" fillId="5" borderId="0" xfId="0" applyFill="1"/>
    <xf numFmtId="0" fontId="0" fillId="0" borderId="0" xfId="0" applyNumberFormat="1" applyFont="1" applyFill="1" applyBorder="1" applyAlignment="1" applyProtection="1">
      <alignment horizontal="right" wrapText="1"/>
    </xf>
    <xf numFmtId="0" fontId="0" fillId="0" borderId="0" xfId="0" applyAlignment="1">
      <alignment horizontal="right"/>
    </xf>
    <xf numFmtId="0" fontId="0" fillId="0" borderId="0" xfId="0" applyAlignment="1">
      <alignment horizontal="left"/>
    </xf>
    <xf numFmtId="0" fontId="4" fillId="2" borderId="1" xfId="0" applyFont="1" applyFill="1" applyBorder="1" applyAlignment="1">
      <alignment horizontal="center" vertical="center" wrapText="1"/>
    </xf>
    <xf numFmtId="0" fontId="4" fillId="2" borderId="0" xfId="0" applyFont="1" applyFill="1" applyBorder="1"/>
    <xf numFmtId="14" fontId="7" fillId="3" borderId="0" xfId="0" applyNumberFormat="1" applyFont="1" applyFill="1" applyAlignment="1" applyProtection="1">
      <alignment horizontal="center"/>
      <protection locked="0"/>
    </xf>
    <xf numFmtId="0" fontId="0" fillId="0" borderId="0" xfId="0" applyNumberFormat="1" applyFont="1" applyFill="1" applyBorder="1" applyAlignment="1" applyProtection="1">
      <alignment horizontal="center" wrapText="1"/>
    </xf>
    <xf numFmtId="10" fontId="0" fillId="0" borderId="0" xfId="6" applyNumberFormat="1" applyFont="1"/>
    <xf numFmtId="44" fontId="0" fillId="0" borderId="0" xfId="1" applyFont="1"/>
    <xf numFmtId="44" fontId="0" fillId="0" borderId="0" xfId="0" applyNumberFormat="1"/>
    <xf numFmtId="2" fontId="0" fillId="0" borderId="0" xfId="0" applyNumberFormat="1"/>
    <xf numFmtId="2" fontId="7" fillId="3" borderId="0" xfId="0" applyNumberFormat="1" applyFont="1" applyFill="1" applyAlignment="1" applyProtection="1">
      <alignment horizontal="center"/>
      <protection locked="0"/>
    </xf>
    <xf numFmtId="10" fontId="7" fillId="3" borderId="0" xfId="6" applyNumberFormat="1" applyFont="1" applyFill="1" applyAlignment="1" applyProtection="1">
      <alignment horizontal="center"/>
      <protection locked="0"/>
    </xf>
    <xf numFmtId="7" fontId="7" fillId="3" borderId="0" xfId="1" applyNumberFormat="1" applyFont="1" applyFill="1" applyAlignment="1" applyProtection="1">
      <alignment horizontal="center"/>
      <protection locked="0"/>
    </xf>
    <xf numFmtId="14" fontId="4" fillId="3" borderId="0" xfId="0" applyNumberFormat="1" applyFont="1" applyFill="1" applyAlignment="1" applyProtection="1">
      <alignment horizontal="center"/>
      <protection locked="0"/>
    </xf>
    <xf numFmtId="1" fontId="4" fillId="3" borderId="0" xfId="0" applyNumberFormat="1" applyFont="1" applyFill="1" applyAlignment="1" applyProtection="1">
      <alignment horizontal="center"/>
      <protection locked="0"/>
    </xf>
    <xf numFmtId="0" fontId="3" fillId="5" borderId="0" xfId="0" applyFont="1" applyFill="1"/>
    <xf numFmtId="0" fontId="4" fillId="2" borderId="0" xfId="0" applyFont="1" applyFill="1" applyAlignment="1">
      <alignment horizontal="center" vertical="center" wrapText="1"/>
    </xf>
    <xf numFmtId="0" fontId="5" fillId="2" borderId="0" xfId="0" applyFont="1" applyFill="1" applyBorder="1"/>
    <xf numFmtId="7" fontId="4" fillId="2" borderId="0" xfId="0" applyNumberFormat="1" applyFont="1" applyFill="1" applyAlignment="1">
      <alignment horizontal="center"/>
    </xf>
    <xf numFmtId="14" fontId="4" fillId="2" borderId="0" xfId="0" applyNumberFormat="1" applyFont="1" applyFill="1" applyAlignment="1">
      <alignment horizontal="center"/>
    </xf>
    <xf numFmtId="1" fontId="4" fillId="2" borderId="0" xfId="0" applyNumberFormat="1" applyFont="1" applyFill="1" applyAlignment="1">
      <alignment horizontal="center"/>
    </xf>
    <xf numFmtId="0" fontId="38" fillId="2" borderId="0" xfId="0" applyFont="1" applyFill="1" applyBorder="1"/>
    <xf numFmtId="7" fontId="8" fillId="2" borderId="0" xfId="0" applyNumberFormat="1" applyFont="1" applyFill="1" applyBorder="1" applyAlignment="1">
      <alignment horizontal="center"/>
    </xf>
    <xf numFmtId="7" fontId="8" fillId="2" borderId="0" xfId="0" applyNumberFormat="1" applyFont="1" applyFill="1" applyBorder="1"/>
    <xf numFmtId="0" fontId="0" fillId="0" borderId="2" xfId="0" applyBorder="1"/>
    <xf numFmtId="0" fontId="0" fillId="0" borderId="0" xfId="0" applyBorder="1"/>
    <xf numFmtId="0" fontId="0" fillId="0" borderId="1" xfId="0" applyBorder="1"/>
    <xf numFmtId="0" fontId="4" fillId="2" borderId="0" xfId="0" applyFont="1" applyFill="1" applyBorder="1" applyAlignment="1">
      <alignment horizontal="center" vertical="center" wrapText="1"/>
    </xf>
    <xf numFmtId="0" fontId="39" fillId="2" borderId="0" xfId="0" applyFont="1" applyFill="1"/>
    <xf numFmtId="0" fontId="42" fillId="2" borderId="0" xfId="0" applyFont="1" applyFill="1"/>
    <xf numFmtId="0" fontId="0" fillId="0" borderId="0" xfId="0" applyFill="1" applyAlignment="1">
      <alignment horizontal="center"/>
    </xf>
    <xf numFmtId="0" fontId="0" fillId="0" borderId="3" xfId="0" applyBorder="1"/>
    <xf numFmtId="0" fontId="0" fillId="0" borderId="4" xfId="0" applyBorder="1"/>
    <xf numFmtId="0" fontId="0" fillId="0" borderId="5" xfId="0" applyBorder="1"/>
    <xf numFmtId="44" fontId="0" fillId="0" borderId="0" xfId="0" applyNumberFormat="1" applyBorder="1"/>
    <xf numFmtId="44" fontId="0" fillId="0" borderId="6" xfId="0" applyNumberFormat="1" applyBorder="1"/>
    <xf numFmtId="0" fontId="0" fillId="0" borderId="7" xfId="0" applyBorder="1"/>
    <xf numFmtId="44" fontId="0" fillId="0" borderId="1" xfId="0" applyNumberFormat="1" applyBorder="1"/>
    <xf numFmtId="44" fontId="0" fillId="0" borderId="8" xfId="0" applyNumberFormat="1" applyBorder="1"/>
    <xf numFmtId="44" fontId="3" fillId="0" borderId="0" xfId="0" applyNumberFormat="1" applyFont="1" applyAlignment="1">
      <alignment horizontal="center"/>
    </xf>
    <xf numFmtId="0" fontId="32" fillId="0" borderId="0" xfId="2" applyFont="1" applyAlignment="1" applyProtection="1">
      <alignment horizontal="left" vertical="center" wrapText="1"/>
    </xf>
    <xf numFmtId="0" fontId="30" fillId="0" borderId="0" xfId="4" applyFont="1" applyAlignment="1" applyProtection="1"/>
    <xf numFmtId="0" fontId="24" fillId="0" borderId="0" xfId="2" applyFont="1" applyAlignment="1" applyProtection="1"/>
    <xf numFmtId="0" fontId="24" fillId="0" borderId="0" xfId="2" applyFont="1" applyAlignment="1" applyProtection="1">
      <alignment horizontal="left" wrapText="1"/>
    </xf>
    <xf numFmtId="0" fontId="25" fillId="0" borderId="0" xfId="2" applyFont="1" applyAlignment="1" applyProtection="1">
      <alignment horizontal="left" wrapText="1"/>
    </xf>
    <xf numFmtId="0" fontId="24" fillId="0" borderId="3" xfId="2" applyFont="1" applyBorder="1" applyAlignment="1" applyProtection="1">
      <alignment horizontal="left" vertical="center" wrapText="1"/>
    </xf>
    <xf numFmtId="0" fontId="25" fillId="0" borderId="2" xfId="2" applyFont="1" applyBorder="1" applyAlignment="1" applyProtection="1">
      <alignment horizontal="left" vertical="center" wrapText="1"/>
    </xf>
    <xf numFmtId="0" fontId="25" fillId="0" borderId="4" xfId="2" applyFont="1" applyBorder="1" applyAlignment="1" applyProtection="1">
      <alignment horizontal="left" vertical="center" wrapText="1"/>
    </xf>
    <xf numFmtId="0" fontId="25" fillId="0" borderId="5" xfId="2" applyFont="1" applyBorder="1" applyAlignment="1" applyProtection="1">
      <alignment horizontal="left" vertical="center" wrapText="1"/>
    </xf>
    <xf numFmtId="0" fontId="25" fillId="0" borderId="0" xfId="2" applyFont="1" applyBorder="1" applyAlignment="1" applyProtection="1">
      <alignment horizontal="left" vertical="center" wrapText="1"/>
    </xf>
    <xf numFmtId="0" fontId="25" fillId="0" borderId="6" xfId="2" applyFont="1" applyBorder="1" applyAlignment="1" applyProtection="1">
      <alignment horizontal="left" vertical="center" wrapText="1"/>
    </xf>
    <xf numFmtId="0" fontId="25" fillId="0" borderId="7" xfId="2" applyFont="1" applyBorder="1" applyAlignment="1" applyProtection="1">
      <alignment horizontal="left" vertical="center" wrapText="1"/>
    </xf>
    <xf numFmtId="0" fontId="25" fillId="0" borderId="1" xfId="2" applyFont="1" applyBorder="1" applyAlignment="1" applyProtection="1">
      <alignment horizontal="left" vertical="center" wrapText="1"/>
    </xf>
    <xf numFmtId="0" fontId="25" fillId="0" borderId="8" xfId="2" applyFont="1" applyBorder="1" applyAlignment="1" applyProtection="1">
      <alignment horizontal="left" vertical="center" wrapText="1"/>
    </xf>
    <xf numFmtId="0" fontId="24" fillId="0" borderId="3" xfId="2" applyFont="1" applyBorder="1" applyAlignment="1" applyProtection="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14" fillId="4" borderId="5" xfId="2" applyFont="1" applyFill="1" applyBorder="1" applyAlignment="1" applyProtection="1">
      <alignment horizontal="left" wrapText="1"/>
    </xf>
    <xf numFmtId="0" fontId="18" fillId="4" borderId="0" xfId="2" applyFont="1" applyFill="1" applyAlignment="1" applyProtection="1">
      <alignment wrapText="1"/>
    </xf>
    <xf numFmtId="0" fontId="18" fillId="4" borderId="5" xfId="2" applyFont="1" applyFill="1" applyBorder="1" applyAlignment="1" applyProtection="1">
      <alignment wrapText="1"/>
    </xf>
    <xf numFmtId="0" fontId="22" fillId="4" borderId="1" xfId="2" applyFont="1" applyFill="1" applyBorder="1" applyAlignment="1" applyProtection="1">
      <alignment horizontal="right"/>
    </xf>
    <xf numFmtId="0" fontId="19" fillId="4" borderId="1" xfId="2" applyFont="1" applyFill="1" applyBorder="1" applyAlignment="1" applyProtection="1">
      <alignment horizontal="right"/>
    </xf>
    <xf numFmtId="14" fontId="22" fillId="4" borderId="1" xfId="2" applyNumberFormat="1" applyFont="1" applyFill="1" applyBorder="1" applyAlignment="1" applyProtection="1">
      <alignment horizontal="left"/>
    </xf>
    <xf numFmtId="0" fontId="19" fillId="4" borderId="1" xfId="2" applyFont="1" applyFill="1" applyBorder="1" applyAlignment="1" applyProtection="1">
      <alignment horizontal="left"/>
    </xf>
    <xf numFmtId="0" fontId="23" fillId="0" borderId="0" xfId="2" applyFont="1" applyAlignment="1" applyProtection="1"/>
    <xf numFmtId="0" fontId="4" fillId="2" borderId="0" xfId="0" applyFont="1" applyFill="1" applyAlignment="1"/>
    <xf numFmtId="0" fontId="6" fillId="2" borderId="0" xfId="0" applyFont="1" applyFill="1" applyAlignment="1"/>
    <xf numFmtId="0" fontId="0" fillId="0" borderId="0" xfId="0" applyAlignment="1"/>
    <xf numFmtId="0" fontId="4" fillId="2" borderId="0" xfId="0" applyFont="1" applyFill="1" applyAlignment="1" applyProtection="1">
      <alignment horizontal="center"/>
      <protection locked="0"/>
    </xf>
    <xf numFmtId="0" fontId="4" fillId="2" borderId="0" xfId="0" applyFont="1" applyFill="1" applyProtection="1">
      <protection locked="0"/>
    </xf>
  </cellXfs>
  <cellStyles count="7">
    <cellStyle name="Currency" xfId="1" builtinId="4"/>
    <cellStyle name="Hyperlink" xfId="3" builtinId="8"/>
    <cellStyle name="Hyperlink 2" xfId="4"/>
    <cellStyle name="Hyperlink_K-State Vegetative Buffer" xfId="5"/>
    <cellStyle name="Normal" xfId="0" builtinId="0"/>
    <cellStyle name="Normal 2" xfId="2"/>
    <cellStyle name="Percent" xfId="6" builtinId="5"/>
  </cellStyles>
  <dxfs count="1">
    <dxf>
      <font>
        <b/>
        <i/>
        <color theme="1"/>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lumMod val="65000"/>
                    <a:lumOff val="35000"/>
                  </a:schemeClr>
                </a:solidFill>
                <a:latin typeface="+mn-lt"/>
                <a:ea typeface="+mn-ea"/>
                <a:cs typeface="+mn-cs"/>
              </a:defRPr>
            </a:pPr>
            <a:r>
              <a:rPr lang="en-US"/>
              <a:t>Expected Net Margin Difference</a:t>
            </a:r>
          </a:p>
          <a:p>
            <a:pPr>
              <a:defRPr/>
            </a:pPr>
            <a:r>
              <a:rPr lang="en-US"/>
              <a:t>($/hd vs. Sell at Weaning w/o VAC</a:t>
            </a:r>
            <a:r>
              <a:rPr lang="en-US" baseline="0"/>
              <a:t> Program</a:t>
            </a:r>
            <a:r>
              <a:rPr lang="en-US"/>
              <a:t>)</a:t>
            </a:r>
          </a:p>
        </c:rich>
      </c:tx>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7147539200087031E-2"/>
          <c:y val="0.14910901483849173"/>
          <c:w val="0.90385418791562977"/>
          <c:h val="0.69820825862113756"/>
        </c:manualLayout>
      </c:layout>
      <c:barChart>
        <c:barDir val="col"/>
        <c:grouping val="clustered"/>
        <c:varyColors val="0"/>
        <c:ser>
          <c:idx val="1"/>
          <c:order val="1"/>
          <c:tx>
            <c:strRef>
              <c:f>'Background Information'!$D$22:$E$22</c:f>
              <c:strCache>
                <c:ptCount val="2"/>
                <c:pt idx="0">
                  <c:v>Maximum</c:v>
                </c:pt>
              </c:strCache>
            </c:strRef>
          </c:tx>
          <c:spPr>
            <a:solidFill>
              <a:schemeClr val="accent2"/>
            </a:solidFill>
            <a:ln>
              <a:noFill/>
            </a:ln>
            <a:effectLst/>
          </c:spPr>
          <c:invertIfNegative val="0"/>
          <c:cat>
            <c:strRef>
              <c:f>'Background Information'!$F$20:$J$20</c:f>
              <c:strCache>
                <c:ptCount val="5"/>
                <c:pt idx="0">
                  <c:v>Vac24</c:v>
                </c:pt>
                <c:pt idx="1">
                  <c:v>Vac34</c:v>
                </c:pt>
                <c:pt idx="2">
                  <c:v>Vac45</c:v>
                </c:pt>
                <c:pt idx="3">
                  <c:v>Vac60</c:v>
                </c:pt>
                <c:pt idx="4">
                  <c:v>Vac PreCon</c:v>
                </c:pt>
              </c:strCache>
            </c:strRef>
          </c:cat>
          <c:val>
            <c:numRef>
              <c:f>'Background Information'!$F$22:$J$22</c:f>
              <c:numCache>
                <c:formatCode>"$"#,##0.00_);\("$"#,##0.00\)</c:formatCode>
                <c:ptCount val="5"/>
                <c:pt idx="0">
                  <c:v>0</c:v>
                </c:pt>
                <c:pt idx="1">
                  <c:v>0</c:v>
                </c:pt>
                <c:pt idx="2">
                  <c:v>0</c:v>
                </c:pt>
                <c:pt idx="3">
                  <c:v>0</c:v>
                </c:pt>
                <c:pt idx="4">
                  <c:v>47.373112500000275</c:v>
                </c:pt>
              </c:numCache>
            </c:numRef>
          </c:val>
          <c:extLst>
            <c:ext xmlns:c16="http://schemas.microsoft.com/office/drawing/2014/chart" uri="{C3380CC4-5D6E-409C-BE32-E72D297353CC}">
              <c16:uniqueId val="{00000000-1D09-412B-BAD9-689FEF15ACB0}"/>
            </c:ext>
          </c:extLst>
        </c:ser>
        <c:ser>
          <c:idx val="2"/>
          <c:order val="2"/>
          <c:tx>
            <c:strRef>
              <c:f>'Background Information'!$D$23:$E$23</c:f>
              <c:strCache>
                <c:ptCount val="2"/>
                <c:pt idx="0">
                  <c:v>Positive, but Not Maximum</c:v>
                </c:pt>
              </c:strCache>
            </c:strRef>
          </c:tx>
          <c:spPr>
            <a:solidFill>
              <a:schemeClr val="accent3"/>
            </a:solidFill>
            <a:ln>
              <a:noFill/>
            </a:ln>
            <a:effectLst/>
          </c:spPr>
          <c:invertIfNegative val="0"/>
          <c:cat>
            <c:strRef>
              <c:f>'Background Information'!$F$20:$J$20</c:f>
              <c:strCache>
                <c:ptCount val="5"/>
                <c:pt idx="0">
                  <c:v>Vac24</c:v>
                </c:pt>
                <c:pt idx="1">
                  <c:v>Vac34</c:v>
                </c:pt>
                <c:pt idx="2">
                  <c:v>Vac45</c:v>
                </c:pt>
                <c:pt idx="3">
                  <c:v>Vac60</c:v>
                </c:pt>
                <c:pt idx="4">
                  <c:v>Vac PreCon</c:v>
                </c:pt>
              </c:strCache>
            </c:strRef>
          </c:cat>
          <c:val>
            <c:numRef>
              <c:f>'Background Information'!$F$23:$J$23</c:f>
              <c:numCache>
                <c:formatCode>"$"#,##0.00_);\("$"#,##0.00\)</c:formatCode>
                <c:ptCount val="5"/>
                <c:pt idx="0">
                  <c:v>0</c:v>
                </c:pt>
                <c:pt idx="1">
                  <c:v>0</c:v>
                </c:pt>
                <c:pt idx="2">
                  <c:v>30.469275549999892</c:v>
                </c:pt>
                <c:pt idx="3">
                  <c:v>42.751914600000077</c:v>
                </c:pt>
                <c:pt idx="4">
                  <c:v>0</c:v>
                </c:pt>
              </c:numCache>
            </c:numRef>
          </c:val>
          <c:extLst>
            <c:ext xmlns:c16="http://schemas.microsoft.com/office/drawing/2014/chart" uri="{C3380CC4-5D6E-409C-BE32-E72D297353CC}">
              <c16:uniqueId val="{00000001-1D09-412B-BAD9-689FEF15ACB0}"/>
            </c:ext>
          </c:extLst>
        </c:ser>
        <c:ser>
          <c:idx val="3"/>
          <c:order val="3"/>
          <c:tx>
            <c:strRef>
              <c:f>'Background Information'!$D$24:$E$24</c:f>
              <c:strCache>
                <c:ptCount val="2"/>
                <c:pt idx="0">
                  <c:v>Negative (Sell at Weaning w/o VAC Program Is Higher)</c:v>
                </c:pt>
              </c:strCache>
            </c:strRef>
          </c:tx>
          <c:spPr>
            <a:solidFill>
              <a:schemeClr val="accent4"/>
            </a:solidFill>
            <a:ln>
              <a:noFill/>
            </a:ln>
            <a:effectLst/>
          </c:spPr>
          <c:invertIfNegative val="0"/>
          <c:cat>
            <c:strRef>
              <c:f>'Background Information'!$F$20:$J$20</c:f>
              <c:strCache>
                <c:ptCount val="5"/>
                <c:pt idx="0">
                  <c:v>Vac24</c:v>
                </c:pt>
                <c:pt idx="1">
                  <c:v>Vac34</c:v>
                </c:pt>
                <c:pt idx="2">
                  <c:v>Vac45</c:v>
                </c:pt>
                <c:pt idx="3">
                  <c:v>Vac60</c:v>
                </c:pt>
                <c:pt idx="4">
                  <c:v>Vac PreCon</c:v>
                </c:pt>
              </c:strCache>
            </c:strRef>
          </c:cat>
          <c:val>
            <c:numRef>
              <c:f>'Background Information'!$F$24:$J$24</c:f>
              <c:numCache>
                <c:formatCode>"$"#,##0.00_);\("$"#,##0.00\)</c:formatCode>
                <c:ptCount val="5"/>
                <c:pt idx="0">
                  <c:v>-9.8678025000000389</c:v>
                </c:pt>
                <c:pt idx="1">
                  <c:v>-0.7323350000000346</c:v>
                </c:pt>
                <c:pt idx="2">
                  <c:v>0</c:v>
                </c:pt>
                <c:pt idx="3">
                  <c:v>0</c:v>
                </c:pt>
                <c:pt idx="4">
                  <c:v>0</c:v>
                </c:pt>
              </c:numCache>
            </c:numRef>
          </c:val>
          <c:extLst>
            <c:ext xmlns:c16="http://schemas.microsoft.com/office/drawing/2014/chart" uri="{C3380CC4-5D6E-409C-BE32-E72D297353CC}">
              <c16:uniqueId val="{00000002-1D09-412B-BAD9-689FEF15ACB0}"/>
            </c:ext>
          </c:extLst>
        </c:ser>
        <c:dLbls>
          <c:showLegendKey val="0"/>
          <c:showVal val="0"/>
          <c:showCatName val="0"/>
          <c:showSerName val="0"/>
          <c:showPercent val="0"/>
          <c:showBubbleSize val="0"/>
        </c:dLbls>
        <c:gapWidth val="219"/>
        <c:overlap val="-27"/>
        <c:axId val="1421605407"/>
        <c:axId val="1347279423"/>
        <c:extLst>
          <c:ext xmlns:c15="http://schemas.microsoft.com/office/drawing/2012/chart" uri="{02D57815-91ED-43cb-92C2-25804820EDAC}">
            <c15:filteredBarSeries>
              <c15:ser>
                <c:idx val="0"/>
                <c:order val="0"/>
                <c:tx>
                  <c:strRef>
                    <c:extLst>
                      <c:ext uri="{02D57815-91ED-43cb-92C2-25804820EDAC}">
                        <c15:formulaRef>
                          <c15:sqref>'Background Information'!$D$21:$E$21</c15:sqref>
                        </c15:formulaRef>
                      </c:ext>
                    </c:extLst>
                    <c:strCache>
                      <c:ptCount val="2"/>
                      <c:pt idx="0">
                        <c:v>Expected Net Margin ($/hd vs. Sell @ Weaning)</c:v>
                      </c:pt>
                    </c:strCache>
                  </c:strRef>
                </c:tx>
                <c:spPr>
                  <a:solidFill>
                    <a:schemeClr val="accent1"/>
                  </a:solidFill>
                  <a:ln>
                    <a:noFill/>
                  </a:ln>
                  <a:effectLst/>
                </c:spPr>
                <c:invertIfNegative val="0"/>
                <c:cat>
                  <c:strRef>
                    <c:extLst>
                      <c:ext uri="{02D57815-91ED-43cb-92C2-25804820EDAC}">
                        <c15:formulaRef>
                          <c15:sqref>'Background Information'!$F$20:$J$20</c15:sqref>
                        </c15:formulaRef>
                      </c:ext>
                    </c:extLst>
                    <c:strCache>
                      <c:ptCount val="5"/>
                      <c:pt idx="0">
                        <c:v>Vac24</c:v>
                      </c:pt>
                      <c:pt idx="1">
                        <c:v>Vac34</c:v>
                      </c:pt>
                      <c:pt idx="2">
                        <c:v>Vac45</c:v>
                      </c:pt>
                      <c:pt idx="3">
                        <c:v>Vac60</c:v>
                      </c:pt>
                      <c:pt idx="4">
                        <c:v>Vac PreCon</c:v>
                      </c:pt>
                    </c:strCache>
                  </c:strRef>
                </c:cat>
                <c:val>
                  <c:numRef>
                    <c:extLst>
                      <c:ext uri="{02D57815-91ED-43cb-92C2-25804820EDAC}">
                        <c15:formulaRef>
                          <c15:sqref>'Background Information'!$F$21:$J$21</c15:sqref>
                        </c15:formulaRef>
                      </c:ext>
                    </c:extLst>
                    <c:numCache>
                      <c:formatCode>"$"#,##0.00_);\("$"#,##0.00\)</c:formatCode>
                      <c:ptCount val="5"/>
                      <c:pt idx="0">
                        <c:v>-9.8678025000000389</c:v>
                      </c:pt>
                      <c:pt idx="1">
                        <c:v>-0.7323350000000346</c:v>
                      </c:pt>
                      <c:pt idx="2">
                        <c:v>30.469275549999892</c:v>
                      </c:pt>
                      <c:pt idx="3">
                        <c:v>42.751914600000077</c:v>
                      </c:pt>
                      <c:pt idx="4">
                        <c:v>47.373112500000275</c:v>
                      </c:pt>
                    </c:numCache>
                  </c:numRef>
                </c:val>
                <c:extLst>
                  <c:ext xmlns:c16="http://schemas.microsoft.com/office/drawing/2014/chart" uri="{C3380CC4-5D6E-409C-BE32-E72D297353CC}">
                    <c16:uniqueId val="{00000003-1D09-412B-BAD9-689FEF15ACB0}"/>
                  </c:ext>
                </c:extLst>
              </c15:ser>
            </c15:filteredBarSeries>
          </c:ext>
        </c:extLst>
      </c:barChart>
      <c:catAx>
        <c:axId val="1421605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1347279423"/>
        <c:crosses val="autoZero"/>
        <c:auto val="1"/>
        <c:lblAlgn val="ctr"/>
        <c:lblOffset val="100"/>
        <c:noMultiLvlLbl val="0"/>
      </c:catAx>
      <c:valAx>
        <c:axId val="1347279423"/>
        <c:scaling>
          <c:orientation val="minMax"/>
          <c:max val="100"/>
          <c:min val="-20"/>
        </c:scaling>
        <c:delete val="0"/>
        <c:axPos val="l"/>
        <c:majorGridlines>
          <c:spPr>
            <a:ln w="9525" cap="flat" cmpd="sng" algn="ctr">
              <a:solidFill>
                <a:schemeClr val="tx1">
                  <a:lumMod val="15000"/>
                  <a:lumOff val="85000"/>
                </a:schemeClr>
              </a:solidFill>
              <a:round/>
            </a:ln>
            <a:effectLst/>
          </c:spPr>
        </c:majorGridlines>
        <c:numFmt formatCode="&quot;$&quot;#,##0_);\(&quot;$&quot;#,##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1421605407"/>
        <c:crosses val="autoZero"/>
        <c:crossBetween val="between"/>
        <c:minorUnit val="10"/>
      </c:valAx>
      <c:spPr>
        <a:noFill/>
        <a:ln>
          <a:noFill/>
        </a:ln>
        <a:effectLst/>
      </c:spPr>
    </c:plotArea>
    <c:legend>
      <c:legendPos val="b"/>
      <c:layout>
        <c:manualLayout>
          <c:xMode val="edge"/>
          <c:yMode val="edge"/>
          <c:x val="9.3177892918825556E-2"/>
          <c:y val="0.85873651932122341"/>
          <c:w val="0.85682210708117457"/>
          <c:h val="0.12542189652036073"/>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b="1"/>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http://www.AgManager.info" TargetMode="External"/><Relationship Id="rId6" Type="http://schemas.openxmlformats.org/officeDocument/2006/relationships/hyperlink" Target="https://www.merck-animal-health-usa.com/" TargetMode="External"/><Relationship Id="rId5" Type="http://schemas.openxmlformats.org/officeDocument/2006/relationships/image" Target="../media/image3.jpg"/><Relationship Id="rId4" Type="http://schemas.openxmlformats.org/officeDocument/2006/relationships/hyperlink" Target="http://www.ageconomics.k-state.edu/"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10</xdr:col>
      <xdr:colOff>223629</xdr:colOff>
      <xdr:row>1</xdr:row>
      <xdr:rowOff>147016</xdr:rowOff>
    </xdr:from>
    <xdr:to>
      <xdr:col>11</xdr:col>
      <xdr:colOff>691635</xdr:colOff>
      <xdr:row>6</xdr:row>
      <xdr:rowOff>140315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29154" y="347041"/>
          <a:ext cx="1077606" cy="1145824"/>
        </a:xfrm>
        <a:prstGeom prst="rect">
          <a:avLst/>
        </a:prstGeom>
      </xdr:spPr>
    </xdr:pic>
    <xdr:clientData/>
  </xdr:twoCellAnchor>
  <xdr:twoCellAnchor editAs="oneCell">
    <xdr:from>
      <xdr:col>1</xdr:col>
      <xdr:colOff>0</xdr:colOff>
      <xdr:row>8</xdr:row>
      <xdr:rowOff>10353</xdr:rowOff>
    </xdr:from>
    <xdr:to>
      <xdr:col>12</xdr:col>
      <xdr:colOff>0</xdr:colOff>
      <xdr:row>23</xdr:row>
      <xdr:rowOff>2070</xdr:rowOff>
    </xdr:to>
    <xdr:pic>
      <xdr:nvPicPr>
        <xdr:cNvPr id="4" name="Picture 3">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22045" b="20829"/>
        <a:stretch/>
      </xdr:blipFill>
      <xdr:spPr>
        <a:xfrm>
          <a:off x="257175" y="1772478"/>
          <a:ext cx="7315200" cy="2858742"/>
        </a:xfrm>
        <a:prstGeom prst="rect">
          <a:avLst/>
        </a:prstGeom>
        <a:ln>
          <a:solidFill>
            <a:sysClr val="windowText" lastClr="000000"/>
          </a:solidFill>
        </a:ln>
      </xdr:spPr>
    </xdr:pic>
    <xdr:clientData/>
  </xdr:twoCellAnchor>
  <xdr:twoCellAnchor editAs="oneCell">
    <xdr:from>
      <xdr:col>8</xdr:col>
      <xdr:colOff>519733</xdr:colOff>
      <xdr:row>20</xdr:row>
      <xdr:rowOff>65433</xdr:rowOff>
    </xdr:from>
    <xdr:to>
      <xdr:col>12</xdr:col>
      <xdr:colOff>18635</xdr:colOff>
      <xdr:row>23</xdr:row>
      <xdr:rowOff>414</xdr:rowOff>
    </xdr:to>
    <xdr:pic>
      <xdr:nvPicPr>
        <xdr:cNvPr id="5" name="Picture 4">
          <a:hlinkClick xmlns:r="http://schemas.openxmlformats.org/officeDocument/2006/relationships" r:id="rId4"/>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253658" y="4123083"/>
          <a:ext cx="2337352" cy="506481"/>
        </a:xfrm>
        <a:prstGeom prst="rect">
          <a:avLst/>
        </a:prstGeom>
      </xdr:spPr>
    </xdr:pic>
    <xdr:clientData/>
  </xdr:twoCellAnchor>
  <xdr:twoCellAnchor editAs="oneCell">
    <xdr:from>
      <xdr:col>1</xdr:col>
      <xdr:colOff>151158</xdr:colOff>
      <xdr:row>19</xdr:row>
      <xdr:rowOff>114301</xdr:rowOff>
    </xdr:from>
    <xdr:to>
      <xdr:col>3</xdr:col>
      <xdr:colOff>148673</xdr:colOff>
      <xdr:row>22</xdr:row>
      <xdr:rowOff>36444</xdr:rowOff>
    </xdr:to>
    <xdr:pic>
      <xdr:nvPicPr>
        <xdr:cNvPr id="6" name="Picture 5">
          <a:hlinkClick xmlns:r="http://schemas.openxmlformats.org/officeDocument/2006/relationships" r:id="rId6"/>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408333" y="3981451"/>
          <a:ext cx="1426265" cy="4936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0</xdr:row>
      <xdr:rowOff>190499</xdr:rowOff>
    </xdr:from>
    <xdr:to>
      <xdr:col>19</xdr:col>
      <xdr:colOff>47625</xdr:colOff>
      <xdr:row>23</xdr:row>
      <xdr:rowOff>190499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erck-animal-health-usa.com/" TargetMode="External"/><Relationship Id="rId7" Type="http://schemas.openxmlformats.org/officeDocument/2006/relationships/drawing" Target="../drawings/drawing1.xml"/><Relationship Id="rId2" Type="http://schemas.openxmlformats.org/officeDocument/2006/relationships/hyperlink" Target="http://www.superiorlivestock.com/files/vac_programs.pdf" TargetMode="External"/><Relationship Id="rId1" Type="http://schemas.openxmlformats.org/officeDocument/2006/relationships/hyperlink" Target="mailto:gtonsor@k-state.edu" TargetMode="External"/><Relationship Id="rId6" Type="http://schemas.openxmlformats.org/officeDocument/2006/relationships/printerSettings" Target="../printerSettings/printerSettings1.bin"/><Relationship Id="rId5" Type="http://schemas.openxmlformats.org/officeDocument/2006/relationships/hyperlink" Target="mailto:drenter@vet.ksu.edu" TargetMode="External"/><Relationship Id="rId4" Type="http://schemas.openxmlformats.org/officeDocument/2006/relationships/hyperlink" Target="https://www.agmanager.info/"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officetooltips.com/excel_2016/tips/displaying_conditional_colors_in_a_column_char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tabSelected="1" zoomScaleNormal="100" workbookViewId="0">
      <selection activeCell="A3" sqref="A3"/>
    </sheetView>
  </sheetViews>
  <sheetFormatPr defaultRowHeight="15" x14ac:dyDescent="0.25"/>
  <cols>
    <col min="1" max="1" width="7.42578125" customWidth="1"/>
    <col min="2" max="2" width="12.28515625" customWidth="1"/>
    <col min="10" max="10" width="11.42578125" customWidth="1"/>
    <col min="12" max="12" width="12.85546875" customWidth="1"/>
  </cols>
  <sheetData>
    <row r="1" spans="1:21" ht="6.75" customHeight="1" thickBot="1" x14ac:dyDescent="0.3">
      <c r="A1" s="16"/>
      <c r="B1" s="16"/>
      <c r="C1" s="16"/>
      <c r="D1" s="16"/>
      <c r="E1" s="16"/>
      <c r="F1" s="16"/>
      <c r="G1" s="16"/>
      <c r="H1" s="16"/>
      <c r="I1" s="16"/>
      <c r="J1" s="16"/>
      <c r="K1" s="16"/>
      <c r="L1" s="16"/>
    </row>
    <row r="2" spans="1:21" ht="15.75" x14ac:dyDescent="0.25">
      <c r="A2" s="16"/>
      <c r="B2" s="17"/>
      <c r="C2" s="18"/>
      <c r="D2" s="18"/>
      <c r="E2" s="18"/>
      <c r="F2" s="18"/>
      <c r="G2" s="18"/>
      <c r="H2" s="18"/>
      <c r="I2" s="18"/>
      <c r="J2" s="18"/>
      <c r="K2" s="18"/>
      <c r="L2" s="19"/>
    </row>
    <row r="3" spans="1:21" ht="26.25" x14ac:dyDescent="0.4">
      <c r="A3" s="16"/>
      <c r="B3" s="20" t="s">
        <v>8</v>
      </c>
      <c r="C3" s="21"/>
      <c r="D3" s="21"/>
      <c r="E3" s="21"/>
      <c r="F3" s="21"/>
      <c r="G3" s="21"/>
      <c r="H3" s="22"/>
      <c r="I3" s="22"/>
      <c r="J3" s="23"/>
      <c r="K3" s="23"/>
      <c r="L3" s="24"/>
    </row>
    <row r="4" spans="1:21" ht="17.25" x14ac:dyDescent="0.3">
      <c r="A4" s="16"/>
      <c r="B4" s="25"/>
      <c r="C4" s="26"/>
      <c r="D4" s="27"/>
      <c r="E4" s="27"/>
      <c r="F4" s="28"/>
      <c r="G4" s="28"/>
      <c r="H4" s="22"/>
      <c r="I4" s="22"/>
      <c r="J4" s="23"/>
      <c r="K4" s="23"/>
      <c r="L4" s="24"/>
    </row>
    <row r="5" spans="1:21" ht="15.75" x14ac:dyDescent="0.25">
      <c r="A5" s="16"/>
      <c r="B5" s="142" t="s">
        <v>9</v>
      </c>
      <c r="C5" s="143"/>
      <c r="D5" s="143"/>
      <c r="E5" s="143"/>
      <c r="F5" s="143"/>
      <c r="G5" s="143"/>
      <c r="H5" s="143"/>
      <c r="I5" s="143"/>
      <c r="J5" s="23"/>
      <c r="K5" s="23"/>
      <c r="L5" s="24"/>
      <c r="O5" s="76"/>
      <c r="P5" s="76"/>
      <c r="Q5" s="76"/>
      <c r="R5" s="76"/>
      <c r="S5" s="76"/>
      <c r="T5" s="76"/>
      <c r="U5" s="76"/>
    </row>
    <row r="6" spans="1:21" ht="15.75" x14ac:dyDescent="0.25">
      <c r="A6" s="16"/>
      <c r="B6" s="144"/>
      <c r="C6" s="143"/>
      <c r="D6" s="143"/>
      <c r="E6" s="143"/>
      <c r="F6" s="143"/>
      <c r="G6" s="143"/>
      <c r="H6" s="143"/>
      <c r="I6" s="143"/>
      <c r="J6" s="23"/>
      <c r="K6" s="23"/>
      <c r="L6" s="24"/>
      <c r="N6" s="76"/>
      <c r="O6" s="76"/>
      <c r="P6" s="76"/>
      <c r="Q6" s="76"/>
      <c r="R6" s="76"/>
      <c r="S6" s="76"/>
      <c r="T6" s="76"/>
      <c r="U6" s="76"/>
    </row>
    <row r="7" spans="1:21" ht="15.75" x14ac:dyDescent="0.25">
      <c r="A7" s="16"/>
      <c r="B7" s="29"/>
      <c r="C7" s="30"/>
      <c r="D7" s="30"/>
      <c r="E7" s="30"/>
      <c r="F7" s="30"/>
      <c r="G7" s="30"/>
      <c r="H7" s="30"/>
      <c r="I7" s="23"/>
      <c r="J7" s="23"/>
      <c r="K7" s="31"/>
      <c r="L7" s="32"/>
      <c r="N7" s="76"/>
      <c r="O7" s="76"/>
      <c r="P7" s="76"/>
      <c r="Q7" s="76"/>
      <c r="R7" s="76"/>
      <c r="S7" s="76"/>
      <c r="T7" s="76"/>
      <c r="U7" s="76"/>
    </row>
    <row r="8" spans="1:21" ht="16.5" thickBot="1" x14ac:dyDescent="0.3">
      <c r="A8" s="16"/>
      <c r="B8" s="33"/>
      <c r="C8" s="145"/>
      <c r="D8" s="146"/>
      <c r="E8" s="147"/>
      <c r="F8" s="148"/>
      <c r="G8" s="34"/>
      <c r="H8" s="34"/>
      <c r="I8" s="34"/>
      <c r="J8" s="34"/>
      <c r="K8" s="35"/>
      <c r="L8" s="36" t="s">
        <v>128</v>
      </c>
      <c r="N8" s="76"/>
      <c r="O8" s="76"/>
      <c r="P8" s="76"/>
      <c r="Q8" s="76"/>
      <c r="R8" s="76"/>
      <c r="S8" s="76"/>
      <c r="T8" s="76"/>
      <c r="U8" s="76"/>
    </row>
    <row r="9" spans="1:21" ht="15.75" x14ac:dyDescent="0.25">
      <c r="A9" s="16"/>
      <c r="B9" s="37"/>
      <c r="C9" s="37"/>
      <c r="D9" s="37"/>
      <c r="E9" s="37"/>
      <c r="F9" s="37"/>
      <c r="G9" s="38"/>
      <c r="H9" s="37"/>
      <c r="I9" s="37"/>
      <c r="J9" s="37"/>
      <c r="K9" s="37"/>
      <c r="L9" s="37"/>
      <c r="N9" s="76"/>
      <c r="O9" s="76"/>
      <c r="P9" s="76"/>
      <c r="Q9" s="76"/>
      <c r="R9" s="76"/>
      <c r="S9" s="76"/>
      <c r="T9" s="76"/>
      <c r="U9" s="76"/>
    </row>
    <row r="10" spans="1:21" x14ac:dyDescent="0.25">
      <c r="A10" s="16"/>
      <c r="B10" s="16"/>
      <c r="C10" s="16"/>
      <c r="D10" s="16"/>
      <c r="E10" s="16"/>
      <c r="F10" s="16"/>
      <c r="G10" s="16"/>
      <c r="H10" s="16"/>
      <c r="I10" s="16"/>
      <c r="J10" s="16"/>
      <c r="K10" s="16"/>
      <c r="L10" s="16"/>
    </row>
    <row r="11" spans="1:21" x14ac:dyDescent="0.25">
      <c r="A11" s="16"/>
      <c r="B11" s="16"/>
      <c r="C11" s="16"/>
      <c r="D11" s="16"/>
      <c r="E11" s="16"/>
      <c r="F11" s="16"/>
      <c r="G11" s="16"/>
      <c r="H11" s="16"/>
      <c r="I11" s="16"/>
      <c r="J11" s="16"/>
      <c r="K11" s="16"/>
      <c r="L11" s="16"/>
    </row>
    <row r="12" spans="1:21" x14ac:dyDescent="0.25">
      <c r="A12" s="16"/>
      <c r="B12" s="16"/>
      <c r="C12" s="16"/>
      <c r="D12" s="16"/>
      <c r="E12" s="16"/>
      <c r="F12" s="16"/>
      <c r="G12" s="16"/>
      <c r="H12" s="16"/>
      <c r="I12" s="16"/>
      <c r="J12" s="16"/>
      <c r="K12" s="16"/>
      <c r="L12" s="16"/>
    </row>
    <row r="13" spans="1:21" x14ac:dyDescent="0.25">
      <c r="A13" s="16"/>
      <c r="B13" s="16"/>
      <c r="C13" s="16"/>
      <c r="D13" s="16"/>
      <c r="E13" s="16"/>
      <c r="F13" s="16"/>
      <c r="G13" s="16"/>
      <c r="H13" s="16"/>
      <c r="I13" s="16"/>
      <c r="J13" s="16"/>
      <c r="K13" s="16"/>
      <c r="L13" s="16"/>
    </row>
    <row r="14" spans="1:21" x14ac:dyDescent="0.25">
      <c r="A14" s="16"/>
      <c r="B14" s="16"/>
      <c r="C14" s="16"/>
      <c r="D14" s="16"/>
      <c r="E14" s="16"/>
      <c r="F14" s="16"/>
      <c r="G14" s="16"/>
      <c r="H14" s="16"/>
      <c r="I14" s="16"/>
      <c r="J14" s="16"/>
      <c r="K14" s="16"/>
      <c r="L14" s="16"/>
    </row>
    <row r="15" spans="1:21" x14ac:dyDescent="0.25">
      <c r="A15" s="16"/>
      <c r="B15" s="16"/>
      <c r="C15" s="16"/>
      <c r="D15" s="16"/>
      <c r="E15" s="16"/>
      <c r="F15" s="16"/>
      <c r="G15" s="16"/>
      <c r="H15" s="16"/>
      <c r="I15" s="16"/>
      <c r="J15" s="16"/>
      <c r="K15" s="16"/>
      <c r="L15" s="16"/>
    </row>
    <row r="16" spans="1:21" x14ac:dyDescent="0.25">
      <c r="A16" s="16"/>
      <c r="B16" s="16"/>
      <c r="C16" s="16"/>
      <c r="D16" s="16"/>
      <c r="E16" s="16"/>
      <c r="F16" s="16"/>
      <c r="G16" s="16"/>
      <c r="H16" s="16"/>
      <c r="I16" s="16"/>
      <c r="J16" s="16"/>
      <c r="K16" s="16"/>
      <c r="L16" s="16"/>
    </row>
    <row r="17" spans="1:12" x14ac:dyDescent="0.25">
      <c r="A17" s="16"/>
      <c r="B17" s="16"/>
      <c r="C17" s="16"/>
      <c r="D17" s="16"/>
      <c r="E17" s="16"/>
      <c r="F17" s="16"/>
      <c r="G17" s="16"/>
      <c r="H17" s="16"/>
      <c r="I17" s="16"/>
      <c r="J17" s="16"/>
      <c r="K17" s="16"/>
      <c r="L17" s="16"/>
    </row>
    <row r="18" spans="1:12" x14ac:dyDescent="0.25">
      <c r="A18" s="16"/>
      <c r="B18" s="16"/>
      <c r="C18" s="16"/>
      <c r="D18" s="16"/>
      <c r="E18" s="16"/>
      <c r="F18" s="16"/>
      <c r="G18" s="16"/>
      <c r="H18" s="16"/>
      <c r="I18" s="16"/>
      <c r="J18" s="16"/>
      <c r="K18" s="16"/>
      <c r="L18" s="16"/>
    </row>
    <row r="19" spans="1:12" x14ac:dyDescent="0.25">
      <c r="A19" s="16"/>
      <c r="B19" s="16"/>
      <c r="C19" s="16"/>
      <c r="D19" s="16"/>
      <c r="E19" s="16"/>
      <c r="F19" s="16"/>
      <c r="G19" s="16"/>
      <c r="H19" s="16"/>
      <c r="I19" s="16"/>
      <c r="J19" s="16"/>
      <c r="K19" s="16"/>
      <c r="L19" s="16"/>
    </row>
    <row r="20" spans="1:12" x14ac:dyDescent="0.25">
      <c r="A20" s="16"/>
      <c r="B20" s="16"/>
      <c r="C20" s="16"/>
      <c r="D20" s="16"/>
      <c r="E20" s="16"/>
      <c r="F20" s="16"/>
      <c r="G20" s="16"/>
      <c r="H20" s="16"/>
      <c r="I20" s="16"/>
      <c r="J20" s="16"/>
      <c r="K20" s="16"/>
      <c r="L20" s="16"/>
    </row>
    <row r="21" spans="1:12" x14ac:dyDescent="0.25">
      <c r="A21" s="16"/>
      <c r="B21" s="16"/>
      <c r="C21" s="16"/>
      <c r="D21" s="16"/>
      <c r="E21" s="16"/>
      <c r="F21" s="16"/>
      <c r="G21" s="16"/>
      <c r="H21" s="16"/>
      <c r="I21" s="16"/>
      <c r="J21" s="16"/>
      <c r="K21" s="16"/>
      <c r="L21" s="16"/>
    </row>
    <row r="22" spans="1:12" x14ac:dyDescent="0.25">
      <c r="A22" s="16"/>
      <c r="B22" s="16"/>
      <c r="C22" s="16"/>
      <c r="D22" s="16"/>
      <c r="E22" s="16"/>
      <c r="F22" s="16"/>
      <c r="G22" s="16"/>
      <c r="H22" s="16"/>
      <c r="I22" s="16"/>
      <c r="J22" s="16"/>
      <c r="K22" s="16"/>
      <c r="L22" s="16"/>
    </row>
    <row r="23" spans="1:12" x14ac:dyDescent="0.25">
      <c r="A23" s="16"/>
      <c r="B23" s="16"/>
      <c r="C23" s="16"/>
      <c r="D23" s="16"/>
      <c r="E23" s="16"/>
      <c r="F23" s="16"/>
      <c r="G23" s="16"/>
      <c r="H23" s="16"/>
      <c r="I23" s="16"/>
      <c r="J23" s="16"/>
      <c r="K23" s="16"/>
      <c r="L23" s="16"/>
    </row>
    <row r="24" spans="1:12" x14ac:dyDescent="0.25">
      <c r="A24" s="16"/>
      <c r="B24" s="16"/>
      <c r="C24" s="16"/>
      <c r="D24" s="16"/>
      <c r="E24" s="16"/>
      <c r="F24" s="16"/>
      <c r="G24" s="16"/>
      <c r="H24" s="16"/>
      <c r="I24" s="16"/>
      <c r="J24" s="16"/>
      <c r="K24" s="16"/>
      <c r="L24" s="16"/>
    </row>
    <row r="25" spans="1:12" ht="18" customHeight="1" thickBot="1" x14ac:dyDescent="0.3">
      <c r="A25" s="16"/>
      <c r="B25" s="39" t="s">
        <v>10</v>
      </c>
      <c r="C25" s="40"/>
      <c r="D25" s="40"/>
      <c r="E25" s="40"/>
      <c r="F25" s="41"/>
      <c r="G25" s="41"/>
      <c r="H25" s="41"/>
      <c r="I25" s="41"/>
      <c r="J25" s="41"/>
      <c r="K25" s="41"/>
      <c r="L25" s="41"/>
    </row>
    <row r="26" spans="1:12" ht="24" customHeight="1" x14ac:dyDescent="0.25">
      <c r="A26" s="16"/>
      <c r="B26" s="133" t="s">
        <v>36</v>
      </c>
      <c r="C26" s="134"/>
      <c r="D26" s="134"/>
      <c r="E26" s="134"/>
      <c r="F26" s="134"/>
      <c r="G26" s="134"/>
      <c r="H26" s="134"/>
      <c r="I26" s="134"/>
      <c r="J26" s="134"/>
      <c r="K26" s="134"/>
      <c r="L26" s="135"/>
    </row>
    <row r="27" spans="1:12" ht="24" customHeight="1" x14ac:dyDescent="0.25">
      <c r="A27" s="16"/>
      <c r="B27" s="136"/>
      <c r="C27" s="137"/>
      <c r="D27" s="137"/>
      <c r="E27" s="137"/>
      <c r="F27" s="137"/>
      <c r="G27" s="137"/>
      <c r="H27" s="137"/>
      <c r="I27" s="137"/>
      <c r="J27" s="137"/>
      <c r="K27" s="137"/>
      <c r="L27" s="138"/>
    </row>
    <row r="28" spans="1:12" ht="24" customHeight="1" thickBot="1" x14ac:dyDescent="0.3">
      <c r="A28" s="16"/>
      <c r="B28" s="139"/>
      <c r="C28" s="140"/>
      <c r="D28" s="140"/>
      <c r="E28" s="140"/>
      <c r="F28" s="140"/>
      <c r="G28" s="140"/>
      <c r="H28" s="140"/>
      <c r="I28" s="140"/>
      <c r="J28" s="140"/>
      <c r="K28" s="140"/>
      <c r="L28" s="141"/>
    </row>
    <row r="29" spans="1:12" ht="18" customHeight="1" x14ac:dyDescent="0.25">
      <c r="A29" s="16"/>
      <c r="B29" s="53"/>
      <c r="C29" s="53"/>
      <c r="D29" s="53"/>
      <c r="E29" s="53"/>
      <c r="F29" s="53"/>
      <c r="G29" s="53"/>
      <c r="H29" s="53"/>
      <c r="I29" s="53"/>
      <c r="J29" s="53"/>
      <c r="K29" s="53"/>
      <c r="L29" s="53"/>
    </row>
    <row r="30" spans="1:12" ht="18" customHeight="1" x14ac:dyDescent="0.25">
      <c r="A30" s="16"/>
      <c r="B30" s="149" t="s">
        <v>11</v>
      </c>
      <c r="C30" s="121"/>
      <c r="D30" s="121"/>
      <c r="E30" s="121"/>
      <c r="F30" s="42"/>
      <c r="G30" s="43"/>
      <c r="H30" s="42"/>
      <c r="I30" s="42"/>
      <c r="J30" s="42"/>
      <c r="K30" s="42"/>
      <c r="L30" s="42"/>
    </row>
    <row r="31" spans="1:12" ht="18" customHeight="1" x14ac:dyDescent="0.25">
      <c r="A31" s="16"/>
      <c r="B31" s="40" t="s">
        <v>12</v>
      </c>
      <c r="C31" s="40"/>
      <c r="D31" s="40"/>
      <c r="E31" s="40"/>
      <c r="F31" s="41"/>
      <c r="G31" s="44"/>
      <c r="H31" s="41"/>
      <c r="I31" s="41"/>
      <c r="J31" s="41"/>
      <c r="K31" s="41"/>
      <c r="L31" s="41"/>
    </row>
    <row r="32" spans="1:12" ht="18" customHeight="1" thickBot="1" x14ac:dyDescent="0.3">
      <c r="A32" s="16"/>
      <c r="B32" s="40"/>
      <c r="C32" s="40"/>
      <c r="D32" s="40"/>
      <c r="E32" s="40"/>
      <c r="F32" s="41"/>
      <c r="G32" s="44"/>
      <c r="H32" s="41"/>
      <c r="I32" s="41"/>
      <c r="J32" s="41"/>
      <c r="K32" s="41"/>
      <c r="L32" s="41"/>
    </row>
    <row r="33" spans="1:12" ht="24" customHeight="1" x14ac:dyDescent="0.25">
      <c r="A33" s="16"/>
      <c r="B33" s="124" t="s">
        <v>112</v>
      </c>
      <c r="C33" s="125"/>
      <c r="D33" s="125"/>
      <c r="E33" s="125"/>
      <c r="F33" s="125"/>
      <c r="G33" s="125"/>
      <c r="H33" s="125"/>
      <c r="I33" s="125"/>
      <c r="J33" s="125"/>
      <c r="K33" s="125"/>
      <c r="L33" s="126"/>
    </row>
    <row r="34" spans="1:12" ht="24" customHeight="1" x14ac:dyDescent="0.25">
      <c r="A34" s="16"/>
      <c r="B34" s="127"/>
      <c r="C34" s="128"/>
      <c r="D34" s="128"/>
      <c r="E34" s="128"/>
      <c r="F34" s="128"/>
      <c r="G34" s="128"/>
      <c r="H34" s="128"/>
      <c r="I34" s="128"/>
      <c r="J34" s="128"/>
      <c r="K34" s="128"/>
      <c r="L34" s="129"/>
    </row>
    <row r="35" spans="1:12" ht="24" customHeight="1" x14ac:dyDescent="0.25">
      <c r="A35" s="16"/>
      <c r="B35" s="127"/>
      <c r="C35" s="128"/>
      <c r="D35" s="128"/>
      <c r="E35" s="128"/>
      <c r="F35" s="128"/>
      <c r="G35" s="128"/>
      <c r="H35" s="128"/>
      <c r="I35" s="128"/>
      <c r="J35" s="128"/>
      <c r="K35" s="128"/>
      <c r="L35" s="129"/>
    </row>
    <row r="36" spans="1:12" ht="24" customHeight="1" x14ac:dyDescent="0.25">
      <c r="A36" s="16"/>
      <c r="B36" s="127"/>
      <c r="C36" s="128"/>
      <c r="D36" s="128"/>
      <c r="E36" s="128"/>
      <c r="F36" s="128"/>
      <c r="G36" s="128"/>
      <c r="H36" s="128"/>
      <c r="I36" s="128"/>
      <c r="J36" s="128"/>
      <c r="K36" s="128"/>
      <c r="L36" s="129"/>
    </row>
    <row r="37" spans="1:12" ht="24" customHeight="1" thickBot="1" x14ac:dyDescent="0.3">
      <c r="A37" s="16"/>
      <c r="B37" s="130"/>
      <c r="C37" s="131"/>
      <c r="D37" s="131"/>
      <c r="E37" s="131"/>
      <c r="F37" s="131"/>
      <c r="G37" s="131"/>
      <c r="H37" s="131"/>
      <c r="I37" s="131"/>
      <c r="J37" s="131"/>
      <c r="K37" s="131"/>
      <c r="L37" s="132"/>
    </row>
    <row r="38" spans="1:12" ht="18" customHeight="1" x14ac:dyDescent="0.25">
      <c r="A38" s="16"/>
      <c r="B38" s="45"/>
      <c r="C38" s="45"/>
      <c r="D38" s="45"/>
      <c r="E38" s="45"/>
      <c r="F38" s="45"/>
      <c r="G38" s="45"/>
      <c r="H38" s="45"/>
      <c r="I38" s="45"/>
      <c r="J38" s="45"/>
      <c r="K38" s="45"/>
      <c r="L38" s="45"/>
    </row>
    <row r="39" spans="1:12" ht="18" customHeight="1" x14ac:dyDescent="0.25">
      <c r="A39" s="16"/>
      <c r="B39" s="46" t="s">
        <v>13</v>
      </c>
      <c r="C39" s="41"/>
      <c r="D39" s="42"/>
      <c r="E39" s="42"/>
      <c r="F39" s="42"/>
      <c r="G39" s="42"/>
      <c r="H39" s="42"/>
      <c r="I39" s="42"/>
      <c r="J39" s="42"/>
      <c r="K39" s="42"/>
      <c r="L39" s="42"/>
    </row>
    <row r="40" spans="1:12" ht="18" customHeight="1" x14ac:dyDescent="0.25">
      <c r="A40" s="46"/>
      <c r="B40" s="41" t="s">
        <v>83</v>
      </c>
      <c r="C40" s="46"/>
      <c r="D40" s="46"/>
      <c r="E40" s="46"/>
      <c r="F40" s="46"/>
      <c r="G40" s="46"/>
      <c r="H40" s="46"/>
      <c r="I40" s="46"/>
      <c r="J40" s="46"/>
      <c r="K40" s="46"/>
      <c r="L40" s="46"/>
    </row>
    <row r="41" spans="1:12" ht="18" customHeight="1" x14ac:dyDescent="0.25">
      <c r="A41" s="46"/>
      <c r="B41" s="41" t="s">
        <v>84</v>
      </c>
      <c r="C41" s="46"/>
      <c r="D41" s="46"/>
      <c r="E41" s="46"/>
      <c r="F41" s="46"/>
      <c r="G41" s="46"/>
      <c r="H41" s="46"/>
      <c r="I41" s="46"/>
      <c r="J41" s="46"/>
      <c r="K41" s="46"/>
      <c r="L41" s="46"/>
    </row>
    <row r="42" spans="1:12" ht="18" customHeight="1" x14ac:dyDescent="0.25">
      <c r="A42" s="41"/>
      <c r="B42" s="47" t="s">
        <v>14</v>
      </c>
      <c r="C42" s="41"/>
      <c r="D42" s="48"/>
      <c r="E42" s="48"/>
      <c r="F42" s="47" t="s">
        <v>15</v>
      </c>
      <c r="G42" s="41"/>
      <c r="H42" s="41"/>
      <c r="I42" s="41"/>
      <c r="J42" s="47" t="s">
        <v>16</v>
      </c>
      <c r="K42" s="49"/>
      <c r="L42" s="49"/>
    </row>
    <row r="43" spans="1:12" ht="18" customHeight="1" x14ac:dyDescent="0.25">
      <c r="A43" s="41"/>
      <c r="B43" s="47"/>
      <c r="C43" s="41"/>
      <c r="D43" s="48"/>
      <c r="E43" s="48"/>
      <c r="F43" s="48"/>
      <c r="G43" s="41"/>
      <c r="H43" s="41"/>
      <c r="I43" s="41"/>
      <c r="J43" s="48"/>
      <c r="K43" s="49"/>
      <c r="L43" s="49"/>
    </row>
    <row r="44" spans="1:12" ht="18" customHeight="1" x14ac:dyDescent="0.25">
      <c r="A44" s="16"/>
      <c r="B44" s="119" t="s">
        <v>37</v>
      </c>
      <c r="C44" s="119"/>
      <c r="D44" s="119"/>
      <c r="E44" s="119"/>
      <c r="F44" s="119"/>
      <c r="G44" s="119"/>
      <c r="H44" s="119"/>
      <c r="I44" s="119"/>
      <c r="J44" s="119"/>
      <c r="K44" s="119"/>
      <c r="L44" s="119"/>
    </row>
    <row r="45" spans="1:12" ht="18" customHeight="1" x14ac:dyDescent="0.25">
      <c r="A45" s="16"/>
      <c r="B45" s="119"/>
      <c r="C45" s="119"/>
      <c r="D45" s="119"/>
      <c r="E45" s="119"/>
      <c r="F45" s="119"/>
      <c r="G45" s="119"/>
      <c r="H45" s="119"/>
      <c r="I45" s="119"/>
      <c r="J45" s="119"/>
      <c r="K45" s="119"/>
      <c r="L45" s="119"/>
    </row>
    <row r="46" spans="1:12" ht="18" customHeight="1" x14ac:dyDescent="0.25">
      <c r="A46" s="16"/>
      <c r="B46" s="41" t="s">
        <v>17</v>
      </c>
      <c r="C46" s="41"/>
      <c r="D46" s="41"/>
      <c r="E46" s="50"/>
      <c r="F46" s="41"/>
      <c r="G46" s="41" t="s">
        <v>18</v>
      </c>
      <c r="H46" s="41"/>
      <c r="I46" s="41"/>
      <c r="J46" s="41"/>
      <c r="K46" s="41"/>
      <c r="L46" s="41"/>
    </row>
    <row r="47" spans="1:12" ht="18" customHeight="1" x14ac:dyDescent="0.25">
      <c r="A47" s="16"/>
      <c r="B47" s="41" t="s">
        <v>19</v>
      </c>
      <c r="C47" s="41"/>
      <c r="D47" s="41"/>
      <c r="E47" s="50"/>
      <c r="F47" s="41"/>
      <c r="G47" s="41" t="s">
        <v>20</v>
      </c>
      <c r="H47" s="41"/>
      <c r="I47" s="41"/>
      <c r="J47" s="41"/>
      <c r="K47" s="41"/>
      <c r="L47" s="41"/>
    </row>
    <row r="48" spans="1:12" ht="18" customHeight="1" x14ac:dyDescent="0.25">
      <c r="A48" s="16"/>
      <c r="B48" s="41" t="s">
        <v>21</v>
      </c>
      <c r="C48" s="41"/>
      <c r="D48" s="41"/>
      <c r="E48" s="41"/>
      <c r="F48" s="41"/>
      <c r="G48" s="41" t="s">
        <v>22</v>
      </c>
      <c r="H48" s="41"/>
      <c r="I48" s="41"/>
      <c r="J48" s="41"/>
      <c r="K48" s="41"/>
      <c r="L48" s="41"/>
    </row>
    <row r="49" spans="1:12" ht="18" customHeight="1" x14ac:dyDescent="0.25">
      <c r="A49" s="16"/>
      <c r="B49" s="41" t="s">
        <v>23</v>
      </c>
      <c r="C49" s="41"/>
      <c r="D49" s="41"/>
      <c r="E49" s="41"/>
      <c r="F49" s="41"/>
      <c r="G49" s="41" t="s">
        <v>23</v>
      </c>
      <c r="H49" s="41"/>
      <c r="I49" s="41"/>
      <c r="J49" s="41"/>
      <c r="K49" s="41"/>
      <c r="L49" s="41"/>
    </row>
    <row r="50" spans="1:12" ht="18" customHeight="1" x14ac:dyDescent="0.25">
      <c r="A50" s="16"/>
      <c r="B50" s="120" t="s">
        <v>24</v>
      </c>
      <c r="C50" s="121"/>
      <c r="D50" s="121"/>
      <c r="E50" s="41"/>
      <c r="F50" s="41"/>
      <c r="G50" s="120" t="s">
        <v>25</v>
      </c>
      <c r="H50" s="121"/>
      <c r="I50" s="121"/>
      <c r="J50" s="41"/>
      <c r="K50" s="41"/>
      <c r="L50" s="41"/>
    </row>
    <row r="51" spans="1:12" ht="18" customHeight="1" x14ac:dyDescent="0.25">
      <c r="A51" s="16"/>
      <c r="B51" s="51" t="s">
        <v>26</v>
      </c>
      <c r="C51" s="52"/>
      <c r="D51" s="40"/>
      <c r="E51" s="41"/>
      <c r="F51" s="41"/>
      <c r="G51" s="51" t="s">
        <v>27</v>
      </c>
      <c r="H51" s="52"/>
      <c r="I51" s="40"/>
      <c r="J51" s="41"/>
      <c r="K51" s="41"/>
      <c r="L51" s="41"/>
    </row>
    <row r="52" spans="1:12" ht="18" customHeight="1" x14ac:dyDescent="0.25">
      <c r="A52" s="16"/>
      <c r="B52" s="41"/>
      <c r="C52" s="42"/>
      <c r="D52" s="41"/>
      <c r="E52" s="41"/>
      <c r="F52" s="41"/>
      <c r="G52" s="41"/>
      <c r="H52" s="41"/>
      <c r="I52" s="41"/>
      <c r="J52" s="41"/>
      <c r="K52" s="41"/>
      <c r="L52" s="41"/>
    </row>
    <row r="53" spans="1:12" ht="18" customHeight="1" x14ac:dyDescent="0.25">
      <c r="A53" s="16"/>
      <c r="B53" s="46" t="s">
        <v>28</v>
      </c>
      <c r="C53" s="42"/>
      <c r="D53" s="41"/>
      <c r="E53" s="41"/>
      <c r="F53" s="41"/>
      <c r="G53" s="41"/>
      <c r="H53" s="41"/>
      <c r="I53" s="41"/>
      <c r="J53" s="41"/>
      <c r="K53" s="41"/>
      <c r="L53" s="41"/>
    </row>
    <row r="54" spans="1:12" ht="24" customHeight="1" x14ac:dyDescent="0.25">
      <c r="A54" s="16"/>
      <c r="B54" s="122" t="s">
        <v>86</v>
      </c>
      <c r="C54" s="122"/>
      <c r="D54" s="122"/>
      <c r="E54" s="122"/>
      <c r="F54" s="122"/>
      <c r="G54" s="122"/>
      <c r="H54" s="122"/>
      <c r="I54" s="122"/>
      <c r="J54" s="122"/>
      <c r="K54" s="122"/>
      <c r="L54" s="122"/>
    </row>
    <row r="55" spans="1:12" ht="24" customHeight="1" x14ac:dyDescent="0.25">
      <c r="A55" s="16"/>
      <c r="B55" s="122"/>
      <c r="C55" s="122"/>
      <c r="D55" s="122"/>
      <c r="E55" s="122"/>
      <c r="F55" s="122"/>
      <c r="G55" s="122"/>
      <c r="H55" s="122"/>
      <c r="I55" s="122"/>
      <c r="J55" s="122"/>
      <c r="K55" s="122"/>
      <c r="L55" s="122"/>
    </row>
    <row r="56" spans="1:12" ht="18" customHeight="1" x14ac:dyDescent="0.25">
      <c r="A56" s="16"/>
      <c r="B56" s="123" t="s">
        <v>113</v>
      </c>
      <c r="C56" s="123"/>
      <c r="D56" s="123"/>
      <c r="E56" s="123"/>
      <c r="F56" s="123"/>
      <c r="G56" s="123"/>
      <c r="H56" s="123"/>
      <c r="I56" s="123"/>
      <c r="J56" s="123"/>
      <c r="K56" s="123"/>
      <c r="L56" s="123"/>
    </row>
    <row r="57" spans="1:12" ht="18" customHeight="1" x14ac:dyDescent="0.25">
      <c r="A57" s="16"/>
      <c r="B57" s="123"/>
      <c r="C57" s="123"/>
      <c r="D57" s="123"/>
      <c r="E57" s="123"/>
      <c r="F57" s="123"/>
      <c r="G57" s="123"/>
      <c r="H57" s="123"/>
      <c r="I57" s="123"/>
      <c r="J57" s="123"/>
      <c r="K57" s="123"/>
      <c r="L57" s="123"/>
    </row>
    <row r="58" spans="1:12" x14ac:dyDescent="0.25">
      <c r="A58" s="16"/>
      <c r="B58" s="16"/>
      <c r="C58" s="16"/>
      <c r="D58" s="16"/>
      <c r="E58" s="16"/>
      <c r="F58" s="16"/>
      <c r="G58" s="16"/>
      <c r="H58" s="16"/>
      <c r="I58" s="16"/>
      <c r="J58" s="16"/>
      <c r="K58" s="16"/>
      <c r="L58" s="16"/>
    </row>
  </sheetData>
  <sheetProtection algorithmName="SHA-512" hashValue="r/9Kd5x/NpfUV+436V6s+5D2hVHgGdZXrS3YUUYN8Foh6Cfdyb1a7topgpDv5vQeVqTbJ9vjvBl8v5iIn474ow==" saltValue="jRl1HUFW9ym1mYquTHob3A==" spinCount="100000" sheet="1" objects="1" scenarios="1"/>
  <mergeCells count="11">
    <mergeCell ref="B33:L37"/>
    <mergeCell ref="B26:L28"/>
    <mergeCell ref="B5:I6"/>
    <mergeCell ref="C8:D8"/>
    <mergeCell ref="E8:F8"/>
    <mergeCell ref="B30:E30"/>
    <mergeCell ref="B44:L45"/>
    <mergeCell ref="B50:D50"/>
    <mergeCell ref="G50:I50"/>
    <mergeCell ref="B54:L55"/>
    <mergeCell ref="B56:L57"/>
  </mergeCells>
  <hyperlinks>
    <hyperlink ref="B50" r:id="rId1"/>
    <hyperlink ref="B42:E42" r:id="rId2" display="SLA Vaccination Programs"/>
    <hyperlink ref="F42" r:id="rId3"/>
    <hyperlink ref="J42" r:id="rId4"/>
    <hyperlink ref="G50" r:id="rId5"/>
  </hyperlinks>
  <pageMargins left="0.7" right="0.7" top="0.75" bottom="0.75" header="0.3" footer="0.3"/>
  <pageSetup scale="69" orientation="portrait" r:id="rId6"/>
  <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37"/>
  <sheetViews>
    <sheetView topLeftCell="A9" zoomScaleNormal="100" workbookViewId="0">
      <selection activeCell="B44" sqref="B44:D44"/>
    </sheetView>
  </sheetViews>
  <sheetFormatPr defaultRowHeight="15" x14ac:dyDescent="0.25"/>
  <cols>
    <col min="1" max="1" width="4.7109375" customWidth="1"/>
    <col min="2" max="2" width="18.85546875" customWidth="1"/>
    <col min="3" max="3" width="15.85546875" customWidth="1"/>
    <col min="4" max="4" width="15.5703125" customWidth="1"/>
    <col min="5" max="5" width="21.7109375" customWidth="1"/>
    <col min="6" max="6" width="14" customWidth="1"/>
    <col min="7" max="7" width="17" customWidth="1"/>
    <col min="8" max="8" width="56.7109375" customWidth="1"/>
    <col min="9" max="9" width="17.7109375" customWidth="1"/>
    <col min="10" max="11" width="3.42578125" style="76" customWidth="1"/>
    <col min="12" max="13" width="10.42578125" style="76" bestFit="1" customWidth="1"/>
    <col min="14" max="17" width="9.140625" style="76"/>
    <col min="19" max="19" width="34.42578125" bestFit="1" customWidth="1"/>
    <col min="20" max="20" width="56.85546875" bestFit="1" customWidth="1"/>
  </cols>
  <sheetData>
    <row r="1" spans="1:19" x14ac:dyDescent="0.25">
      <c r="A1" s="1"/>
      <c r="B1" s="1"/>
      <c r="C1" s="1"/>
      <c r="D1" s="1"/>
      <c r="E1" s="1"/>
      <c r="F1" s="1"/>
      <c r="G1" s="1"/>
      <c r="H1" s="1"/>
      <c r="I1" s="1"/>
      <c r="J1" s="1"/>
      <c r="K1" s="1"/>
      <c r="L1" s="1"/>
      <c r="M1" s="1"/>
      <c r="N1" s="1"/>
      <c r="O1" s="1"/>
      <c r="P1" s="1"/>
      <c r="Q1" s="1"/>
      <c r="R1" s="1"/>
      <c r="S1" s="1"/>
    </row>
    <row r="2" spans="1:19" ht="16.5" thickBot="1" x14ac:dyDescent="0.3">
      <c r="A2" s="1"/>
      <c r="B2" s="2" t="s">
        <v>85</v>
      </c>
      <c r="C2" s="3"/>
      <c r="D2" s="3"/>
      <c r="E2" s="3"/>
      <c r="F2" s="3"/>
      <c r="G2" s="3"/>
      <c r="H2" s="3"/>
      <c r="I2" s="3"/>
      <c r="J2" s="82"/>
      <c r="K2" s="82"/>
    </row>
    <row r="3" spans="1:19" x14ac:dyDescent="0.25">
      <c r="A3" s="1"/>
      <c r="B3" s="1"/>
      <c r="C3" s="1"/>
      <c r="D3" s="1"/>
      <c r="E3" s="1"/>
      <c r="F3" s="1"/>
      <c r="G3" s="1"/>
      <c r="H3" s="1"/>
      <c r="I3" s="1"/>
      <c r="J3" s="1"/>
      <c r="K3" s="1"/>
    </row>
    <row r="4" spans="1:19" x14ac:dyDescent="0.25">
      <c r="A4" s="1"/>
      <c r="B4" s="151" t="s">
        <v>54</v>
      </c>
      <c r="C4" s="151"/>
      <c r="D4" s="151"/>
      <c r="E4" s="151"/>
      <c r="F4" s="151"/>
      <c r="G4" s="151"/>
      <c r="H4" s="1"/>
      <c r="I4" s="1"/>
      <c r="J4" s="1"/>
      <c r="K4" s="1"/>
    </row>
    <row r="5" spans="1:19" s="76" customFormat="1" x14ac:dyDescent="0.25">
      <c r="A5" s="1"/>
      <c r="B5" s="70" t="s">
        <v>65</v>
      </c>
      <c r="C5" s="69"/>
      <c r="D5" s="69"/>
      <c r="E5" s="69"/>
      <c r="F5" s="69"/>
      <c r="G5" s="69"/>
      <c r="H5" s="83">
        <v>44489</v>
      </c>
      <c r="I5" s="108"/>
      <c r="J5" s="1"/>
      <c r="K5" s="1"/>
    </row>
    <row r="6" spans="1:19" s="76" customFormat="1" x14ac:dyDescent="0.25">
      <c r="A6" s="1"/>
      <c r="B6" s="70" t="s">
        <v>64</v>
      </c>
      <c r="C6" s="69"/>
      <c r="D6" s="69"/>
      <c r="E6" s="69"/>
      <c r="F6" s="69"/>
      <c r="G6" s="69"/>
      <c r="H6" s="10">
        <v>550</v>
      </c>
      <c r="I6" s="108" t="str">
        <f>IF(300&lt;H6,"","Please select weight between 300 and 900 lbs")</f>
        <v/>
      </c>
      <c r="J6" s="1"/>
      <c r="K6" s="1"/>
    </row>
    <row r="7" spans="1:19" s="76" customFormat="1" x14ac:dyDescent="0.25">
      <c r="A7" s="1"/>
      <c r="B7" s="70"/>
      <c r="C7" s="69"/>
      <c r="D7" s="69"/>
      <c r="E7" s="69"/>
      <c r="F7" s="69"/>
      <c r="G7" s="69"/>
      <c r="H7" s="153"/>
      <c r="I7" s="108" t="str">
        <f>IF(H6&lt;900,"","Please select weight between 300 and 900 lbs")</f>
        <v/>
      </c>
      <c r="J7" s="1"/>
      <c r="K7" s="1"/>
    </row>
    <row r="8" spans="1:19" s="76" customFormat="1" x14ac:dyDescent="0.25">
      <c r="A8" s="1"/>
      <c r="B8" s="151" t="s">
        <v>82</v>
      </c>
      <c r="C8" s="151"/>
      <c r="D8" s="151"/>
      <c r="E8" s="151"/>
      <c r="F8" s="151"/>
      <c r="G8" s="151"/>
      <c r="H8" s="11"/>
      <c r="I8" s="108"/>
      <c r="J8" s="1"/>
      <c r="K8" s="1"/>
    </row>
    <row r="9" spans="1:19" s="76" customFormat="1" x14ac:dyDescent="0.25">
      <c r="A9" s="1"/>
      <c r="B9" s="150" t="s">
        <v>114</v>
      </c>
      <c r="C9" s="150"/>
      <c r="D9" s="150"/>
      <c r="E9" s="150"/>
      <c r="F9" s="150"/>
      <c r="G9" s="150"/>
      <c r="H9" s="9">
        <v>0</v>
      </c>
      <c r="I9" s="108" t="str">
        <f>IF(SUM(H9:H14)=1,"","Please select one region (=1) and use =0 for all other regions")</f>
        <v/>
      </c>
      <c r="J9" s="1"/>
      <c r="K9" s="1"/>
      <c r="L9" s="150"/>
      <c r="M9" s="150"/>
      <c r="N9" s="150"/>
      <c r="O9" s="150"/>
      <c r="P9" s="150"/>
      <c r="Q9" s="150"/>
    </row>
    <row r="10" spans="1:19" s="76" customFormat="1" x14ac:dyDescent="0.25">
      <c r="A10" s="1"/>
      <c r="B10" s="1" t="s">
        <v>115</v>
      </c>
      <c r="C10" s="1"/>
      <c r="D10" s="1"/>
      <c r="E10" s="1"/>
      <c r="F10" s="1"/>
      <c r="G10" s="1"/>
      <c r="H10" s="9">
        <v>0</v>
      </c>
      <c r="I10" s="108"/>
      <c r="J10" s="1"/>
      <c r="K10" s="1"/>
      <c r="L10" s="1"/>
      <c r="M10" s="1"/>
      <c r="N10" s="1"/>
      <c r="O10" s="1"/>
      <c r="P10" s="1"/>
      <c r="Q10" s="1"/>
    </row>
    <row r="11" spans="1:19" s="76" customFormat="1" x14ac:dyDescent="0.25">
      <c r="A11" s="1"/>
      <c r="B11" s="1" t="s">
        <v>116</v>
      </c>
      <c r="C11" s="1"/>
      <c r="D11" s="1"/>
      <c r="E11" s="1"/>
      <c r="F11" s="1"/>
      <c r="G11" s="1"/>
      <c r="H11" s="9">
        <v>0</v>
      </c>
      <c r="I11" s="108"/>
      <c r="J11" s="1"/>
      <c r="K11" s="1"/>
      <c r="L11" s="1"/>
      <c r="M11" s="1"/>
      <c r="N11" s="1"/>
      <c r="O11" s="1"/>
      <c r="P11" s="1"/>
      <c r="Q11" s="1"/>
    </row>
    <row r="12" spans="1:19" s="76" customFormat="1" x14ac:dyDescent="0.25">
      <c r="A12" s="1"/>
      <c r="B12" s="1" t="s">
        <v>117</v>
      </c>
      <c r="C12" s="1"/>
      <c r="D12" s="1"/>
      <c r="E12" s="1"/>
      <c r="F12" s="1"/>
      <c r="G12" s="1"/>
      <c r="H12" s="9">
        <v>0</v>
      </c>
      <c r="I12" s="108"/>
      <c r="J12" s="1"/>
      <c r="K12" s="1"/>
      <c r="L12" s="1"/>
      <c r="M12" s="1"/>
      <c r="N12" s="1"/>
      <c r="O12" s="1"/>
      <c r="P12" s="1"/>
      <c r="Q12" s="1"/>
    </row>
    <row r="13" spans="1:19" s="76" customFormat="1" x14ac:dyDescent="0.25">
      <c r="A13" s="1"/>
      <c r="B13" s="1" t="s">
        <v>118</v>
      </c>
      <c r="C13" s="1"/>
      <c r="D13" s="1"/>
      <c r="E13" s="1"/>
      <c r="F13" s="1"/>
      <c r="G13" s="1"/>
      <c r="H13" s="9">
        <v>0</v>
      </c>
      <c r="I13" s="108"/>
      <c r="J13" s="1"/>
      <c r="K13" s="1"/>
    </row>
    <row r="14" spans="1:19" s="76" customFormat="1" x14ac:dyDescent="0.25">
      <c r="A14" s="1"/>
      <c r="B14" s="1" t="s">
        <v>52</v>
      </c>
      <c r="C14" s="1"/>
      <c r="D14" s="1"/>
      <c r="E14" s="1"/>
      <c r="F14" s="1"/>
      <c r="G14" s="1"/>
      <c r="H14" s="9">
        <v>1</v>
      </c>
      <c r="I14" s="108"/>
      <c r="J14" s="1"/>
      <c r="K14" s="1"/>
    </row>
    <row r="15" spans="1:19" s="76" customFormat="1" x14ac:dyDescent="0.25">
      <c r="A15" s="1"/>
      <c r="C15" s="69"/>
      <c r="D15" s="69"/>
      <c r="E15" s="69"/>
      <c r="F15" s="69"/>
      <c r="G15" s="69"/>
      <c r="H15" s="1"/>
      <c r="I15" s="108"/>
      <c r="J15" s="1"/>
      <c r="K15" s="1"/>
    </row>
    <row r="16" spans="1:19" s="76" customFormat="1" x14ac:dyDescent="0.25">
      <c r="A16" s="1"/>
      <c r="B16" s="151" t="s">
        <v>88</v>
      </c>
      <c r="C16" s="151"/>
      <c r="D16" s="151"/>
      <c r="E16" s="151"/>
      <c r="F16" s="151"/>
      <c r="G16" s="151"/>
      <c r="H16" s="11"/>
      <c r="I16" s="108"/>
      <c r="J16" s="1"/>
      <c r="K16" s="1"/>
    </row>
    <row r="17" spans="1:11" s="76" customFormat="1" x14ac:dyDescent="0.25">
      <c r="A17" s="1"/>
      <c r="B17" s="150" t="s">
        <v>107</v>
      </c>
      <c r="C17" s="150"/>
      <c r="D17" s="150"/>
      <c r="E17" s="150"/>
      <c r="F17" s="150"/>
      <c r="G17" s="150"/>
      <c r="H17" s="91">
        <v>175.64</v>
      </c>
      <c r="I17" s="108" t="str">
        <f>IF(80&lt;H17,"","Please use prices between $80 and $400/cwt")</f>
        <v/>
      </c>
      <c r="J17" s="1"/>
      <c r="K17" s="1"/>
    </row>
    <row r="18" spans="1:11" s="76" customFormat="1" x14ac:dyDescent="0.25">
      <c r="A18" s="1"/>
      <c r="B18" s="69"/>
      <c r="C18" s="69"/>
      <c r="D18" s="69"/>
      <c r="E18" s="69"/>
      <c r="F18" s="69"/>
      <c r="G18" s="69"/>
      <c r="H18" s="1"/>
      <c r="I18" s="108" t="str">
        <f>IF(400&gt;H17,"","Please use prices between $80 and $400/cwt")</f>
        <v/>
      </c>
      <c r="J18" s="1"/>
      <c r="K18" s="1"/>
    </row>
    <row r="19" spans="1:11" s="76" customFormat="1" x14ac:dyDescent="0.25">
      <c r="A19" s="1"/>
      <c r="B19" s="151" t="s">
        <v>109</v>
      </c>
      <c r="C19" s="151"/>
      <c r="D19" s="151"/>
      <c r="E19" s="151"/>
      <c r="F19" s="151"/>
      <c r="G19" s="151"/>
      <c r="H19" s="1"/>
      <c r="I19" s="108"/>
      <c r="J19" s="1"/>
      <c r="K19" s="1"/>
    </row>
    <row r="20" spans="1:11" s="76" customFormat="1" x14ac:dyDescent="0.25">
      <c r="A20" s="1"/>
      <c r="B20" s="150" t="s">
        <v>56</v>
      </c>
      <c r="C20" s="150"/>
      <c r="D20" s="150"/>
      <c r="E20" s="150"/>
      <c r="F20" s="150"/>
      <c r="G20" s="150"/>
      <c r="H20" s="10" t="s">
        <v>44</v>
      </c>
      <c r="I20" s="108"/>
      <c r="J20" s="1"/>
      <c r="K20" s="1"/>
    </row>
    <row r="21" spans="1:11" s="76" customFormat="1" x14ac:dyDescent="0.25">
      <c r="A21" s="1"/>
      <c r="B21" s="150" t="s">
        <v>55</v>
      </c>
      <c r="C21" s="150"/>
      <c r="D21" s="150"/>
      <c r="E21" s="150"/>
      <c r="F21" s="150"/>
      <c r="G21" s="150"/>
      <c r="H21" s="10" t="s">
        <v>59</v>
      </c>
      <c r="I21" s="108"/>
      <c r="J21" s="1"/>
      <c r="K21" s="1"/>
    </row>
    <row r="22" spans="1:11" s="76" customFormat="1" x14ac:dyDescent="0.25">
      <c r="A22" s="1"/>
      <c r="B22" s="150" t="s">
        <v>57</v>
      </c>
      <c r="C22" s="150"/>
      <c r="D22" s="150"/>
      <c r="E22" s="150"/>
      <c r="F22" s="150"/>
      <c r="G22" s="150"/>
      <c r="H22" s="10" t="s">
        <v>62</v>
      </c>
      <c r="I22" s="108"/>
      <c r="J22" s="1"/>
      <c r="K22" s="1"/>
    </row>
    <row r="23" spans="1:11" s="76" customFormat="1" x14ac:dyDescent="0.25">
      <c r="A23" s="1"/>
      <c r="B23" s="150" t="s">
        <v>58</v>
      </c>
      <c r="C23" s="150"/>
      <c r="D23" s="150"/>
      <c r="E23" s="150"/>
      <c r="F23" s="150"/>
      <c r="G23" s="150"/>
      <c r="H23" s="10" t="s">
        <v>61</v>
      </c>
      <c r="I23" s="108"/>
      <c r="J23" s="1"/>
      <c r="K23" s="1"/>
    </row>
    <row r="24" spans="1:11" s="76" customFormat="1" x14ac:dyDescent="0.25">
      <c r="A24" s="1"/>
      <c r="B24" s="150" t="s">
        <v>50</v>
      </c>
      <c r="C24" s="150"/>
      <c r="D24" s="150"/>
      <c r="E24" s="150"/>
      <c r="F24" s="150"/>
      <c r="G24" s="150"/>
      <c r="H24" s="10" t="s">
        <v>62</v>
      </c>
      <c r="I24" s="108"/>
      <c r="J24" s="1"/>
      <c r="K24" s="1"/>
    </row>
    <row r="25" spans="1:11" s="76" customFormat="1" x14ac:dyDescent="0.25">
      <c r="A25" s="1"/>
      <c r="B25" s="150" t="s">
        <v>48</v>
      </c>
      <c r="C25" s="150"/>
      <c r="D25" s="150"/>
      <c r="E25" s="150"/>
      <c r="F25" s="150"/>
      <c r="G25" s="150"/>
      <c r="H25" s="10" t="s">
        <v>62</v>
      </c>
      <c r="I25" s="108"/>
      <c r="J25" s="1"/>
      <c r="K25" s="1"/>
    </row>
    <row r="26" spans="1:11" s="76" customFormat="1" x14ac:dyDescent="0.25">
      <c r="A26" s="1"/>
      <c r="B26" s="150" t="s">
        <v>51</v>
      </c>
      <c r="C26" s="150"/>
      <c r="D26" s="150"/>
      <c r="E26" s="150"/>
      <c r="F26" s="150"/>
      <c r="G26" s="150"/>
      <c r="H26" s="10" t="s">
        <v>62</v>
      </c>
      <c r="I26" s="108"/>
      <c r="J26" s="1"/>
      <c r="K26" s="1"/>
    </row>
    <row r="27" spans="1:11" s="76" customFormat="1" x14ac:dyDescent="0.25">
      <c r="A27" s="1"/>
      <c r="B27" s="150" t="s">
        <v>49</v>
      </c>
      <c r="C27" s="150"/>
      <c r="D27" s="150"/>
      <c r="E27" s="150"/>
      <c r="F27" s="150"/>
      <c r="G27" s="150"/>
      <c r="H27" s="10" t="s">
        <v>62</v>
      </c>
      <c r="I27" s="108"/>
      <c r="J27" s="1"/>
      <c r="K27" s="1"/>
    </row>
    <row r="28" spans="1:11" s="76" customFormat="1" x14ac:dyDescent="0.25">
      <c r="A28" s="1"/>
      <c r="B28" s="70"/>
      <c r="C28" s="70"/>
      <c r="D28" s="70"/>
      <c r="E28" s="70"/>
      <c r="F28" s="70"/>
      <c r="G28" s="70"/>
      <c r="H28" s="154"/>
      <c r="I28" s="108"/>
      <c r="J28" s="1"/>
      <c r="K28" s="1"/>
    </row>
    <row r="29" spans="1:11" s="76" customFormat="1" x14ac:dyDescent="0.25">
      <c r="A29" s="1"/>
      <c r="B29" s="151" t="s">
        <v>108</v>
      </c>
      <c r="C29" s="151"/>
      <c r="D29" s="151"/>
      <c r="E29" s="151"/>
      <c r="F29" s="151"/>
      <c r="G29" s="151"/>
      <c r="H29" s="154"/>
      <c r="I29" s="108"/>
      <c r="J29" s="1"/>
      <c r="K29" s="1"/>
    </row>
    <row r="30" spans="1:11" s="76" customFormat="1" x14ac:dyDescent="0.25">
      <c r="A30" s="1"/>
      <c r="B30" s="150" t="s">
        <v>66</v>
      </c>
      <c r="C30" s="150"/>
      <c r="D30" s="150"/>
      <c r="E30" s="150"/>
      <c r="F30" s="150"/>
      <c r="G30" s="150"/>
      <c r="H30" s="89">
        <v>2.2000000000000002</v>
      </c>
      <c r="I30" s="108"/>
      <c r="J30" s="1"/>
      <c r="K30" s="1"/>
    </row>
    <row r="31" spans="1:11" s="76" customFormat="1" x14ac:dyDescent="0.25">
      <c r="A31" s="1"/>
      <c r="B31" s="150" t="s">
        <v>67</v>
      </c>
      <c r="C31" s="150"/>
      <c r="D31" s="150"/>
      <c r="E31" s="150"/>
      <c r="F31" s="150"/>
      <c r="G31" s="150"/>
      <c r="H31" s="90">
        <v>5.0000000000000001E-3</v>
      </c>
      <c r="I31" s="108"/>
      <c r="J31" s="1"/>
      <c r="K31" s="1"/>
    </row>
    <row r="32" spans="1:11" s="76" customFormat="1" x14ac:dyDescent="0.25">
      <c r="A32" s="1"/>
      <c r="B32" s="150" t="s">
        <v>68</v>
      </c>
      <c r="C32" s="150"/>
      <c r="D32" s="150"/>
      <c r="E32" s="150"/>
      <c r="F32" s="150"/>
      <c r="G32" s="150"/>
      <c r="H32" s="91">
        <v>1.75</v>
      </c>
      <c r="I32" s="108"/>
      <c r="J32" s="1"/>
      <c r="K32" s="1"/>
    </row>
    <row r="33" spans="1:11" s="76" customFormat="1" x14ac:dyDescent="0.25">
      <c r="A33" s="1"/>
      <c r="B33" s="150" t="s">
        <v>69</v>
      </c>
      <c r="C33" s="150"/>
      <c r="D33" s="150"/>
      <c r="E33" s="150"/>
      <c r="F33" s="150"/>
      <c r="G33" s="150"/>
      <c r="H33" s="91">
        <v>0.35</v>
      </c>
      <c r="I33" s="108"/>
      <c r="J33" s="1"/>
      <c r="K33" s="1"/>
    </row>
    <row r="34" spans="1:11" s="76" customFormat="1" x14ac:dyDescent="0.25">
      <c r="A34" s="1"/>
      <c r="B34" s="150" t="s">
        <v>127</v>
      </c>
      <c r="C34" s="150"/>
      <c r="D34" s="150"/>
      <c r="E34" s="150"/>
      <c r="F34" s="150"/>
      <c r="G34" s="150"/>
      <c r="H34" s="91">
        <v>0.1</v>
      </c>
      <c r="I34" s="108"/>
      <c r="J34" s="1"/>
      <c r="K34" s="1"/>
    </row>
    <row r="35" spans="1:11" s="76" customFormat="1" x14ac:dyDescent="0.25">
      <c r="A35" s="1"/>
      <c r="B35" s="150" t="s">
        <v>71</v>
      </c>
      <c r="C35" s="150"/>
      <c r="D35" s="150"/>
      <c r="E35" s="150"/>
      <c r="F35" s="150"/>
      <c r="G35" s="150"/>
      <c r="H35" s="91">
        <v>5</v>
      </c>
      <c r="I35" s="108"/>
      <c r="J35" s="1"/>
      <c r="K35" s="1"/>
    </row>
    <row r="36" spans="1:11" s="76" customFormat="1" x14ac:dyDescent="0.25">
      <c r="A36" s="1"/>
      <c r="B36" s="150" t="s">
        <v>72</v>
      </c>
      <c r="C36" s="150"/>
      <c r="D36" s="150"/>
      <c r="E36" s="150"/>
      <c r="F36" s="150"/>
      <c r="G36" s="150"/>
      <c r="H36" s="91">
        <v>10</v>
      </c>
      <c r="I36" s="108"/>
      <c r="J36" s="1"/>
      <c r="K36" s="1"/>
    </row>
    <row r="37" spans="1:11" s="76" customFormat="1" x14ac:dyDescent="0.25">
      <c r="A37" s="1"/>
      <c r="B37" s="150" t="s">
        <v>73</v>
      </c>
      <c r="C37" s="150"/>
      <c r="D37" s="150"/>
      <c r="E37" s="150"/>
      <c r="F37" s="150"/>
      <c r="G37" s="150"/>
      <c r="H37" s="91">
        <v>10</v>
      </c>
      <c r="I37" s="108"/>
      <c r="J37" s="1"/>
      <c r="K37" s="1"/>
    </row>
    <row r="38" spans="1:11" s="76" customFormat="1" x14ac:dyDescent="0.25">
      <c r="A38" s="1"/>
      <c r="B38" s="150" t="s">
        <v>74</v>
      </c>
      <c r="C38" s="150"/>
      <c r="D38" s="150"/>
      <c r="E38" s="150"/>
      <c r="F38" s="150"/>
      <c r="G38" s="150"/>
      <c r="H38" s="91">
        <v>10</v>
      </c>
      <c r="I38" s="108"/>
      <c r="J38" s="1"/>
      <c r="K38" s="1"/>
    </row>
    <row r="39" spans="1:11" s="76" customFormat="1" x14ac:dyDescent="0.25">
      <c r="A39" s="1"/>
      <c r="B39" s="150" t="s">
        <v>75</v>
      </c>
      <c r="C39" s="150"/>
      <c r="D39" s="150"/>
      <c r="E39" s="150"/>
      <c r="F39" s="150"/>
      <c r="G39" s="150"/>
      <c r="H39" s="91">
        <v>10</v>
      </c>
      <c r="I39" s="108"/>
      <c r="J39" s="1"/>
      <c r="K39" s="1"/>
    </row>
    <row r="40" spans="1:11" s="76" customFormat="1" x14ac:dyDescent="0.25">
      <c r="A40" s="1"/>
      <c r="B40" s="70"/>
      <c r="C40" s="70"/>
      <c r="D40" s="70"/>
      <c r="E40" s="70"/>
      <c r="F40" s="70"/>
      <c r="G40" s="70"/>
      <c r="H40" s="154"/>
      <c r="I40" s="108"/>
      <c r="J40" s="1"/>
      <c r="K40" s="1"/>
    </row>
    <row r="41" spans="1:11" s="76" customFormat="1" x14ac:dyDescent="0.25">
      <c r="A41" s="1"/>
      <c r="B41" s="151" t="s">
        <v>126</v>
      </c>
      <c r="C41" s="151"/>
      <c r="D41" s="151"/>
      <c r="E41" s="151"/>
      <c r="F41" s="151"/>
      <c r="G41" s="151"/>
      <c r="H41" s="154"/>
      <c r="I41" s="108"/>
      <c r="J41" s="1"/>
      <c r="K41" s="1"/>
    </row>
    <row r="42" spans="1:11" s="76" customFormat="1" x14ac:dyDescent="0.25">
      <c r="A42" s="1"/>
      <c r="C42" s="70"/>
      <c r="D42" s="70"/>
      <c r="E42" s="70" t="s">
        <v>111</v>
      </c>
      <c r="F42" s="70" t="s">
        <v>53</v>
      </c>
      <c r="G42" s="70" t="s">
        <v>81</v>
      </c>
      <c r="H42" s="154"/>
      <c r="I42" s="108"/>
      <c r="J42" s="1"/>
      <c r="K42" s="1"/>
    </row>
    <row r="43" spans="1:11" s="76" customFormat="1" x14ac:dyDescent="0.25">
      <c r="A43" s="1"/>
      <c r="B43" s="150" t="s">
        <v>76</v>
      </c>
      <c r="C43" s="152"/>
      <c r="D43" s="152"/>
      <c r="E43" s="10">
        <v>0</v>
      </c>
      <c r="F43" s="92">
        <f>$H$5+E43</f>
        <v>44489</v>
      </c>
      <c r="G43" s="93">
        <f>$H$6+E43*$H$30</f>
        <v>550</v>
      </c>
      <c r="H43" s="91">
        <v>175.64</v>
      </c>
      <c r="I43" s="108" t="str">
        <f>IF(80&lt;MIN(H43:H47),"","Please use prices between $80 and $400/cwt")</f>
        <v/>
      </c>
      <c r="J43" s="1"/>
      <c r="K43" s="1"/>
    </row>
    <row r="44" spans="1:11" s="76" customFormat="1" x14ac:dyDescent="0.25">
      <c r="A44" s="1"/>
      <c r="B44" s="150" t="s">
        <v>77</v>
      </c>
      <c r="C44" s="152"/>
      <c r="D44" s="152"/>
      <c r="E44" s="10">
        <v>0</v>
      </c>
      <c r="F44" s="92">
        <f t="shared" ref="F44:F47" si="0">$H$5+E44</f>
        <v>44489</v>
      </c>
      <c r="G44" s="93">
        <f>$H$6+E44*$H$30</f>
        <v>550</v>
      </c>
      <c r="H44" s="91">
        <v>175.64</v>
      </c>
      <c r="I44" s="108" t="str">
        <f>IF(400&gt;MAX(H43:H47),"","Please use prices between $80 and $400/cwt")</f>
        <v/>
      </c>
      <c r="J44" s="1"/>
      <c r="K44" s="1"/>
    </row>
    <row r="45" spans="1:11" s="76" customFormat="1" x14ac:dyDescent="0.25">
      <c r="A45" s="1"/>
      <c r="B45" s="150" t="s">
        <v>78</v>
      </c>
      <c r="C45" s="152"/>
      <c r="D45" s="152"/>
      <c r="E45" s="10">
        <v>45</v>
      </c>
      <c r="F45" s="92">
        <f t="shared" si="0"/>
        <v>44534</v>
      </c>
      <c r="G45" s="93">
        <f t="shared" ref="G45:G47" si="1">$H$6+E45*$H$30</f>
        <v>649</v>
      </c>
      <c r="H45" s="91">
        <v>163.47999999999999</v>
      </c>
      <c r="I45" s="108"/>
      <c r="J45" s="1"/>
      <c r="K45" s="1"/>
    </row>
    <row r="46" spans="1:11" s="76" customFormat="1" x14ac:dyDescent="0.25">
      <c r="A46" s="1"/>
      <c r="B46" s="150" t="s">
        <v>79</v>
      </c>
      <c r="C46" s="152"/>
      <c r="D46" s="152"/>
      <c r="E46" s="10">
        <v>60</v>
      </c>
      <c r="F46" s="92">
        <f t="shared" si="0"/>
        <v>44549</v>
      </c>
      <c r="G46" s="93">
        <f t="shared" si="1"/>
        <v>682</v>
      </c>
      <c r="H46" s="91">
        <v>161.4</v>
      </c>
      <c r="I46" s="108"/>
      <c r="J46" s="1"/>
      <c r="K46" s="1"/>
    </row>
    <row r="47" spans="1:11" s="76" customFormat="1" x14ac:dyDescent="0.25">
      <c r="A47" s="1"/>
      <c r="B47" s="150" t="s">
        <v>80</v>
      </c>
      <c r="C47" s="152"/>
      <c r="D47" s="152"/>
      <c r="E47" s="10">
        <v>60</v>
      </c>
      <c r="F47" s="92">
        <f t="shared" si="0"/>
        <v>44549</v>
      </c>
      <c r="G47" s="93">
        <f t="shared" si="1"/>
        <v>682</v>
      </c>
      <c r="H47" s="91">
        <v>161.4</v>
      </c>
      <c r="I47" s="108"/>
      <c r="J47" s="1"/>
      <c r="K47" s="1"/>
    </row>
    <row r="48" spans="1:11" s="76" customFormat="1" x14ac:dyDescent="0.25">
      <c r="A48" s="1"/>
      <c r="B48" s="69"/>
      <c r="C48" s="69"/>
      <c r="D48" s="69"/>
      <c r="E48" s="69"/>
      <c r="F48" s="69"/>
      <c r="G48" s="69"/>
      <c r="H48" s="1"/>
      <c r="I48" s="1"/>
      <c r="J48" s="1"/>
      <c r="K48" s="1"/>
    </row>
    <row r="49" spans="1:28" x14ac:dyDescent="0.25">
      <c r="A49" s="1"/>
      <c r="B49" s="151" t="s">
        <v>110</v>
      </c>
      <c r="C49" s="151"/>
      <c r="D49" s="151"/>
      <c r="E49" s="151"/>
      <c r="F49" s="151"/>
      <c r="G49" s="151"/>
      <c r="H49" s="11"/>
      <c r="I49" s="1"/>
      <c r="J49" s="1"/>
      <c r="K49" s="1"/>
    </row>
    <row r="50" spans="1:28" ht="15.75" thickBot="1" x14ac:dyDescent="0.3">
      <c r="A50" s="1"/>
      <c r="B50" s="3"/>
      <c r="C50" s="3"/>
      <c r="D50" s="3"/>
      <c r="E50" s="3"/>
      <c r="F50" s="3"/>
      <c r="G50" s="3"/>
      <c r="H50" s="3"/>
      <c r="I50" s="3"/>
      <c r="J50" s="82"/>
      <c r="K50" s="82"/>
      <c r="L50" s="56"/>
      <c r="M50" s="56"/>
    </row>
    <row r="51" spans="1:28" x14ac:dyDescent="0.25">
      <c r="A51" s="1"/>
      <c r="B51" s="5" t="s">
        <v>5</v>
      </c>
      <c r="C51" s="1"/>
      <c r="D51" s="1"/>
      <c r="E51" s="1"/>
      <c r="F51" s="1"/>
      <c r="G51" s="1"/>
      <c r="H51" s="1"/>
      <c r="I51" s="1"/>
      <c r="J51" s="1"/>
      <c r="K51" s="1"/>
    </row>
    <row r="52" spans="1:28" x14ac:dyDescent="0.25">
      <c r="A52" s="1"/>
      <c r="B52" s="54" t="s">
        <v>6</v>
      </c>
      <c r="C52" s="6" t="s">
        <v>7</v>
      </c>
      <c r="E52" s="1"/>
      <c r="F52" s="1"/>
      <c r="G52" s="1"/>
      <c r="H52" s="1"/>
      <c r="I52" s="1"/>
      <c r="J52" s="1"/>
      <c r="K52" s="1"/>
    </row>
    <row r="53" spans="1:28" ht="15.75" thickBot="1" x14ac:dyDescent="0.3">
      <c r="A53" s="1"/>
      <c r="B53" s="1"/>
      <c r="C53" s="1"/>
      <c r="D53" s="1"/>
      <c r="E53" s="1"/>
      <c r="F53" s="1"/>
      <c r="G53" s="7"/>
      <c r="H53" s="1"/>
      <c r="I53" s="1"/>
      <c r="J53" s="1"/>
      <c r="K53" s="1"/>
    </row>
    <row r="54" spans="1:28" x14ac:dyDescent="0.25">
      <c r="A54" s="1"/>
      <c r="B54" s="8"/>
      <c r="C54" s="8"/>
      <c r="D54" s="8"/>
      <c r="E54" s="8"/>
      <c r="F54" s="8"/>
      <c r="G54" s="8"/>
      <c r="H54" s="8"/>
      <c r="I54" s="8"/>
      <c r="J54" s="82"/>
      <c r="K54" s="82"/>
    </row>
    <row r="60" spans="1:28" x14ac:dyDescent="0.25">
      <c r="X60" s="76"/>
      <c r="Y60" s="76"/>
      <c r="Z60" s="76"/>
      <c r="AA60" s="76"/>
      <c r="AB60" s="76"/>
    </row>
    <row r="61" spans="1:28" x14ac:dyDescent="0.25">
      <c r="X61" s="76"/>
      <c r="Y61" s="76"/>
      <c r="Z61" s="76"/>
      <c r="AA61" s="76"/>
      <c r="AB61" s="76"/>
    </row>
    <row r="62" spans="1:28" x14ac:dyDescent="0.25">
      <c r="X62" s="76"/>
      <c r="Y62" s="76"/>
      <c r="Z62" s="76"/>
      <c r="AA62" s="76"/>
      <c r="AB62" s="76"/>
    </row>
    <row r="63" spans="1:28" x14ac:dyDescent="0.25">
      <c r="X63" s="76"/>
      <c r="Y63" s="76"/>
      <c r="Z63" s="76"/>
      <c r="AA63" s="76"/>
      <c r="AB63" s="76"/>
    </row>
    <row r="64" spans="1:28" x14ac:dyDescent="0.25">
      <c r="X64" s="76"/>
      <c r="Y64" s="76"/>
      <c r="Z64" s="76"/>
      <c r="AA64" s="76"/>
      <c r="AB64" s="76"/>
    </row>
    <row r="65" spans="24:28" x14ac:dyDescent="0.25">
      <c r="X65" s="76"/>
      <c r="Y65" s="76"/>
      <c r="Z65" s="76"/>
      <c r="AA65" s="76"/>
      <c r="AB65" s="76"/>
    </row>
    <row r="66" spans="24:28" x14ac:dyDescent="0.25">
      <c r="X66" s="76"/>
      <c r="Y66" s="76"/>
      <c r="Z66" s="76"/>
      <c r="AA66" s="76"/>
      <c r="AB66" s="76"/>
    </row>
    <row r="67" spans="24:28" x14ac:dyDescent="0.25">
      <c r="X67" s="76"/>
      <c r="Y67" s="76"/>
      <c r="Z67" s="76"/>
      <c r="AA67" s="76"/>
      <c r="AB67" s="76"/>
    </row>
    <row r="68" spans="24:28" x14ac:dyDescent="0.25">
      <c r="X68" s="76"/>
      <c r="Y68" s="76"/>
      <c r="Z68" s="76"/>
      <c r="AA68" s="76"/>
      <c r="AB68" s="76"/>
    </row>
    <row r="69" spans="24:28" x14ac:dyDescent="0.25">
      <c r="X69" s="76"/>
      <c r="Y69" s="76"/>
      <c r="Z69" s="76"/>
      <c r="AA69" s="76"/>
      <c r="AB69" s="76"/>
    </row>
    <row r="70" spans="24:28" x14ac:dyDescent="0.25">
      <c r="X70" s="76"/>
      <c r="Y70" s="76"/>
      <c r="Z70" s="76"/>
      <c r="AA70" s="76"/>
      <c r="AB70" s="76"/>
    </row>
    <row r="71" spans="24:28" x14ac:dyDescent="0.25">
      <c r="X71" s="76"/>
      <c r="Y71" s="76"/>
      <c r="Z71" s="76"/>
      <c r="AA71" s="76"/>
      <c r="AB71" s="76"/>
    </row>
    <row r="72" spans="24:28" x14ac:dyDescent="0.25">
      <c r="X72" s="76"/>
      <c r="Y72" s="76"/>
      <c r="Z72" s="76"/>
      <c r="AA72" s="76"/>
      <c r="AB72" s="76"/>
    </row>
    <row r="87" spans="22:25" x14ac:dyDescent="0.25">
      <c r="V87" s="76"/>
      <c r="W87" s="76"/>
      <c r="X87" s="76"/>
      <c r="Y87" s="76"/>
    </row>
    <row r="88" spans="22:25" x14ac:dyDescent="0.25">
      <c r="V88" s="76"/>
      <c r="W88" s="76"/>
      <c r="X88" s="76"/>
      <c r="Y88" s="76"/>
    </row>
    <row r="89" spans="22:25" x14ac:dyDescent="0.25">
      <c r="V89" s="76"/>
      <c r="W89" s="76"/>
      <c r="X89" s="76"/>
      <c r="Y89" s="76"/>
    </row>
    <row r="90" spans="22:25" x14ac:dyDescent="0.25">
      <c r="V90" s="76"/>
      <c r="W90" s="76"/>
      <c r="X90" s="76"/>
      <c r="Y90" s="76"/>
    </row>
    <row r="91" spans="22:25" x14ac:dyDescent="0.25">
      <c r="V91" s="76"/>
      <c r="W91" s="76"/>
      <c r="X91" s="76"/>
      <c r="Y91" s="76"/>
    </row>
    <row r="92" spans="22:25" x14ac:dyDescent="0.25">
      <c r="V92" s="76"/>
      <c r="W92" s="76"/>
      <c r="X92" s="76"/>
      <c r="Y92" s="76"/>
    </row>
    <row r="93" spans="22:25" x14ac:dyDescent="0.25">
      <c r="V93" s="76"/>
      <c r="W93" s="76"/>
      <c r="X93" s="76"/>
      <c r="Y93" s="76"/>
    </row>
    <row r="94" spans="22:25" x14ac:dyDescent="0.25">
      <c r="V94" s="76"/>
      <c r="W94" s="76"/>
      <c r="X94" s="76"/>
      <c r="Y94" s="76"/>
    </row>
    <row r="95" spans="22:25" x14ac:dyDescent="0.25">
      <c r="V95" s="76"/>
      <c r="W95" s="76"/>
      <c r="X95" s="76"/>
      <c r="Y95" s="76"/>
    </row>
    <row r="229" spans="20:20" x14ac:dyDescent="0.25">
      <c r="T229" s="87"/>
    </row>
    <row r="230" spans="20:20" x14ac:dyDescent="0.25">
      <c r="T230" s="87"/>
    </row>
    <row r="231" spans="20:20" x14ac:dyDescent="0.25">
      <c r="T231" s="87"/>
    </row>
    <row r="232" spans="20:20" x14ac:dyDescent="0.25">
      <c r="T232" s="87"/>
    </row>
    <row r="233" spans="20:20" x14ac:dyDescent="0.25">
      <c r="T233" s="87"/>
    </row>
    <row r="234" spans="20:20" x14ac:dyDescent="0.25">
      <c r="T234" s="87"/>
    </row>
    <row r="235" spans="20:20" x14ac:dyDescent="0.25">
      <c r="T235" s="87"/>
    </row>
    <row r="236" spans="20:20" x14ac:dyDescent="0.25">
      <c r="T236" s="87"/>
    </row>
    <row r="237" spans="20:20" x14ac:dyDescent="0.25">
      <c r="T237" s="87"/>
    </row>
  </sheetData>
  <sheetProtection algorithmName="SHA-512" hashValue="4Xqxt9y0eEpe/0n0QsQ47HshPOpnYd9TDAKJR6ROGTAjiEccKM3nPz10ilnRo393TxqlIYE/bzI4IvZoHj4y+A==" saltValue="8ha11mp1MTSEhT59vSQBVQ==" spinCount="100000" sheet="1" objects="1" scenarios="1"/>
  <mergeCells count="33">
    <mergeCell ref="B43:D43"/>
    <mergeCell ref="B44:D44"/>
    <mergeCell ref="B36:G36"/>
    <mergeCell ref="B37:G37"/>
    <mergeCell ref="B38:G38"/>
    <mergeCell ref="B39:G39"/>
    <mergeCell ref="B41:G41"/>
    <mergeCell ref="B4:G4"/>
    <mergeCell ref="B16:G16"/>
    <mergeCell ref="B17:G17"/>
    <mergeCell ref="B24:G24"/>
    <mergeCell ref="B25:G25"/>
    <mergeCell ref="B19:G19"/>
    <mergeCell ref="B20:G20"/>
    <mergeCell ref="B21:G21"/>
    <mergeCell ref="B22:G22"/>
    <mergeCell ref="B23:G23"/>
    <mergeCell ref="L9:Q9"/>
    <mergeCell ref="B34:G34"/>
    <mergeCell ref="B49:G49"/>
    <mergeCell ref="B8:G8"/>
    <mergeCell ref="B9:G9"/>
    <mergeCell ref="B26:G26"/>
    <mergeCell ref="B27:G27"/>
    <mergeCell ref="B29:G29"/>
    <mergeCell ref="B30:G30"/>
    <mergeCell ref="B31:G31"/>
    <mergeCell ref="B32:G32"/>
    <mergeCell ref="B33:G33"/>
    <mergeCell ref="B45:D45"/>
    <mergeCell ref="B46:D46"/>
    <mergeCell ref="B47:D47"/>
    <mergeCell ref="B35:G35"/>
  </mergeCells>
  <dataValidations count="1">
    <dataValidation type="list" allowBlank="1" showInputMessage="1" showErrorMessage="1" sqref="H40:H42">
      <formula1>#REF!</formula1>
    </dataValidation>
  </dataValidations>
  <pageMargins left="0.7" right="0.7" top="0.75" bottom="0.75" header="0.3" footer="0.3"/>
  <pageSetup scale="55" orientation="portrait" r:id="rId1"/>
  <colBreaks count="1" manualBreakCount="1">
    <brk id="8" max="53" man="1"/>
  </colBreaks>
  <legacy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'Background Information'!$W$68:$W$70</xm:f>
          </x14:formula1>
          <xm:sqref>H20</xm:sqref>
        </x14:dataValidation>
        <x14:dataValidation type="list" allowBlank="1" showInputMessage="1" showErrorMessage="1">
          <x14:formula1>
            <xm:f>'Background Information'!$W$63:$W$66</xm:f>
          </x14:formula1>
          <xm:sqref>H21</xm:sqref>
        </x14:dataValidation>
        <x14:dataValidation type="list" allowBlank="1" showInputMessage="1" showErrorMessage="1">
          <x14:formula1>
            <xm:f>'Background Information'!$W$72:$W$73</xm:f>
          </x14:formula1>
          <xm:sqref>H22</xm:sqref>
        </x14:dataValidation>
        <x14:dataValidation type="list" allowBlank="1" showInputMessage="1" showErrorMessage="1">
          <x14:formula1>
            <xm:f>'Background Information'!$W$75:$W$79</xm:f>
          </x14:formula1>
          <xm:sqref>H23</xm:sqref>
        </x14:dataValidation>
        <x14:dataValidation type="list" allowBlank="1" showInputMessage="1" showErrorMessage="1">
          <x14:formula1>
            <xm:f>'Background Information'!$W$81:$W$82</xm:f>
          </x14:formula1>
          <xm:sqref>H24</xm:sqref>
        </x14:dataValidation>
        <x14:dataValidation type="list" allowBlank="1" showInputMessage="1" showErrorMessage="1">
          <x14:formula1>
            <xm:f>'Background Information'!$W$84:$W$85</xm:f>
          </x14:formula1>
          <xm:sqref>H25</xm:sqref>
        </x14:dataValidation>
        <x14:dataValidation type="list" allowBlank="1" showInputMessage="1" showErrorMessage="1">
          <x14:formula1>
            <xm:f>'Background Information'!$W$87:$W$88</xm:f>
          </x14:formula1>
          <xm:sqref>H26</xm:sqref>
        </x14:dataValidation>
        <x14:dataValidation type="list" allowBlank="1" showInputMessage="1" showErrorMessage="1">
          <x14:formula1>
            <xm:f>'Background Information'!$W$90:$W$91</xm:f>
          </x14:formula1>
          <xm:sqref>H27:H29</xm:sqref>
        </x14:dataValidation>
        <x14:dataValidation type="list" allowBlank="1" showInputMessage="1" showErrorMessage="1">
          <x14:formula1>
            <xm:f>'Background Information'!$W$93:$W$128</xm:f>
          </x14:formula1>
          <xm:sqref>H30</xm:sqref>
        </x14:dataValidation>
        <x14:dataValidation type="list" allowBlank="1" showInputMessage="1" showErrorMessage="1">
          <x14:formula1>
            <xm:f>'Background Information'!$W$164:$W$193</xm:f>
          </x14:formula1>
          <xm:sqref>H32</xm:sqref>
        </x14:dataValidation>
        <x14:dataValidation type="list" allowBlank="1" showInputMessage="1" showErrorMessage="1">
          <x14:formula1>
            <xm:f>'Background Information'!$W$130:$W$160</xm:f>
          </x14:formula1>
          <xm:sqref>H31</xm:sqref>
        </x14:dataValidation>
        <x14:dataValidation type="list" allowBlank="1" showInputMessage="1" showErrorMessage="1">
          <x14:formula1>
            <xm:f>'Background Information'!$W$196:$W$294</xm:f>
          </x14:formula1>
          <xm:sqref>H33:H34</xm:sqref>
        </x14:dataValidation>
        <x14:dataValidation type="list" allowBlank="1" showInputMessage="1" showErrorMessage="1">
          <x14:formula1>
            <xm:f>'Background Information'!$W$296:$W$349</xm:f>
          </x14:formula1>
          <xm:sqref>H35:H39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Normal="100" workbookViewId="0">
      <selection activeCell="C14" sqref="C14"/>
    </sheetView>
  </sheetViews>
  <sheetFormatPr defaultRowHeight="15" x14ac:dyDescent="0.25"/>
  <cols>
    <col min="2" max="2" width="43.28515625" customWidth="1"/>
    <col min="3" max="3" width="21.7109375" customWidth="1"/>
    <col min="4" max="4" width="14.7109375" customWidth="1"/>
    <col min="5" max="5" width="23.85546875" customWidth="1"/>
    <col min="6" max="6" width="14.7109375" customWidth="1"/>
  </cols>
  <sheetData>
    <row r="1" spans="1:9" s="76" customFormat="1" x14ac:dyDescent="0.25">
      <c r="A1" s="1"/>
      <c r="B1" s="1"/>
      <c r="C1" s="1"/>
      <c r="D1" s="1"/>
      <c r="E1" s="1"/>
      <c r="F1" s="1"/>
      <c r="G1" s="1"/>
      <c r="H1" s="1"/>
      <c r="I1" s="1"/>
    </row>
    <row r="2" spans="1:9" s="76" customFormat="1" ht="16.5" thickBot="1" x14ac:dyDescent="0.3">
      <c r="A2" s="1"/>
      <c r="B2" s="2" t="s">
        <v>98</v>
      </c>
      <c r="C2" s="3"/>
      <c r="D2" s="3"/>
      <c r="E2" s="3"/>
      <c r="F2" s="3"/>
    </row>
    <row r="3" spans="1:9" s="76" customFormat="1" ht="15.75" x14ac:dyDescent="0.25">
      <c r="A3" s="1"/>
      <c r="B3" s="96"/>
      <c r="C3" s="82"/>
      <c r="D3" s="82"/>
      <c r="E3" s="82"/>
      <c r="F3" s="82"/>
    </row>
    <row r="4" spans="1:9" s="76" customFormat="1" ht="15.75" x14ac:dyDescent="0.25">
      <c r="A4" s="1"/>
      <c r="B4" s="100" t="s">
        <v>125</v>
      </c>
      <c r="C4" s="82"/>
      <c r="D4" s="82"/>
      <c r="E4" s="82"/>
      <c r="F4" s="82"/>
    </row>
    <row r="5" spans="1:9" s="76" customFormat="1" ht="30" customHeight="1" x14ac:dyDescent="0.25">
      <c r="A5" s="1"/>
      <c r="B5" s="1"/>
      <c r="C5" s="95" t="s">
        <v>94</v>
      </c>
      <c r="D5" s="95" t="s">
        <v>53</v>
      </c>
      <c r="E5" s="95" t="s">
        <v>81</v>
      </c>
      <c r="F5" s="95" t="s">
        <v>95</v>
      </c>
    </row>
    <row r="6" spans="1:9" x14ac:dyDescent="0.25">
      <c r="A6" s="1"/>
      <c r="B6" s="1" t="s">
        <v>130</v>
      </c>
      <c r="C6" s="97">
        <f>'User Input Worksheet'!H17+'Background Information'!$W$28</f>
        <v>177.011</v>
      </c>
      <c r="D6" s="98">
        <f>'User Input Worksheet'!H5</f>
        <v>44489</v>
      </c>
      <c r="E6" s="11">
        <f>'User Input Worksheet'!H6</f>
        <v>550</v>
      </c>
      <c r="F6" s="97">
        <f>(E6/100)*C6</f>
        <v>973.56049999999993</v>
      </c>
    </row>
    <row r="7" spans="1:9" x14ac:dyDescent="0.25">
      <c r="A7" s="1"/>
      <c r="B7" s="1" t="s">
        <v>89</v>
      </c>
      <c r="C7" s="97">
        <f>'User Input Worksheet'!H43+'Background Information'!$W$28</f>
        <v>177.011</v>
      </c>
      <c r="D7" s="98">
        <f>'User Input Worksheet'!F43</f>
        <v>44489</v>
      </c>
      <c r="E7" s="99">
        <f>'User Input Worksheet'!G43</f>
        <v>550</v>
      </c>
      <c r="F7" s="97">
        <f>(E7/100)*C7*(1-'User Input Worksheet'!$H$31)</f>
        <v>968.69269749999989</v>
      </c>
    </row>
    <row r="8" spans="1:9" x14ac:dyDescent="0.25">
      <c r="A8" s="1"/>
      <c r="B8" s="1" t="s">
        <v>90</v>
      </c>
      <c r="C8" s="97">
        <f>'User Input Worksheet'!H44+'Background Information'!M15+'Background Information'!$W$28</f>
        <v>179.59399999999999</v>
      </c>
      <c r="D8" s="98">
        <f>'User Input Worksheet'!F44</f>
        <v>44489</v>
      </c>
      <c r="E8" s="99">
        <f>'User Input Worksheet'!G44</f>
        <v>550</v>
      </c>
      <c r="F8" s="97">
        <f>(E8/100)*C8*(1-'User Input Worksheet'!$H$31)</f>
        <v>982.8281649999999</v>
      </c>
    </row>
    <row r="9" spans="1:9" x14ac:dyDescent="0.25">
      <c r="A9" s="1"/>
      <c r="B9" s="1" t="s">
        <v>91</v>
      </c>
      <c r="C9" s="97">
        <f>'User Input Worksheet'!H45+'Background Information'!N15+'Background Information'!$W$28</f>
        <v>172.36099999999999</v>
      </c>
      <c r="D9" s="98">
        <f>'User Input Worksheet'!F45</f>
        <v>44534</v>
      </c>
      <c r="E9" s="99">
        <f>'User Input Worksheet'!G45</f>
        <v>649</v>
      </c>
      <c r="F9" s="97">
        <f>(E9/100)*C9*(1-'User Input Worksheet'!$H$31)</f>
        <v>1113.0297755499998</v>
      </c>
    </row>
    <row r="10" spans="1:9" x14ac:dyDescent="0.25">
      <c r="A10" s="1"/>
      <c r="B10" s="1" t="s">
        <v>92</v>
      </c>
      <c r="C10" s="97">
        <f>'User Input Worksheet'!H46+'Background Information'!O15+'Background Information'!$W$28</f>
        <v>170.69400000000002</v>
      </c>
      <c r="D10" s="98">
        <f>'User Input Worksheet'!F46</f>
        <v>44549</v>
      </c>
      <c r="E10" s="99">
        <f>'User Input Worksheet'!G46</f>
        <v>682</v>
      </c>
      <c r="F10" s="97">
        <f>(E10/100)*C10*(1-'User Input Worksheet'!$H$31)</f>
        <v>1158.3124146</v>
      </c>
    </row>
    <row r="11" spans="1:9" x14ac:dyDescent="0.25">
      <c r="A11" s="1"/>
      <c r="B11" s="1" t="s">
        <v>93</v>
      </c>
      <c r="C11" s="97">
        <f>'User Input Worksheet'!H47+'Background Information'!P15+'Background Information'!$W$28</f>
        <v>171.37500000000003</v>
      </c>
      <c r="D11" s="98">
        <f>'User Input Worksheet'!F47</f>
        <v>44549</v>
      </c>
      <c r="E11" s="99">
        <f>'User Input Worksheet'!G47</f>
        <v>682</v>
      </c>
      <c r="F11" s="97">
        <f>(E11/100)*C11*(1-'User Input Worksheet'!$H$31)</f>
        <v>1162.9336125000002</v>
      </c>
    </row>
    <row r="12" spans="1:9" x14ac:dyDescent="0.25">
      <c r="A12" s="1"/>
      <c r="B12" s="1"/>
      <c r="C12" s="1"/>
      <c r="D12" s="1"/>
      <c r="E12" s="1"/>
      <c r="F12" s="1"/>
    </row>
    <row r="13" spans="1:9" ht="15.75" x14ac:dyDescent="0.25">
      <c r="A13" s="1"/>
      <c r="B13" s="100" t="s">
        <v>129</v>
      </c>
      <c r="C13" s="1"/>
      <c r="D13" s="1"/>
      <c r="E13" s="1"/>
      <c r="F13" s="1"/>
    </row>
    <row r="14" spans="1:9" ht="30" customHeight="1" x14ac:dyDescent="0.25">
      <c r="A14" s="1"/>
      <c r="B14" s="1"/>
      <c r="C14" s="95" t="s">
        <v>96</v>
      </c>
      <c r="D14" s="1"/>
      <c r="E14" s="95" t="s">
        <v>97</v>
      </c>
      <c r="F14" s="1"/>
    </row>
    <row r="15" spans="1:9" x14ac:dyDescent="0.25">
      <c r="A15" s="1"/>
      <c r="B15" s="1" t="str">
        <f>B7</f>
        <v>Precondition, VAC 24 Program</v>
      </c>
      <c r="C15" s="97">
        <f>'User Input Worksheet'!E43*('User Input Worksheet'!$H$32+'User Input Worksheet'!$H$33+'User Input Worksheet'!$H$34)+'User Input Worksheet'!$H35</f>
        <v>5</v>
      </c>
      <c r="D15" s="1"/>
      <c r="E15" s="97">
        <f>(F7-$F$6)-C15</f>
        <v>-9.8678025000000389</v>
      </c>
      <c r="F15" s="1"/>
      <c r="I15" s="76"/>
    </row>
    <row r="16" spans="1:9" x14ac:dyDescent="0.25">
      <c r="A16" s="1"/>
      <c r="B16" s="1" t="str">
        <f t="shared" ref="B16:B19" si="0">B8</f>
        <v>Precondition, VAC 34 Program</v>
      </c>
      <c r="C16" s="97">
        <f>'User Input Worksheet'!E44*('User Input Worksheet'!$H$32+'User Input Worksheet'!$H$33+'User Input Worksheet'!$H$34)+'User Input Worksheet'!$H36</f>
        <v>10</v>
      </c>
      <c r="D16" s="1"/>
      <c r="E16" s="97">
        <f>(F8-$F$6)-C16</f>
        <v>-0.7323350000000346</v>
      </c>
      <c r="F16" s="1"/>
      <c r="I16" s="76"/>
    </row>
    <row r="17" spans="1:9" x14ac:dyDescent="0.25">
      <c r="A17" s="1"/>
      <c r="B17" s="1" t="str">
        <f t="shared" si="0"/>
        <v>Precondition, VAC 45 Program</v>
      </c>
      <c r="C17" s="97">
        <f>'User Input Worksheet'!E45*('User Input Worksheet'!$H$32+'User Input Worksheet'!$H$33+'User Input Worksheet'!$H$34)+'User Input Worksheet'!$H37</f>
        <v>109.00000000000001</v>
      </c>
      <c r="D17" s="1"/>
      <c r="E17" s="97">
        <f>(F9-$F$6)-C17</f>
        <v>30.469275549999892</v>
      </c>
      <c r="F17" s="1"/>
      <c r="I17" s="76"/>
    </row>
    <row r="18" spans="1:9" x14ac:dyDescent="0.25">
      <c r="A18" s="1"/>
      <c r="B18" s="1" t="str">
        <f t="shared" si="0"/>
        <v>Precondition, VAC 60 Program</v>
      </c>
      <c r="C18" s="97">
        <f>'User Input Worksheet'!E46*('User Input Worksheet'!$H$32+'User Input Worksheet'!$H$33+'User Input Worksheet'!$H$34)+'User Input Worksheet'!$H38</f>
        <v>142</v>
      </c>
      <c r="D18" s="1"/>
      <c r="E18" s="97">
        <f>(F10-$F$6)-C18</f>
        <v>42.751914600000077</v>
      </c>
      <c r="F18" s="1"/>
      <c r="I18" s="76"/>
    </row>
    <row r="19" spans="1:9" x14ac:dyDescent="0.25">
      <c r="A19" s="1"/>
      <c r="B19" s="1" t="str">
        <f t="shared" si="0"/>
        <v>Precondition, VAC PreCon Program</v>
      </c>
      <c r="C19" s="97">
        <f>'User Input Worksheet'!E47*('User Input Worksheet'!$H$32+'User Input Worksheet'!$H$33+'User Input Worksheet'!$H$34)+'User Input Worksheet'!$H39</f>
        <v>142</v>
      </c>
      <c r="D19" s="1"/>
      <c r="E19" s="97">
        <f>(F11-$F$6)-C19</f>
        <v>47.373112500000275</v>
      </c>
      <c r="F19" s="1"/>
      <c r="I19" s="76"/>
    </row>
    <row r="20" spans="1:9" x14ac:dyDescent="0.25">
      <c r="A20" s="1"/>
      <c r="C20" s="1"/>
      <c r="D20" s="1"/>
      <c r="E20" s="1"/>
      <c r="F20" s="1"/>
    </row>
    <row r="21" spans="1:9" x14ac:dyDescent="0.25">
      <c r="A21" s="1"/>
      <c r="B21" s="107" t="str">
        <f>IF(COUNTBLANK('User Input Worksheet'!I5:I47)=43,"","You have input errors, please return to the User Input Worksheet tab")</f>
        <v/>
      </c>
      <c r="C21" s="1"/>
      <c r="D21" s="1"/>
      <c r="E21" s="1"/>
      <c r="F21" s="1"/>
    </row>
    <row r="22" spans="1:9" x14ac:dyDescent="0.25">
      <c r="A22" s="1"/>
      <c r="C22" s="1"/>
      <c r="D22" s="1"/>
      <c r="E22" s="1"/>
      <c r="F22" s="1"/>
    </row>
  </sheetData>
  <sheetProtection algorithmName="SHA-512" hashValue="1HAPq8bRJbylqDvOlVeUThmYGOyeFwTNUkPMBTSCY5LKVXEn4rMw//NYGSUlQ2xS0ae43CXj4O+DFftuaLNnqw==" saltValue="DrnL3w4+zi9ayOXDNKcq7w==" spinCount="100000" sheet="1" objects="1" scenarios="1"/>
  <pageMargins left="0.7" right="0.7" top="0.75" bottom="0.75" header="0.3" footer="0.3"/>
  <pageSetup scale="71" orientation="landscape" horizontalDpi="1200" verticalDpi="1200" r:id="rId1"/>
  <colBreaks count="1" manualBreakCount="1">
    <brk id="7"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380"/>
  <sheetViews>
    <sheetView topLeftCell="M346" workbookViewId="0">
      <selection activeCell="V356" sqref="V356"/>
    </sheetView>
  </sheetViews>
  <sheetFormatPr defaultRowHeight="15" x14ac:dyDescent="0.25"/>
  <cols>
    <col min="1" max="1" width="5.140625" customWidth="1"/>
    <col min="2" max="2" width="61.85546875" customWidth="1"/>
    <col min="3" max="3" width="5" customWidth="1"/>
    <col min="4" max="4" width="41.28515625" customWidth="1"/>
    <col min="5" max="5" width="41.28515625" style="76" customWidth="1"/>
    <col min="6" max="9" width="10.7109375" customWidth="1"/>
    <col min="10" max="10" width="11.7109375" bestFit="1" customWidth="1"/>
    <col min="12" max="12" width="19.7109375" bestFit="1" customWidth="1"/>
    <col min="13" max="13" width="56.85546875" bestFit="1" customWidth="1"/>
    <col min="14" max="14" width="11.5703125" customWidth="1"/>
    <col min="15" max="15" width="12.7109375" bestFit="1" customWidth="1"/>
    <col min="16" max="16" width="16" bestFit="1" customWidth="1"/>
    <col min="17" max="17" width="21.42578125" bestFit="1" customWidth="1"/>
    <col min="18" max="18" width="16.28515625" bestFit="1" customWidth="1"/>
    <col min="19" max="19" width="15.5703125" bestFit="1" customWidth="1"/>
    <col min="22" max="22" width="34.42578125" bestFit="1" customWidth="1"/>
    <col min="23" max="23" width="49.85546875" bestFit="1" customWidth="1"/>
  </cols>
  <sheetData>
    <row r="1" spans="1:16" x14ac:dyDescent="0.25">
      <c r="B1" s="58" t="s">
        <v>38</v>
      </c>
      <c r="C1" s="57"/>
      <c r="D1" s="57"/>
      <c r="E1" s="77"/>
    </row>
    <row r="2" spans="1:16" s="73" customFormat="1" x14ac:dyDescent="0.25">
      <c r="B2" s="72"/>
    </row>
    <row r="3" spans="1:16" s="73" customFormat="1" x14ac:dyDescent="0.25">
      <c r="B3" s="74" t="s">
        <v>39</v>
      </c>
      <c r="C3" s="75"/>
      <c r="D3" s="75"/>
      <c r="E3" s="75"/>
      <c r="F3" s="75"/>
      <c r="G3" s="75"/>
      <c r="H3" s="75"/>
      <c r="I3" s="75"/>
      <c r="J3" s="75"/>
      <c r="K3" s="75"/>
      <c r="L3" s="75"/>
    </row>
    <row r="5" spans="1:16" x14ac:dyDescent="0.25">
      <c r="D5" s="56" t="s">
        <v>31</v>
      </c>
      <c r="E5" s="56"/>
    </row>
    <row r="6" spans="1:16" ht="15.75" thickBot="1" x14ac:dyDescent="0.3">
      <c r="B6" t="s">
        <v>119</v>
      </c>
      <c r="D6" t="s">
        <v>30</v>
      </c>
    </row>
    <row r="7" spans="1:16" ht="15.75" thickBot="1" x14ac:dyDescent="0.3">
      <c r="D7" s="3"/>
      <c r="E7" s="3" t="s">
        <v>101</v>
      </c>
      <c r="F7" s="3" t="s">
        <v>100</v>
      </c>
      <c r="G7" s="4" t="s">
        <v>0</v>
      </c>
      <c r="H7" s="4" t="s">
        <v>1</v>
      </c>
      <c r="I7" s="4" t="s">
        <v>2</v>
      </c>
      <c r="J7" s="4" t="s">
        <v>3</v>
      </c>
      <c r="L7" s="110"/>
      <c r="M7" s="103" t="str">
        <f>G7</f>
        <v>Vac34</v>
      </c>
      <c r="N7" s="103" t="str">
        <f t="shared" ref="N7:P7" si="0">H7</f>
        <v>Vac45</v>
      </c>
      <c r="O7" s="103" t="str">
        <f t="shared" si="0"/>
        <v>Vac60</v>
      </c>
      <c r="P7" s="111" t="str">
        <f t="shared" si="0"/>
        <v>Vac PreCon</v>
      </c>
    </row>
    <row r="8" spans="1:16" x14ac:dyDescent="0.25">
      <c r="A8" s="55">
        <v>1</v>
      </c>
      <c r="B8" s="12" t="str">
        <f>'User Input Worksheet'!B9:G9</f>
        <v>WEST (CA, OR, WA, ID, NV)</v>
      </c>
      <c r="D8" s="13" t="s">
        <v>4</v>
      </c>
      <c r="E8" s="14">
        <v>7.27</v>
      </c>
      <c r="F8" s="14">
        <v>0</v>
      </c>
      <c r="G8" s="14">
        <v>0</v>
      </c>
      <c r="H8" s="14">
        <v>8.1620000000000008</v>
      </c>
      <c r="I8" s="14">
        <v>10.053000000000001</v>
      </c>
      <c r="J8" s="14">
        <v>11.145</v>
      </c>
      <c r="L8" s="112">
        <f>O28</f>
        <v>0</v>
      </c>
      <c r="M8" s="113">
        <f>G8*$L8</f>
        <v>0</v>
      </c>
      <c r="N8" s="113">
        <f t="shared" ref="N8:P12" si="1">H8*$L8</f>
        <v>0</v>
      </c>
      <c r="O8" s="113">
        <f t="shared" si="1"/>
        <v>0</v>
      </c>
      <c r="P8" s="114">
        <f t="shared" si="1"/>
        <v>0</v>
      </c>
    </row>
    <row r="9" spans="1:16" x14ac:dyDescent="0.25">
      <c r="A9" s="55">
        <v>2</v>
      </c>
      <c r="B9" s="71" t="str">
        <f>'User Input Worksheet'!B10:G10</f>
        <v>UPPER PLAINS (MT, WY, UT, CO, NE, SD, ND)</v>
      </c>
      <c r="D9" s="13" t="s">
        <v>4</v>
      </c>
      <c r="E9" s="14">
        <v>3.8540000000000001</v>
      </c>
      <c r="F9" s="14">
        <v>0</v>
      </c>
      <c r="G9" s="14">
        <v>3.266</v>
      </c>
      <c r="H9" s="14">
        <v>7.2949999999999999</v>
      </c>
      <c r="I9" s="14">
        <v>8.8539999999999992</v>
      </c>
      <c r="J9" s="14">
        <v>12.446999999999999</v>
      </c>
      <c r="L9" s="112">
        <f>P28</f>
        <v>0</v>
      </c>
      <c r="M9" s="113">
        <f t="shared" ref="M9:M14" si="2">G9*$L9</f>
        <v>0</v>
      </c>
      <c r="N9" s="113">
        <f t="shared" si="1"/>
        <v>0</v>
      </c>
      <c r="O9" s="113">
        <f t="shared" si="1"/>
        <v>0</v>
      </c>
      <c r="P9" s="114">
        <f t="shared" si="1"/>
        <v>0</v>
      </c>
    </row>
    <row r="10" spans="1:16" x14ac:dyDescent="0.25">
      <c r="A10" s="55">
        <v>3</v>
      </c>
      <c r="B10" s="71" t="str">
        <f>'User Input Worksheet'!B11:G11</f>
        <v>SOUTH CENTRAL (AZ, NM, TX, OK, AR, LA)</v>
      </c>
      <c r="D10" s="13" t="s">
        <v>4</v>
      </c>
      <c r="E10" s="14">
        <v>4.6120000000000001</v>
      </c>
      <c r="F10" s="14">
        <v>0</v>
      </c>
      <c r="G10" s="14">
        <v>2.3079999999999998</v>
      </c>
      <c r="H10" s="14">
        <v>7.2569999999999997</v>
      </c>
      <c r="I10" s="14">
        <v>7.548</v>
      </c>
      <c r="J10" s="14">
        <v>7.0129999999999999</v>
      </c>
      <c r="L10" s="112">
        <f>Q28</f>
        <v>0</v>
      </c>
      <c r="M10" s="113">
        <f t="shared" si="2"/>
        <v>0</v>
      </c>
      <c r="N10" s="113">
        <f t="shared" si="1"/>
        <v>0</v>
      </c>
      <c r="O10" s="113">
        <f t="shared" si="1"/>
        <v>0</v>
      </c>
      <c r="P10" s="114">
        <f t="shared" si="1"/>
        <v>0</v>
      </c>
    </row>
    <row r="11" spans="1:16" x14ac:dyDescent="0.25">
      <c r="A11" s="55">
        <v>4</v>
      </c>
      <c r="B11" s="71" t="str">
        <f>'User Input Worksheet'!B12:G12</f>
        <v>MIDWEST (KS, MO, IA, MN, WI, IL)</v>
      </c>
      <c r="D11" s="13" t="s">
        <v>4</v>
      </c>
      <c r="E11" s="14">
        <v>-3.0369999999999999</v>
      </c>
      <c r="F11" s="14">
        <v>0</v>
      </c>
      <c r="G11" s="14">
        <v>-4.2480000000000002</v>
      </c>
      <c r="H11" s="14">
        <v>-2.7450000000000001</v>
      </c>
      <c r="I11" s="14">
        <v>-2.5449999999999999</v>
      </c>
      <c r="J11" s="14">
        <v>0</v>
      </c>
      <c r="L11" s="112">
        <f>R28</f>
        <v>0</v>
      </c>
      <c r="M11" s="113">
        <f t="shared" si="2"/>
        <v>0</v>
      </c>
      <c r="N11" s="113">
        <f t="shared" si="1"/>
        <v>0</v>
      </c>
      <c r="O11" s="113">
        <f t="shared" si="1"/>
        <v>0</v>
      </c>
      <c r="P11" s="114">
        <f t="shared" si="1"/>
        <v>0</v>
      </c>
    </row>
    <row r="12" spans="1:16" x14ac:dyDescent="0.25">
      <c r="A12" s="55" t="s">
        <v>120</v>
      </c>
      <c r="B12" s="71" t="str">
        <f>'User Input Worksheet'!B13:G13</f>
        <v>EAST (None of the above; east of Mississippi River)</v>
      </c>
      <c r="D12" s="13" t="s">
        <v>4</v>
      </c>
      <c r="E12" s="14">
        <v>2.3839999999999999</v>
      </c>
      <c r="F12" s="14">
        <v>0</v>
      </c>
      <c r="G12" s="14">
        <v>1.9870000000000001</v>
      </c>
      <c r="H12" s="14">
        <v>5.1559999999999997</v>
      </c>
      <c r="I12" s="14">
        <v>4.383</v>
      </c>
      <c r="J12" s="14">
        <v>3.907</v>
      </c>
      <c r="L12" s="112">
        <f>S28</f>
        <v>0</v>
      </c>
      <c r="M12" s="113">
        <f t="shared" si="2"/>
        <v>0</v>
      </c>
      <c r="N12" s="113">
        <f t="shared" si="1"/>
        <v>0</v>
      </c>
      <c r="O12" s="113">
        <f t="shared" si="1"/>
        <v>0</v>
      </c>
      <c r="P12" s="114">
        <f t="shared" si="1"/>
        <v>0</v>
      </c>
    </row>
    <row r="13" spans="1:16" x14ac:dyDescent="0.25">
      <c r="D13" s="13"/>
      <c r="E13" s="14"/>
      <c r="F13" s="14"/>
      <c r="G13" s="55"/>
      <c r="H13" s="55"/>
      <c r="I13" s="55"/>
      <c r="J13" s="55"/>
      <c r="L13" s="112"/>
      <c r="M13" s="113"/>
      <c r="N13" s="113"/>
      <c r="O13" s="113"/>
      <c r="P13" s="114"/>
    </row>
    <row r="14" spans="1:16" ht="15.75" thickBot="1" x14ac:dyDescent="0.3">
      <c r="B14" s="1" t="s">
        <v>29</v>
      </c>
      <c r="D14" s="13" t="s">
        <v>4</v>
      </c>
      <c r="E14" s="14">
        <v>4.9249999999999998</v>
      </c>
      <c r="F14" s="14">
        <v>0</v>
      </c>
      <c r="G14" s="14">
        <v>2.5830000000000002</v>
      </c>
      <c r="H14" s="14">
        <v>7.51</v>
      </c>
      <c r="I14" s="14">
        <v>7.923</v>
      </c>
      <c r="J14" s="14">
        <v>8.6039999999999992</v>
      </c>
      <c r="L14" s="115">
        <f>N28</f>
        <v>1</v>
      </c>
      <c r="M14" s="116">
        <f t="shared" si="2"/>
        <v>2.5830000000000002</v>
      </c>
      <c r="N14" s="116">
        <f t="shared" ref="N14" si="3">H14*$L14</f>
        <v>7.51</v>
      </c>
      <c r="O14" s="116">
        <f t="shared" ref="O14" si="4">I14*$L14</f>
        <v>7.923</v>
      </c>
      <c r="P14" s="117">
        <f t="shared" ref="P14" si="5">J14*$L14</f>
        <v>8.6039999999999992</v>
      </c>
    </row>
    <row r="15" spans="1:16" x14ac:dyDescent="0.25">
      <c r="F15" s="76"/>
      <c r="M15" s="118">
        <f>SUM(M8:M14)</f>
        <v>2.5830000000000002</v>
      </c>
      <c r="N15" s="118">
        <f t="shared" ref="N15:P15" si="6">SUM(N8:N14)</f>
        <v>7.51</v>
      </c>
      <c r="O15" s="118">
        <f t="shared" si="6"/>
        <v>7.923</v>
      </c>
      <c r="P15" s="118">
        <f t="shared" si="6"/>
        <v>8.6039999999999992</v>
      </c>
    </row>
    <row r="16" spans="1:16" s="76" customFormat="1" x14ac:dyDescent="0.25"/>
    <row r="17" spans="2:26" x14ac:dyDescent="0.25">
      <c r="F17" s="76"/>
    </row>
    <row r="18" spans="2:26" x14ac:dyDescent="0.25">
      <c r="D18" s="56" t="s">
        <v>33</v>
      </c>
      <c r="F18" s="56"/>
      <c r="G18" s="68" t="s">
        <v>35</v>
      </c>
    </row>
    <row r="19" spans="2:26" x14ac:dyDescent="0.25">
      <c r="F19" s="76"/>
    </row>
    <row r="20" spans="2:26" x14ac:dyDescent="0.25">
      <c r="F20" s="76" t="str">
        <f t="shared" ref="F20:I20" si="7">F7</f>
        <v>Vac24</v>
      </c>
      <c r="G20" s="76" t="str">
        <f t="shared" si="7"/>
        <v>Vac34</v>
      </c>
      <c r="H20" s="76" t="str">
        <f t="shared" si="7"/>
        <v>Vac45</v>
      </c>
      <c r="I20" s="76" t="str">
        <f t="shared" si="7"/>
        <v>Vac60</v>
      </c>
      <c r="J20" t="str">
        <f>J7</f>
        <v>Vac PreCon</v>
      </c>
    </row>
    <row r="21" spans="2:26" ht="15.75" thickBot="1" x14ac:dyDescent="0.3">
      <c r="D21" s="15" t="s">
        <v>99</v>
      </c>
      <c r="F21" s="102">
        <f>Results!E15</f>
        <v>-9.8678025000000389</v>
      </c>
      <c r="G21" s="101">
        <f>Results!E16</f>
        <v>-0.7323350000000346</v>
      </c>
      <c r="H21" s="101">
        <f>Results!E17</f>
        <v>30.469275549999892</v>
      </c>
      <c r="I21" s="101">
        <f>Results!E18</f>
        <v>42.751914600000077</v>
      </c>
      <c r="J21" s="101">
        <f>Results!E19</f>
        <v>47.373112500000275</v>
      </c>
    </row>
    <row r="22" spans="2:26" x14ac:dyDescent="0.25">
      <c r="D22" s="59" t="s">
        <v>32</v>
      </c>
      <c r="E22" s="103"/>
      <c r="F22" s="65" t="str">
        <f>IF(MAX($F$21:$J$21)=F21,F21,"")</f>
        <v/>
      </c>
      <c r="G22" s="65" t="str">
        <f>IF(MAX($F$21:$J$21)=G21,G21,"")</f>
        <v/>
      </c>
      <c r="H22" s="65" t="str">
        <f>IF(MAX($F$21:$J$21)=H21,H21,"")</f>
        <v/>
      </c>
      <c r="I22" s="65" t="str">
        <f>IF(MAX($F$21:$J$21)=I21,I21,"")</f>
        <v/>
      </c>
      <c r="J22" s="66">
        <f>IF(MAX($F$21:$J$21)=J21,J21,"")</f>
        <v>47.373112500000275</v>
      </c>
    </row>
    <row r="23" spans="2:26" x14ac:dyDescent="0.25">
      <c r="D23" s="60" t="s">
        <v>34</v>
      </c>
      <c r="E23" s="104"/>
      <c r="F23" s="64" t="str">
        <f>IF(F22&lt;&gt;"","",IF(F24&lt;&gt;"","",F21))</f>
        <v/>
      </c>
      <c r="G23" s="64" t="str">
        <f>IF(G22&lt;&gt;"","",IF(G24&lt;&gt;"","",G21))</f>
        <v/>
      </c>
      <c r="H23" s="64">
        <f t="shared" ref="H23:J23" si="8">IF(H22&lt;&gt;"","",IF(H24&lt;&gt;"","",H21))</f>
        <v>30.469275549999892</v>
      </c>
      <c r="I23" s="64">
        <f t="shared" si="8"/>
        <v>42.751914600000077</v>
      </c>
      <c r="J23" s="67" t="str">
        <f t="shared" si="8"/>
        <v/>
      </c>
    </row>
    <row r="24" spans="2:26" ht="15.75" thickBot="1" x14ac:dyDescent="0.3">
      <c r="D24" s="61" t="s">
        <v>131</v>
      </c>
      <c r="E24" s="105"/>
      <c r="F24" s="62">
        <f>IF(F21&lt;0,F21,"")</f>
        <v>-9.8678025000000389</v>
      </c>
      <c r="G24" s="62">
        <f>IF(G21&lt;0,G21,"")</f>
        <v>-0.7323350000000346</v>
      </c>
      <c r="H24" s="62" t="str">
        <f t="shared" ref="H24:J24" si="9">IF(H21&lt;0,H21,"")</f>
        <v/>
      </c>
      <c r="I24" s="62" t="str">
        <f t="shared" si="9"/>
        <v/>
      </c>
      <c r="J24" s="63" t="str">
        <f t="shared" si="9"/>
        <v/>
      </c>
    </row>
    <row r="25" spans="2:26" x14ac:dyDescent="0.25">
      <c r="F25" s="76"/>
      <c r="O25">
        <v>1</v>
      </c>
      <c r="P25">
        <v>2</v>
      </c>
      <c r="Q25">
        <v>3</v>
      </c>
      <c r="R25">
        <v>4</v>
      </c>
      <c r="S25" t="s">
        <v>120</v>
      </c>
    </row>
    <row r="26" spans="2:26" x14ac:dyDescent="0.25">
      <c r="N26" s="76" t="s">
        <v>30</v>
      </c>
    </row>
    <row r="27" spans="2:26" x14ac:dyDescent="0.25">
      <c r="B27" s="76"/>
      <c r="C27" s="76"/>
      <c r="D27" s="76"/>
      <c r="F27" s="76"/>
      <c r="G27" s="76"/>
      <c r="H27" s="76"/>
      <c r="I27" s="76"/>
      <c r="J27" s="76"/>
      <c r="K27" s="76"/>
      <c r="L27" s="76"/>
      <c r="M27" s="74" t="s">
        <v>40</v>
      </c>
      <c r="N27" s="75"/>
      <c r="O27" s="75"/>
      <c r="P27" s="75"/>
      <c r="Q27" s="75"/>
      <c r="R27" s="75"/>
      <c r="S27" s="75"/>
      <c r="T27" s="75"/>
      <c r="U27" s="75"/>
      <c r="V27" s="75"/>
      <c r="W27" s="75"/>
      <c r="X27" s="75"/>
      <c r="Y27" s="75"/>
      <c r="Z27" s="73"/>
    </row>
    <row r="28" spans="2:26" x14ac:dyDescent="0.25">
      <c r="B28" s="76"/>
      <c r="C28" s="76"/>
      <c r="D28" s="76"/>
      <c r="F28" s="76"/>
      <c r="G28" s="76"/>
      <c r="H28" s="76"/>
      <c r="I28" s="76"/>
      <c r="J28" s="76"/>
      <c r="K28" s="76"/>
      <c r="L28" s="76"/>
      <c r="N28">
        <f>IF('User Input Worksheet'!H14=1,1,0)</f>
        <v>1</v>
      </c>
      <c r="O28">
        <f>IF('User Input Worksheet'!H9=1,1,0)</f>
        <v>0</v>
      </c>
      <c r="P28">
        <f>IF('User Input Worksheet'!H10=1,1,0)</f>
        <v>0</v>
      </c>
      <c r="Q28">
        <f>IF('User Input Worksheet'!H11=1,1,0)</f>
        <v>0</v>
      </c>
      <c r="R28">
        <f>IF('User Input Worksheet'!H12=1,1,0)</f>
        <v>0</v>
      </c>
      <c r="S28">
        <f>IF('User Input Worksheet'!H13=1,1,0)</f>
        <v>0</v>
      </c>
      <c r="W28" s="87">
        <f>SUM(W30:W58)</f>
        <v>1.371</v>
      </c>
    </row>
    <row r="29" spans="2:26" s="76" customFormat="1" ht="32.25" customHeight="1" thickBot="1" x14ac:dyDescent="0.3">
      <c r="N29" s="81" t="s">
        <v>52</v>
      </c>
      <c r="O29" s="81" t="str">
        <f>B8</f>
        <v>WEST (CA, OR, WA, ID, NV)</v>
      </c>
      <c r="P29" s="81" t="str">
        <f>B9</f>
        <v>UPPER PLAINS (MT, WY, UT, CO, NE, SD, ND)</v>
      </c>
      <c r="Q29" s="81" t="str">
        <f>B10</f>
        <v>SOUTH CENTRAL (AZ, NM, TX, OK, AR, LA)</v>
      </c>
      <c r="R29" s="81" t="str">
        <f>B11</f>
        <v>MIDWEST (KS, MO, IA, MN, WI, IL)</v>
      </c>
      <c r="S29" s="81" t="str">
        <f>B12</f>
        <v>EAST (None of the above; east of Mississippi River)</v>
      </c>
      <c r="T29"/>
      <c r="U29" s="106" t="s">
        <v>105</v>
      </c>
      <c r="V29" s="106" t="s">
        <v>106</v>
      </c>
    </row>
    <row r="30" spans="2:26" ht="15" customHeight="1" x14ac:dyDescent="0.25">
      <c r="B30" s="76"/>
      <c r="C30" s="76"/>
      <c r="D30" s="76"/>
      <c r="F30" s="76"/>
      <c r="G30" s="76"/>
      <c r="H30" s="76"/>
      <c r="I30" s="76"/>
      <c r="J30" s="76"/>
      <c r="K30" s="76"/>
      <c r="L30" s="76" t="s">
        <v>102</v>
      </c>
      <c r="M30" s="84" t="s">
        <v>59</v>
      </c>
      <c r="N30">
        <v>0</v>
      </c>
      <c r="O30">
        <v>0</v>
      </c>
      <c r="P30">
        <v>0</v>
      </c>
      <c r="Q30">
        <v>0</v>
      </c>
      <c r="R30">
        <v>0</v>
      </c>
      <c r="S30">
        <v>0</v>
      </c>
      <c r="U30">
        <f>SUMPRODUCT($N$28:$S$28,N30:S30)</f>
        <v>0</v>
      </c>
      <c r="V30">
        <f>IF('User Input Worksheet'!$H$21=M30,1,0)</f>
        <v>1</v>
      </c>
      <c r="W30" s="86">
        <f>SUMPRODUCT(U30:U33,V30:V33)</f>
        <v>0</v>
      </c>
    </row>
    <row r="31" spans="2:26" ht="15" customHeight="1" x14ac:dyDescent="0.25">
      <c r="B31" s="76"/>
      <c r="C31" s="76"/>
      <c r="D31" s="76"/>
      <c r="F31" s="76"/>
      <c r="G31" s="76"/>
      <c r="H31" s="76"/>
      <c r="I31" s="76"/>
      <c r="J31" s="76"/>
      <c r="K31" s="76"/>
      <c r="L31" s="76"/>
      <c r="M31" s="84" t="s">
        <v>41</v>
      </c>
      <c r="N31">
        <v>-1.861</v>
      </c>
      <c r="O31">
        <v>0</v>
      </c>
      <c r="P31">
        <v>-3.7210000000000001</v>
      </c>
      <c r="Q31">
        <v>-7.3810000000000002</v>
      </c>
      <c r="R31">
        <v>-2.931</v>
      </c>
      <c r="S31">
        <v>0</v>
      </c>
      <c r="U31" s="76">
        <f>SUMPRODUCT($N$28:$S$28,N31:S31)</f>
        <v>-1.861</v>
      </c>
      <c r="V31" s="76">
        <f>IF('User Input Worksheet'!$H$21=M31,1,0)</f>
        <v>0</v>
      </c>
    </row>
    <row r="32" spans="2:26" ht="15" customHeight="1" x14ac:dyDescent="0.25">
      <c r="B32" s="76"/>
      <c r="C32" s="76"/>
      <c r="D32" s="76"/>
      <c r="F32" s="76"/>
      <c r="G32" s="76"/>
      <c r="H32" s="76"/>
      <c r="I32" s="76"/>
      <c r="J32" s="76"/>
      <c r="K32" s="76"/>
      <c r="L32" s="76"/>
      <c r="M32" s="84" t="s">
        <v>42</v>
      </c>
      <c r="N32">
        <v>-1.2190000000000001</v>
      </c>
      <c r="O32">
        <v>0</v>
      </c>
      <c r="P32">
        <v>-1.802</v>
      </c>
      <c r="Q32">
        <v>0</v>
      </c>
      <c r="R32">
        <v>0</v>
      </c>
      <c r="S32">
        <v>-3.55</v>
      </c>
      <c r="U32" s="76">
        <f t="shared" ref="U32:U58" si="10">SUMPRODUCT($N$28:$S$28,N32:S32)</f>
        <v>-1.2190000000000001</v>
      </c>
      <c r="V32" s="76">
        <f>IF('User Input Worksheet'!$H$21=M32,1,0)</f>
        <v>0</v>
      </c>
    </row>
    <row r="33" spans="2:23" ht="15" customHeight="1" x14ac:dyDescent="0.25">
      <c r="B33" s="76"/>
      <c r="C33" s="76"/>
      <c r="D33" s="76"/>
      <c r="F33" s="76"/>
      <c r="G33" s="76"/>
      <c r="H33" s="76"/>
      <c r="I33" s="76"/>
      <c r="J33" s="76"/>
      <c r="K33" s="76"/>
      <c r="L33" s="76"/>
      <c r="M33" s="84" t="s">
        <v>63</v>
      </c>
      <c r="N33">
        <v>0</v>
      </c>
      <c r="O33">
        <v>2.0179999999999998</v>
      </c>
      <c r="P33">
        <v>-1.571</v>
      </c>
      <c r="Q33">
        <v>0</v>
      </c>
      <c r="R33">
        <v>0</v>
      </c>
      <c r="S33">
        <v>2.5299999999999998</v>
      </c>
      <c r="U33" s="76">
        <f>SUMPRODUCT($N$28:$S$28,N33:S33)</f>
        <v>0</v>
      </c>
      <c r="V33" s="76">
        <f>IF('User Input Worksheet'!$H$21=M33,1,0)</f>
        <v>0</v>
      </c>
    </row>
    <row r="34" spans="2:23" ht="15" customHeight="1" x14ac:dyDescent="0.25">
      <c r="B34" s="76"/>
      <c r="C34" s="76"/>
      <c r="D34" s="76"/>
      <c r="F34" s="76"/>
      <c r="G34" s="76"/>
      <c r="H34" s="76"/>
      <c r="I34" s="76"/>
      <c r="J34" s="76"/>
      <c r="K34" s="76"/>
      <c r="L34" s="76"/>
      <c r="M34" s="84"/>
      <c r="U34" s="76"/>
    </row>
    <row r="35" spans="2:23" ht="15" customHeight="1" x14ac:dyDescent="0.25">
      <c r="B35" s="76"/>
      <c r="C35" s="76"/>
      <c r="D35" s="76"/>
      <c r="F35" s="76"/>
      <c r="G35" s="76"/>
      <c r="H35" s="76"/>
      <c r="I35" s="76"/>
      <c r="J35" s="76"/>
      <c r="K35" s="76"/>
      <c r="L35" s="76" t="s">
        <v>56</v>
      </c>
      <c r="M35" s="84" t="s">
        <v>60</v>
      </c>
      <c r="N35">
        <v>0</v>
      </c>
      <c r="O35">
        <v>0</v>
      </c>
      <c r="P35">
        <v>0</v>
      </c>
      <c r="Q35">
        <v>0</v>
      </c>
      <c r="R35">
        <v>0</v>
      </c>
      <c r="S35">
        <v>0</v>
      </c>
      <c r="U35" s="76">
        <f t="shared" si="10"/>
        <v>0</v>
      </c>
      <c r="V35">
        <f>IF('User Input Worksheet'!$H$20='Background Information'!M35,1,0)</f>
        <v>0</v>
      </c>
      <c r="W35" s="86">
        <f>SUMPRODUCT(U35:U37,V35:V37)</f>
        <v>0</v>
      </c>
    </row>
    <row r="36" spans="2:23" ht="15" customHeight="1" x14ac:dyDescent="0.25">
      <c r="B36" s="76"/>
      <c r="C36" s="76"/>
      <c r="D36" s="76"/>
      <c r="F36" s="76"/>
      <c r="G36" s="76"/>
      <c r="H36" s="76"/>
      <c r="I36" s="76"/>
      <c r="J36" s="76"/>
      <c r="K36" s="76"/>
      <c r="L36" s="76"/>
      <c r="M36" s="84" t="s">
        <v>43</v>
      </c>
      <c r="N36">
        <v>-2.5870000000000002</v>
      </c>
      <c r="O36">
        <v>-4.7229999999999999</v>
      </c>
      <c r="P36">
        <v>0</v>
      </c>
      <c r="Q36">
        <v>-2.2919999999999998</v>
      </c>
      <c r="R36">
        <v>0</v>
      </c>
      <c r="S36">
        <v>-3.1859999999999999</v>
      </c>
      <c r="U36" s="76">
        <f t="shared" si="10"/>
        <v>-2.5870000000000002</v>
      </c>
      <c r="V36" s="76">
        <f>IF('User Input Worksheet'!$H$20='Background Information'!M36,1,0)</f>
        <v>0</v>
      </c>
    </row>
    <row r="37" spans="2:23" ht="15" customHeight="1" x14ac:dyDescent="0.25">
      <c r="B37" s="76"/>
      <c r="C37" s="76"/>
      <c r="D37" s="76"/>
      <c r="F37" s="76"/>
      <c r="G37" s="76"/>
      <c r="H37" s="76"/>
      <c r="I37" s="76"/>
      <c r="J37" s="76"/>
      <c r="K37" s="76"/>
      <c r="L37" s="76"/>
      <c r="M37" s="84" t="s">
        <v>44</v>
      </c>
      <c r="N37">
        <v>0</v>
      </c>
      <c r="O37">
        <v>2.29</v>
      </c>
      <c r="P37">
        <v>0</v>
      </c>
      <c r="Q37">
        <v>0</v>
      </c>
      <c r="R37">
        <v>1.726</v>
      </c>
      <c r="S37">
        <v>0</v>
      </c>
      <c r="U37" s="76">
        <f t="shared" si="10"/>
        <v>0</v>
      </c>
      <c r="V37" s="76">
        <f>IF('User Input Worksheet'!$H$20='Background Information'!M37,1,0)</f>
        <v>1</v>
      </c>
    </row>
    <row r="38" spans="2:23" ht="15" customHeight="1" x14ac:dyDescent="0.25">
      <c r="B38" s="76"/>
      <c r="C38" s="76"/>
      <c r="D38" s="76"/>
      <c r="F38" s="76"/>
      <c r="G38" s="76"/>
      <c r="H38" s="76"/>
      <c r="I38" s="76"/>
      <c r="J38" s="76"/>
      <c r="K38" s="76"/>
      <c r="L38" s="76"/>
      <c r="M38" s="84"/>
      <c r="U38" s="76"/>
    </row>
    <row r="39" spans="2:23" ht="15" customHeight="1" x14ac:dyDescent="0.25">
      <c r="B39" s="76"/>
      <c r="C39" s="76"/>
      <c r="D39" s="76"/>
      <c r="F39" s="76"/>
      <c r="G39" s="76"/>
      <c r="H39" s="76"/>
      <c r="I39" s="76"/>
      <c r="J39" s="76"/>
      <c r="K39" s="76"/>
      <c r="L39" s="76" t="s">
        <v>57</v>
      </c>
      <c r="M39" s="55" t="s">
        <v>62</v>
      </c>
      <c r="N39">
        <v>1.371</v>
      </c>
      <c r="O39">
        <v>0.68700000000000006</v>
      </c>
      <c r="P39">
        <v>0.50700000000000001</v>
      </c>
      <c r="Q39">
        <v>2.4870000000000001</v>
      </c>
      <c r="R39">
        <v>1.52</v>
      </c>
      <c r="S39">
        <v>0</v>
      </c>
      <c r="U39" s="76">
        <f t="shared" si="10"/>
        <v>1.371</v>
      </c>
      <c r="V39">
        <f>IF('User Input Worksheet'!$H$22='Background Information'!M39,1,0)</f>
        <v>1</v>
      </c>
      <c r="W39" s="86">
        <f>SUMPRODUCT(U39:U40,V39:V40)</f>
        <v>1.371</v>
      </c>
    </row>
    <row r="40" spans="2:23" ht="15" customHeight="1" x14ac:dyDescent="0.25">
      <c r="B40" s="76"/>
      <c r="C40" s="76"/>
      <c r="D40" s="76"/>
      <c r="F40" s="76"/>
      <c r="G40" s="76"/>
      <c r="H40" s="76"/>
      <c r="I40" s="76"/>
      <c r="J40" s="76"/>
      <c r="K40" s="76"/>
      <c r="L40" s="76"/>
      <c r="M40" s="55" t="s">
        <v>47</v>
      </c>
      <c r="N40">
        <v>0</v>
      </c>
      <c r="O40">
        <v>0</v>
      </c>
      <c r="P40">
        <v>0</v>
      </c>
      <c r="Q40">
        <v>0</v>
      </c>
      <c r="R40">
        <v>0</v>
      </c>
      <c r="S40">
        <v>0</v>
      </c>
      <c r="U40" s="76">
        <f t="shared" si="10"/>
        <v>0</v>
      </c>
      <c r="V40" s="76">
        <f>IF('User Input Worksheet'!$H$22='Background Information'!M40,1,0)</f>
        <v>0</v>
      </c>
    </row>
    <row r="41" spans="2:23" ht="15" customHeight="1" x14ac:dyDescent="0.25">
      <c r="B41" s="76"/>
      <c r="C41" s="76"/>
      <c r="D41" s="76"/>
      <c r="F41" s="76"/>
      <c r="G41" s="76"/>
      <c r="H41" s="76"/>
      <c r="I41" s="76"/>
      <c r="J41" s="76"/>
      <c r="K41" s="76"/>
      <c r="L41" s="76"/>
      <c r="M41" s="55"/>
      <c r="U41" s="76"/>
    </row>
    <row r="42" spans="2:23" ht="15" customHeight="1" x14ac:dyDescent="0.25">
      <c r="B42" s="76"/>
      <c r="C42" s="76"/>
      <c r="D42" s="76"/>
      <c r="F42" s="76"/>
      <c r="G42" s="76"/>
      <c r="H42" s="76"/>
      <c r="I42" s="76"/>
      <c r="J42" s="76"/>
      <c r="K42" s="76"/>
      <c r="L42" s="76" t="s">
        <v>58</v>
      </c>
      <c r="M42" s="55" t="s">
        <v>61</v>
      </c>
      <c r="N42">
        <v>0</v>
      </c>
      <c r="O42">
        <v>0</v>
      </c>
      <c r="P42">
        <v>0</v>
      </c>
      <c r="Q42">
        <v>0</v>
      </c>
      <c r="R42">
        <v>0</v>
      </c>
      <c r="S42">
        <v>0</v>
      </c>
      <c r="U42" s="76">
        <f t="shared" si="10"/>
        <v>0</v>
      </c>
      <c r="V42">
        <f>IF('User Input Worksheet'!$H$23='Background Information'!M42,1,0)</f>
        <v>1</v>
      </c>
      <c r="W42" s="86">
        <f>SUMPRODUCT(U42:U46,V42:V46)</f>
        <v>0</v>
      </c>
    </row>
    <row r="43" spans="2:23" ht="15" customHeight="1" x14ac:dyDescent="0.25">
      <c r="B43" s="76"/>
      <c r="C43" s="76"/>
      <c r="D43" s="76"/>
      <c r="F43" s="76"/>
      <c r="G43" s="76"/>
      <c r="H43" s="76"/>
      <c r="I43" s="76"/>
      <c r="J43" s="76"/>
      <c r="K43" s="76"/>
      <c r="L43" s="76"/>
      <c r="M43" s="109" t="s">
        <v>121</v>
      </c>
      <c r="N43">
        <v>-12.72</v>
      </c>
      <c r="O43">
        <v>0</v>
      </c>
      <c r="P43">
        <v>0</v>
      </c>
      <c r="Q43">
        <v>-12.458</v>
      </c>
      <c r="R43">
        <v>-22.843</v>
      </c>
      <c r="S43">
        <v>0</v>
      </c>
      <c r="U43" s="76">
        <f t="shared" si="10"/>
        <v>-12.72</v>
      </c>
      <c r="V43" s="76">
        <f>IF('User Input Worksheet'!$H$23='Background Information'!M43,1,0)</f>
        <v>0</v>
      </c>
    </row>
    <row r="44" spans="2:23" s="76" customFormat="1" ht="15" customHeight="1" x14ac:dyDescent="0.25">
      <c r="M44" s="109" t="s">
        <v>122</v>
      </c>
      <c r="N44" s="76">
        <v>-9.2330000000000005</v>
      </c>
      <c r="O44" s="76">
        <v>0</v>
      </c>
      <c r="P44" s="76">
        <v>0</v>
      </c>
      <c r="Q44" s="76">
        <v>-19.736999999999998</v>
      </c>
      <c r="R44" s="76">
        <v>-9.0090000000000003</v>
      </c>
      <c r="S44" s="76">
        <v>-8.6940000000000008</v>
      </c>
      <c r="U44" s="73">
        <f>SUMPRODUCT($N$28:$S$28,N44:S44)</f>
        <v>-9.2330000000000005</v>
      </c>
      <c r="V44" s="76">
        <f>IF('User Input Worksheet'!$H$23='Background Information'!M44,1,0)</f>
        <v>0</v>
      </c>
    </row>
    <row r="45" spans="2:23" ht="15" customHeight="1" x14ac:dyDescent="0.25">
      <c r="B45" s="76"/>
      <c r="C45" s="76"/>
      <c r="D45" s="76"/>
      <c r="F45" s="76"/>
      <c r="G45" s="76"/>
      <c r="H45" s="76"/>
      <c r="I45" s="76"/>
      <c r="J45" s="76"/>
      <c r="K45" s="76"/>
      <c r="L45" s="76"/>
      <c r="M45" s="109" t="s">
        <v>45</v>
      </c>
      <c r="N45">
        <v>-2.8490000000000002</v>
      </c>
      <c r="O45">
        <v>-4.7679999999999998</v>
      </c>
      <c r="P45">
        <v>-3.4039999999999999</v>
      </c>
      <c r="Q45">
        <v>-2.1440000000000001</v>
      </c>
      <c r="R45">
        <v>-3.3849999999999998</v>
      </c>
      <c r="S45">
        <v>-2.472</v>
      </c>
      <c r="U45" s="76">
        <f t="shared" si="10"/>
        <v>-2.8490000000000002</v>
      </c>
      <c r="V45" s="76">
        <f>IF('User Input Worksheet'!$H$23='Background Information'!M45,1,0)</f>
        <v>0</v>
      </c>
    </row>
    <row r="46" spans="2:23" ht="15" customHeight="1" x14ac:dyDescent="0.25">
      <c r="B46" s="76"/>
      <c r="C46" s="76"/>
      <c r="D46" s="76"/>
      <c r="F46" s="76"/>
      <c r="G46" s="76"/>
      <c r="H46" s="76"/>
      <c r="I46" s="76"/>
      <c r="J46" s="76"/>
      <c r="K46" s="76"/>
      <c r="L46" s="76"/>
      <c r="M46" s="55" t="s">
        <v>46</v>
      </c>
      <c r="N46">
        <v>-0.82799999999999996</v>
      </c>
      <c r="O46">
        <v>-2.355</v>
      </c>
      <c r="P46">
        <v>-0.85799999999999998</v>
      </c>
      <c r="Q46">
        <v>0</v>
      </c>
      <c r="R46">
        <v>-1.825</v>
      </c>
      <c r="S46">
        <v>0</v>
      </c>
      <c r="U46" s="76">
        <f t="shared" si="10"/>
        <v>-0.82799999999999996</v>
      </c>
      <c r="V46" s="76">
        <f>IF('User Input Worksheet'!$H$23='Background Information'!M46,1,0)</f>
        <v>0</v>
      </c>
    </row>
    <row r="47" spans="2:23" ht="15" customHeight="1" x14ac:dyDescent="0.25">
      <c r="B47" s="76"/>
      <c r="C47" s="76"/>
      <c r="D47" s="76"/>
      <c r="F47" s="76"/>
      <c r="G47" s="76"/>
      <c r="H47" s="76"/>
      <c r="I47" s="76"/>
      <c r="J47" s="76"/>
      <c r="K47" s="76"/>
      <c r="L47" s="76"/>
      <c r="M47" s="55"/>
      <c r="U47" s="76"/>
    </row>
    <row r="48" spans="2:23" ht="15" customHeight="1" x14ac:dyDescent="0.25">
      <c r="B48" s="76"/>
      <c r="C48" s="76"/>
      <c r="D48" s="76"/>
      <c r="F48" s="76"/>
      <c r="G48" s="76"/>
      <c r="H48" s="76"/>
      <c r="I48" s="76"/>
      <c r="J48" s="76"/>
      <c r="K48" s="76"/>
      <c r="L48" s="80" t="s">
        <v>103</v>
      </c>
      <c r="M48" s="55" t="s">
        <v>47</v>
      </c>
      <c r="N48">
        <v>3.2970000000000002</v>
      </c>
      <c r="O48">
        <v>2.6259999999999999</v>
      </c>
      <c r="P48">
        <v>2.355</v>
      </c>
      <c r="Q48">
        <v>2.101</v>
      </c>
      <c r="R48">
        <v>4.18</v>
      </c>
      <c r="S48">
        <v>6.7590000000000003</v>
      </c>
      <c r="U48" s="76">
        <f t="shared" si="10"/>
        <v>3.2970000000000002</v>
      </c>
      <c r="V48">
        <f>IF('User Input Worksheet'!$H$24='Background Information'!M48,1,0)</f>
        <v>0</v>
      </c>
      <c r="W48" s="86">
        <f>SUMPRODUCT(U48:U49,V48:V49)</f>
        <v>0</v>
      </c>
    </row>
    <row r="49" spans="2:23" ht="15" customHeight="1" x14ac:dyDescent="0.25">
      <c r="B49" s="76"/>
      <c r="C49" s="76"/>
      <c r="D49" s="76"/>
      <c r="F49" s="76"/>
      <c r="G49" s="76"/>
      <c r="H49" s="76"/>
      <c r="I49" s="76"/>
      <c r="J49" s="76"/>
      <c r="K49" s="76"/>
      <c r="L49" s="76"/>
      <c r="M49" s="55" t="s">
        <v>62</v>
      </c>
      <c r="N49">
        <v>0</v>
      </c>
      <c r="O49">
        <v>0</v>
      </c>
      <c r="P49">
        <v>0</v>
      </c>
      <c r="Q49">
        <v>0</v>
      </c>
      <c r="R49">
        <v>0</v>
      </c>
      <c r="S49">
        <v>0</v>
      </c>
      <c r="U49" s="76">
        <f t="shared" si="10"/>
        <v>0</v>
      </c>
      <c r="V49" s="76">
        <f>IF('User Input Worksheet'!$H$24='Background Information'!M49,1,0)</f>
        <v>1</v>
      </c>
    </row>
    <row r="50" spans="2:23" ht="15" customHeight="1" x14ac:dyDescent="0.25">
      <c r="B50" s="76"/>
      <c r="C50" s="76"/>
      <c r="D50" s="76"/>
      <c r="F50" s="76"/>
      <c r="G50" s="76"/>
      <c r="H50" s="76"/>
      <c r="I50" s="76"/>
      <c r="J50" s="76"/>
      <c r="K50" s="76"/>
      <c r="L50" s="76"/>
      <c r="M50" s="55"/>
      <c r="U50" s="76"/>
    </row>
    <row r="51" spans="2:23" ht="15" customHeight="1" x14ac:dyDescent="0.25">
      <c r="B51" s="76"/>
      <c r="C51" s="76"/>
      <c r="D51" s="76"/>
      <c r="F51" s="76"/>
      <c r="G51" s="76"/>
      <c r="H51" s="76"/>
      <c r="I51" s="76"/>
      <c r="J51" s="76"/>
      <c r="K51" s="76"/>
      <c r="L51" s="76" t="s">
        <v>48</v>
      </c>
      <c r="M51" s="55" t="s">
        <v>47</v>
      </c>
      <c r="N51">
        <v>1.27</v>
      </c>
      <c r="O51">
        <v>2.1269999999999998</v>
      </c>
      <c r="P51">
        <v>1.091</v>
      </c>
      <c r="Q51">
        <v>1.6479999999999999</v>
      </c>
      <c r="R51">
        <v>0</v>
      </c>
      <c r="S51">
        <v>1.2829999999999999</v>
      </c>
      <c r="U51" s="76">
        <f t="shared" si="10"/>
        <v>1.27</v>
      </c>
      <c r="V51" s="76">
        <f>IF('User Input Worksheet'!$H$25='Background Information'!M51,1,0)</f>
        <v>0</v>
      </c>
      <c r="W51" s="86">
        <f>SUMPRODUCT(U51:U52,V51:V52)</f>
        <v>0</v>
      </c>
    </row>
    <row r="52" spans="2:23" ht="15" customHeight="1" x14ac:dyDescent="0.25">
      <c r="B52" s="76"/>
      <c r="C52" s="76"/>
      <c r="D52" s="76"/>
      <c r="F52" s="76"/>
      <c r="G52" s="76"/>
      <c r="H52" s="76"/>
      <c r="I52" s="76"/>
      <c r="J52" s="76"/>
      <c r="K52" s="76"/>
      <c r="L52" s="76"/>
      <c r="M52" s="55" t="s">
        <v>62</v>
      </c>
      <c r="N52">
        <v>0</v>
      </c>
      <c r="O52">
        <v>0</v>
      </c>
      <c r="P52">
        <v>0</v>
      </c>
      <c r="Q52">
        <v>0</v>
      </c>
      <c r="R52">
        <v>0</v>
      </c>
      <c r="S52">
        <v>0</v>
      </c>
      <c r="U52" s="76">
        <f t="shared" si="10"/>
        <v>0</v>
      </c>
      <c r="V52" s="76">
        <f>IF('User Input Worksheet'!$H$25='Background Information'!M52,1,0)</f>
        <v>1</v>
      </c>
    </row>
    <row r="53" spans="2:23" ht="15" customHeight="1" x14ac:dyDescent="0.25">
      <c r="B53" s="76"/>
      <c r="C53" s="76"/>
      <c r="D53" s="76"/>
      <c r="F53" s="76"/>
      <c r="G53" s="76"/>
      <c r="H53" s="76"/>
      <c r="I53" s="76"/>
      <c r="J53" s="76"/>
      <c r="K53" s="76"/>
      <c r="L53" s="76"/>
      <c r="M53" s="55"/>
      <c r="U53" s="76"/>
    </row>
    <row r="54" spans="2:23" ht="15" customHeight="1" x14ac:dyDescent="0.25">
      <c r="B54" s="76"/>
      <c r="C54" s="76"/>
      <c r="D54" s="76"/>
      <c r="F54" s="76"/>
      <c r="G54" s="76"/>
      <c r="H54" s="76"/>
      <c r="I54" s="76"/>
      <c r="J54" s="76"/>
      <c r="K54" s="76"/>
      <c r="L54" s="76" t="s">
        <v>104</v>
      </c>
      <c r="M54" s="55" t="s">
        <v>47</v>
      </c>
      <c r="N54">
        <v>0.495</v>
      </c>
      <c r="O54">
        <v>0</v>
      </c>
      <c r="P54">
        <v>0</v>
      </c>
      <c r="Q54">
        <v>0</v>
      </c>
      <c r="R54">
        <v>0</v>
      </c>
      <c r="S54">
        <v>2.5950000000000002</v>
      </c>
      <c r="U54" s="76">
        <f t="shared" si="10"/>
        <v>0.495</v>
      </c>
      <c r="V54" s="76">
        <f>IF('User Input Worksheet'!$H$26='Background Information'!M54,1,0)</f>
        <v>0</v>
      </c>
      <c r="W54" s="86">
        <f>SUMPRODUCT(U54:U55,V54:V55)</f>
        <v>0</v>
      </c>
    </row>
    <row r="55" spans="2:23" ht="15" customHeight="1" x14ac:dyDescent="0.25">
      <c r="B55" s="76"/>
      <c r="C55" s="76"/>
      <c r="D55" s="76"/>
      <c r="F55" s="76"/>
      <c r="G55" s="76"/>
      <c r="H55" s="76"/>
      <c r="I55" s="76"/>
      <c r="J55" s="76"/>
      <c r="K55" s="76"/>
      <c r="L55" s="76"/>
      <c r="M55" s="55" t="s">
        <v>62</v>
      </c>
      <c r="N55">
        <v>0</v>
      </c>
      <c r="O55">
        <v>0</v>
      </c>
      <c r="P55">
        <v>0</v>
      </c>
      <c r="Q55">
        <v>0</v>
      </c>
      <c r="R55">
        <v>0</v>
      </c>
      <c r="S55">
        <v>0</v>
      </c>
      <c r="U55" s="76">
        <f t="shared" si="10"/>
        <v>0</v>
      </c>
      <c r="V55" s="76">
        <f>IF('User Input Worksheet'!$H$26='Background Information'!M55,1,0)</f>
        <v>1</v>
      </c>
    </row>
    <row r="56" spans="2:23" ht="15" customHeight="1" x14ac:dyDescent="0.25">
      <c r="B56" s="76"/>
      <c r="C56" s="76"/>
      <c r="D56" s="76"/>
      <c r="F56" s="76"/>
      <c r="G56" s="76"/>
      <c r="H56" s="76"/>
      <c r="I56" s="76"/>
      <c r="J56" s="76"/>
      <c r="K56" s="76"/>
      <c r="L56" s="76"/>
      <c r="M56" s="55"/>
      <c r="U56" s="76"/>
    </row>
    <row r="57" spans="2:23" ht="15" customHeight="1" x14ac:dyDescent="0.25">
      <c r="B57" s="76"/>
      <c r="C57" s="76"/>
      <c r="D57" s="76"/>
      <c r="F57" s="76"/>
      <c r="G57" s="76"/>
      <c r="H57" s="76"/>
      <c r="I57" s="76"/>
      <c r="J57" s="76"/>
      <c r="K57" s="76"/>
      <c r="L57" s="76" t="s">
        <v>49</v>
      </c>
      <c r="M57" s="55" t="s">
        <v>47</v>
      </c>
      <c r="N57">
        <v>5.4820000000000002</v>
      </c>
      <c r="O57">
        <v>3.8090000000000002</v>
      </c>
      <c r="P57">
        <v>4.7530000000000001</v>
      </c>
      <c r="Q57">
        <v>9.423</v>
      </c>
      <c r="R57">
        <v>-3.891</v>
      </c>
      <c r="S57">
        <v>0</v>
      </c>
      <c r="U57" s="76">
        <f t="shared" si="10"/>
        <v>5.4820000000000002</v>
      </c>
      <c r="V57" s="76">
        <f>IF('User Input Worksheet'!$H$27='Background Information'!M57,1,0)</f>
        <v>0</v>
      </c>
      <c r="W57" s="86">
        <f>SUMPRODUCT(U57:U58,V57:V58)</f>
        <v>0</v>
      </c>
    </row>
    <row r="58" spans="2:23" ht="15" customHeight="1" x14ac:dyDescent="0.25">
      <c r="M58" s="55" t="s">
        <v>62</v>
      </c>
      <c r="N58">
        <v>0</v>
      </c>
      <c r="O58">
        <v>0</v>
      </c>
      <c r="P58">
        <v>0</v>
      </c>
      <c r="Q58">
        <v>0</v>
      </c>
      <c r="R58">
        <v>0</v>
      </c>
      <c r="S58">
        <v>0</v>
      </c>
      <c r="U58" s="76">
        <f t="shared" si="10"/>
        <v>0</v>
      </c>
      <c r="V58" s="76">
        <f>IF('User Input Worksheet'!$H$27='Background Information'!M58,1,0)</f>
        <v>1</v>
      </c>
    </row>
    <row r="59" spans="2:23" ht="15" customHeight="1" x14ac:dyDescent="0.25"/>
    <row r="60" spans="2:23" ht="15" customHeight="1" x14ac:dyDescent="0.25">
      <c r="V60" s="94" t="s">
        <v>87</v>
      </c>
    </row>
    <row r="61" spans="2:23" ht="15" customHeight="1" x14ac:dyDescent="0.25"/>
    <row r="62" spans="2:23" ht="15" customHeight="1" x14ac:dyDescent="0.25">
      <c r="W62" s="79"/>
    </row>
    <row r="63" spans="2:23" ht="15" customHeight="1" x14ac:dyDescent="0.25">
      <c r="V63" s="70" t="s">
        <v>55</v>
      </c>
      <c r="W63" s="78" t="s">
        <v>41</v>
      </c>
    </row>
    <row r="64" spans="2:23" ht="15" customHeight="1" x14ac:dyDescent="0.25">
      <c r="W64" s="78" t="s">
        <v>42</v>
      </c>
    </row>
    <row r="65" spans="22:23" ht="15" customHeight="1" x14ac:dyDescent="0.25">
      <c r="W65" s="78" t="s">
        <v>63</v>
      </c>
    </row>
    <row r="66" spans="22:23" x14ac:dyDescent="0.25">
      <c r="W66" s="78" t="s">
        <v>59</v>
      </c>
    </row>
    <row r="68" spans="22:23" x14ac:dyDescent="0.25">
      <c r="V68" s="70" t="s">
        <v>56</v>
      </c>
      <c r="W68" s="78" t="s">
        <v>44</v>
      </c>
    </row>
    <row r="69" spans="22:23" x14ac:dyDescent="0.25">
      <c r="W69" s="78" t="s">
        <v>60</v>
      </c>
    </row>
    <row r="70" spans="22:23" x14ac:dyDescent="0.25">
      <c r="W70" s="78" t="s">
        <v>43</v>
      </c>
    </row>
    <row r="72" spans="22:23" x14ac:dyDescent="0.25">
      <c r="V72" s="70" t="s">
        <v>57</v>
      </c>
      <c r="W72" s="79" t="s">
        <v>47</v>
      </c>
    </row>
    <row r="73" spans="22:23" x14ac:dyDescent="0.25">
      <c r="W73" s="79" t="s">
        <v>62</v>
      </c>
    </row>
    <row r="74" spans="22:23" x14ac:dyDescent="0.25">
      <c r="W74" s="79"/>
    </row>
    <row r="75" spans="22:23" x14ac:dyDescent="0.25">
      <c r="V75" s="70" t="s">
        <v>58</v>
      </c>
      <c r="W75" s="79" t="s">
        <v>123</v>
      </c>
    </row>
    <row r="76" spans="22:23" x14ac:dyDescent="0.25">
      <c r="W76" s="79" t="s">
        <v>124</v>
      </c>
    </row>
    <row r="77" spans="22:23" s="76" customFormat="1" x14ac:dyDescent="0.25">
      <c r="W77" s="79" t="s">
        <v>45</v>
      </c>
    </row>
    <row r="78" spans="22:23" x14ac:dyDescent="0.25">
      <c r="W78" s="79" t="s">
        <v>46</v>
      </c>
    </row>
    <row r="79" spans="22:23" x14ac:dyDescent="0.25">
      <c r="W79" s="79" t="s">
        <v>61</v>
      </c>
    </row>
    <row r="80" spans="22:23" x14ac:dyDescent="0.25">
      <c r="W80" s="79"/>
    </row>
    <row r="81" spans="22:24" x14ac:dyDescent="0.25">
      <c r="V81" s="70" t="s">
        <v>50</v>
      </c>
      <c r="W81" s="79" t="s">
        <v>47</v>
      </c>
    </row>
    <row r="82" spans="22:24" x14ac:dyDescent="0.25">
      <c r="W82" s="79" t="s">
        <v>62</v>
      </c>
    </row>
    <row r="83" spans="22:24" x14ac:dyDescent="0.25">
      <c r="W83" s="79"/>
    </row>
    <row r="84" spans="22:24" x14ac:dyDescent="0.25">
      <c r="V84" s="70" t="s">
        <v>48</v>
      </c>
      <c r="W84" s="79" t="s">
        <v>47</v>
      </c>
    </row>
    <row r="85" spans="22:24" x14ac:dyDescent="0.25">
      <c r="W85" s="79" t="s">
        <v>62</v>
      </c>
    </row>
    <row r="86" spans="22:24" x14ac:dyDescent="0.25">
      <c r="W86" s="79"/>
    </row>
    <row r="87" spans="22:24" x14ac:dyDescent="0.25">
      <c r="V87" s="70" t="s">
        <v>51</v>
      </c>
      <c r="W87" s="79" t="s">
        <v>47</v>
      </c>
    </row>
    <row r="88" spans="22:24" x14ac:dyDescent="0.25">
      <c r="W88" s="79" t="s">
        <v>62</v>
      </c>
    </row>
    <row r="89" spans="22:24" x14ac:dyDescent="0.25">
      <c r="W89" s="79"/>
    </row>
    <row r="90" spans="22:24" x14ac:dyDescent="0.25">
      <c r="V90" s="70" t="s">
        <v>49</v>
      </c>
      <c r="W90" s="79" t="s">
        <v>47</v>
      </c>
    </row>
    <row r="91" spans="22:24" x14ac:dyDescent="0.25">
      <c r="W91" s="79" t="s">
        <v>62</v>
      </c>
    </row>
    <row r="93" spans="22:24" x14ac:dyDescent="0.25">
      <c r="W93" s="88">
        <v>0.5</v>
      </c>
    </row>
    <row r="94" spans="22:24" x14ac:dyDescent="0.25">
      <c r="V94" s="70" t="s">
        <v>66</v>
      </c>
      <c r="W94" s="88">
        <v>0.6</v>
      </c>
      <c r="X94" s="76"/>
    </row>
    <row r="95" spans="22:24" x14ac:dyDescent="0.25">
      <c r="W95" s="88">
        <v>0.7</v>
      </c>
      <c r="X95" s="76"/>
    </row>
    <row r="96" spans="22:24" x14ac:dyDescent="0.25">
      <c r="W96" s="88">
        <v>0.8</v>
      </c>
      <c r="X96" s="76"/>
    </row>
    <row r="97" spans="23:24" x14ac:dyDescent="0.25">
      <c r="W97" s="88">
        <v>0.9</v>
      </c>
      <c r="X97" s="76"/>
    </row>
    <row r="98" spans="23:24" x14ac:dyDescent="0.25">
      <c r="W98" s="88">
        <v>1</v>
      </c>
      <c r="X98" s="76"/>
    </row>
    <row r="99" spans="23:24" x14ac:dyDescent="0.25">
      <c r="W99" s="88">
        <v>1.1000000000000001</v>
      </c>
      <c r="X99" s="76"/>
    </row>
    <row r="100" spans="23:24" x14ac:dyDescent="0.25">
      <c r="W100" s="88">
        <v>1.2</v>
      </c>
      <c r="X100" s="76"/>
    </row>
    <row r="101" spans="23:24" x14ac:dyDescent="0.25">
      <c r="W101" s="88">
        <v>1.3</v>
      </c>
      <c r="X101" s="76"/>
    </row>
    <row r="102" spans="23:24" x14ac:dyDescent="0.25">
      <c r="W102" s="88">
        <v>1.4</v>
      </c>
      <c r="X102" s="76"/>
    </row>
    <row r="103" spans="23:24" x14ac:dyDescent="0.25">
      <c r="W103" s="88">
        <v>1.5</v>
      </c>
    </row>
    <row r="104" spans="23:24" x14ac:dyDescent="0.25">
      <c r="W104" s="88">
        <v>1.6</v>
      </c>
    </row>
    <row r="105" spans="23:24" x14ac:dyDescent="0.25">
      <c r="W105" s="88">
        <v>1.7</v>
      </c>
    </row>
    <row r="106" spans="23:24" x14ac:dyDescent="0.25">
      <c r="W106" s="88">
        <v>1.8</v>
      </c>
    </row>
    <row r="107" spans="23:24" x14ac:dyDescent="0.25">
      <c r="W107" s="88">
        <v>1.9</v>
      </c>
    </row>
    <row r="108" spans="23:24" x14ac:dyDescent="0.25">
      <c r="W108" s="88">
        <v>2</v>
      </c>
    </row>
    <row r="109" spans="23:24" x14ac:dyDescent="0.25">
      <c r="W109" s="88">
        <v>2.1</v>
      </c>
    </row>
    <row r="110" spans="23:24" x14ac:dyDescent="0.25">
      <c r="W110" s="88">
        <v>2.2000000000000002</v>
      </c>
    </row>
    <row r="111" spans="23:24" x14ac:dyDescent="0.25">
      <c r="W111" s="88">
        <v>2.2999999999999998</v>
      </c>
    </row>
    <row r="112" spans="23:24" x14ac:dyDescent="0.25">
      <c r="W112" s="88">
        <v>2.4</v>
      </c>
    </row>
    <row r="113" spans="23:23" x14ac:dyDescent="0.25">
      <c r="W113" s="88">
        <v>2.5</v>
      </c>
    </row>
    <row r="114" spans="23:23" x14ac:dyDescent="0.25">
      <c r="W114" s="88">
        <v>2.6</v>
      </c>
    </row>
    <row r="115" spans="23:23" x14ac:dyDescent="0.25">
      <c r="W115" s="88">
        <v>2.7</v>
      </c>
    </row>
    <row r="116" spans="23:23" x14ac:dyDescent="0.25">
      <c r="W116" s="88">
        <v>2.8</v>
      </c>
    </row>
    <row r="117" spans="23:23" x14ac:dyDescent="0.25">
      <c r="W117" s="88">
        <v>2.9</v>
      </c>
    </row>
    <row r="118" spans="23:23" s="76" customFormat="1" x14ac:dyDescent="0.25">
      <c r="W118" s="88">
        <v>3</v>
      </c>
    </row>
    <row r="119" spans="23:23" s="76" customFormat="1" x14ac:dyDescent="0.25">
      <c r="W119" s="88">
        <v>3.1</v>
      </c>
    </row>
    <row r="120" spans="23:23" s="76" customFormat="1" x14ac:dyDescent="0.25">
      <c r="W120" s="88">
        <v>3.2</v>
      </c>
    </row>
    <row r="121" spans="23:23" s="76" customFormat="1" x14ac:dyDescent="0.25">
      <c r="W121" s="88">
        <v>3.3</v>
      </c>
    </row>
    <row r="122" spans="23:23" s="76" customFormat="1" x14ac:dyDescent="0.25">
      <c r="W122" s="88">
        <v>3.4</v>
      </c>
    </row>
    <row r="123" spans="23:23" s="76" customFormat="1" x14ac:dyDescent="0.25">
      <c r="W123" s="88">
        <v>3.5</v>
      </c>
    </row>
    <row r="124" spans="23:23" s="76" customFormat="1" x14ac:dyDescent="0.25">
      <c r="W124" s="88">
        <v>3.6</v>
      </c>
    </row>
    <row r="125" spans="23:23" s="76" customFormat="1" x14ac:dyDescent="0.25">
      <c r="W125" s="88">
        <v>3.7</v>
      </c>
    </row>
    <row r="126" spans="23:23" s="76" customFormat="1" x14ac:dyDescent="0.25">
      <c r="W126" s="88">
        <v>3.8</v>
      </c>
    </row>
    <row r="127" spans="23:23" s="76" customFormat="1" x14ac:dyDescent="0.25">
      <c r="W127" s="88">
        <v>3.9</v>
      </c>
    </row>
    <row r="128" spans="23:23" x14ac:dyDescent="0.25">
      <c r="W128" s="88">
        <v>4</v>
      </c>
    </row>
    <row r="130" spans="22:23" x14ac:dyDescent="0.25">
      <c r="V130" s="70" t="s">
        <v>67</v>
      </c>
      <c r="W130" s="85">
        <v>0</v>
      </c>
    </row>
    <row r="131" spans="22:23" x14ac:dyDescent="0.25">
      <c r="W131" s="85">
        <v>1E-3</v>
      </c>
    </row>
    <row r="132" spans="22:23" x14ac:dyDescent="0.25">
      <c r="W132" s="85">
        <v>2E-3</v>
      </c>
    </row>
    <row r="133" spans="22:23" x14ac:dyDescent="0.25">
      <c r="W133" s="85">
        <v>3.0000000000000001E-3</v>
      </c>
    </row>
    <row r="134" spans="22:23" x14ac:dyDescent="0.25">
      <c r="W134" s="85">
        <v>4.0000000000000001E-3</v>
      </c>
    </row>
    <row r="135" spans="22:23" x14ac:dyDescent="0.25">
      <c r="W135" s="85">
        <v>5.0000000000000001E-3</v>
      </c>
    </row>
    <row r="136" spans="22:23" x14ac:dyDescent="0.25">
      <c r="W136" s="85">
        <v>6.0000000000000001E-3</v>
      </c>
    </row>
    <row r="137" spans="22:23" x14ac:dyDescent="0.25">
      <c r="W137" s="85">
        <v>7.0000000000000001E-3</v>
      </c>
    </row>
    <row r="138" spans="22:23" x14ac:dyDescent="0.25">
      <c r="W138" s="85">
        <v>8.0000000000000002E-3</v>
      </c>
    </row>
    <row r="139" spans="22:23" x14ac:dyDescent="0.25">
      <c r="W139" s="85">
        <v>8.9999999999999993E-3</v>
      </c>
    </row>
    <row r="140" spans="22:23" x14ac:dyDescent="0.25">
      <c r="W140" s="85">
        <v>0.01</v>
      </c>
    </row>
    <row r="141" spans="22:23" x14ac:dyDescent="0.25">
      <c r="W141" s="85">
        <v>1.0999999999999999E-2</v>
      </c>
    </row>
    <row r="142" spans="22:23" x14ac:dyDescent="0.25">
      <c r="W142" s="85">
        <v>1.2E-2</v>
      </c>
    </row>
    <row r="143" spans="22:23" x14ac:dyDescent="0.25">
      <c r="W143" s="85">
        <v>1.2999999999999999E-2</v>
      </c>
    </row>
    <row r="144" spans="22:23" x14ac:dyDescent="0.25">
      <c r="W144" s="85">
        <v>1.4E-2</v>
      </c>
    </row>
    <row r="145" spans="23:23" x14ac:dyDescent="0.25">
      <c r="W145" s="85">
        <v>1.4999999999999999E-2</v>
      </c>
    </row>
    <row r="146" spans="23:23" x14ac:dyDescent="0.25">
      <c r="W146" s="85">
        <v>1.6E-2</v>
      </c>
    </row>
    <row r="147" spans="23:23" x14ac:dyDescent="0.25">
      <c r="W147" s="85">
        <v>1.7000000000000001E-2</v>
      </c>
    </row>
    <row r="148" spans="23:23" x14ac:dyDescent="0.25">
      <c r="W148" s="85">
        <v>1.7999999999999999E-2</v>
      </c>
    </row>
    <row r="149" spans="23:23" x14ac:dyDescent="0.25">
      <c r="W149" s="85">
        <v>1.9E-2</v>
      </c>
    </row>
    <row r="150" spans="23:23" s="76" customFormat="1" x14ac:dyDescent="0.25">
      <c r="W150" s="85">
        <v>0.02</v>
      </c>
    </row>
    <row r="151" spans="23:23" s="76" customFormat="1" x14ac:dyDescent="0.25">
      <c r="W151" s="85">
        <v>2.1000000000000001E-2</v>
      </c>
    </row>
    <row r="152" spans="23:23" s="76" customFormat="1" x14ac:dyDescent="0.25">
      <c r="W152" s="85">
        <v>2.1999999999999999E-2</v>
      </c>
    </row>
    <row r="153" spans="23:23" s="76" customFormat="1" x14ac:dyDescent="0.25">
      <c r="W153" s="85">
        <v>2.3E-2</v>
      </c>
    </row>
    <row r="154" spans="23:23" s="76" customFormat="1" x14ac:dyDescent="0.25">
      <c r="W154" s="85">
        <v>2.4E-2</v>
      </c>
    </row>
    <row r="155" spans="23:23" s="76" customFormat="1" x14ac:dyDescent="0.25">
      <c r="W155" s="85">
        <v>2.5000000000000001E-2</v>
      </c>
    </row>
    <row r="156" spans="23:23" s="76" customFormat="1" x14ac:dyDescent="0.25">
      <c r="W156" s="85">
        <v>2.5999999999999999E-2</v>
      </c>
    </row>
    <row r="157" spans="23:23" s="76" customFormat="1" x14ac:dyDescent="0.25">
      <c r="W157" s="85">
        <v>2.7E-2</v>
      </c>
    </row>
    <row r="158" spans="23:23" s="76" customFormat="1" x14ac:dyDescent="0.25">
      <c r="W158" s="85">
        <v>2.8000000000000001E-2</v>
      </c>
    </row>
    <row r="159" spans="23:23" s="76" customFormat="1" x14ac:dyDescent="0.25">
      <c r="W159" s="85">
        <v>2.9000000000000001E-2</v>
      </c>
    </row>
    <row r="160" spans="23:23" s="76" customFormat="1" x14ac:dyDescent="0.25">
      <c r="W160" s="85">
        <v>0.03</v>
      </c>
    </row>
    <row r="163" spans="22:23" x14ac:dyDescent="0.25">
      <c r="V163" s="70" t="s">
        <v>68</v>
      </c>
      <c r="W163" s="86">
        <v>0</v>
      </c>
    </row>
    <row r="164" spans="22:23" x14ac:dyDescent="0.25">
      <c r="W164" s="87">
        <f t="shared" ref="W164:W193" si="11">W163+0.25</f>
        <v>0.25</v>
      </c>
    </row>
    <row r="165" spans="22:23" x14ac:dyDescent="0.25">
      <c r="W165" s="87">
        <f t="shared" si="11"/>
        <v>0.5</v>
      </c>
    </row>
    <row r="166" spans="22:23" x14ac:dyDescent="0.25">
      <c r="W166" s="87">
        <f t="shared" si="11"/>
        <v>0.75</v>
      </c>
    </row>
    <row r="167" spans="22:23" x14ac:dyDescent="0.25">
      <c r="W167" s="87">
        <f t="shared" si="11"/>
        <v>1</v>
      </c>
    </row>
    <row r="168" spans="22:23" x14ac:dyDescent="0.25">
      <c r="W168" s="87">
        <f t="shared" si="11"/>
        <v>1.25</v>
      </c>
    </row>
    <row r="169" spans="22:23" x14ac:dyDescent="0.25">
      <c r="W169" s="87">
        <f t="shared" si="11"/>
        <v>1.5</v>
      </c>
    </row>
    <row r="170" spans="22:23" x14ac:dyDescent="0.25">
      <c r="W170" s="87">
        <f t="shared" si="11"/>
        <v>1.75</v>
      </c>
    </row>
    <row r="171" spans="22:23" x14ac:dyDescent="0.25">
      <c r="W171" s="87">
        <f t="shared" si="11"/>
        <v>2</v>
      </c>
    </row>
    <row r="172" spans="22:23" x14ac:dyDescent="0.25">
      <c r="W172" s="87">
        <f t="shared" si="11"/>
        <v>2.25</v>
      </c>
    </row>
    <row r="173" spans="22:23" x14ac:dyDescent="0.25">
      <c r="W173" s="87">
        <f t="shared" si="11"/>
        <v>2.5</v>
      </c>
    </row>
    <row r="174" spans="22:23" x14ac:dyDescent="0.25">
      <c r="W174" s="87">
        <f t="shared" si="11"/>
        <v>2.75</v>
      </c>
    </row>
    <row r="175" spans="22:23" x14ac:dyDescent="0.25">
      <c r="W175" s="87">
        <f t="shared" si="11"/>
        <v>3</v>
      </c>
    </row>
    <row r="176" spans="22:23" x14ac:dyDescent="0.25">
      <c r="W176" s="87">
        <f t="shared" si="11"/>
        <v>3.25</v>
      </c>
    </row>
    <row r="177" spans="23:23" x14ac:dyDescent="0.25">
      <c r="W177" s="87">
        <f t="shared" si="11"/>
        <v>3.5</v>
      </c>
    </row>
    <row r="178" spans="23:23" x14ac:dyDescent="0.25">
      <c r="W178" s="87">
        <f t="shared" si="11"/>
        <v>3.75</v>
      </c>
    </row>
    <row r="179" spans="23:23" x14ac:dyDescent="0.25">
      <c r="W179" s="87">
        <f t="shared" si="11"/>
        <v>4</v>
      </c>
    </row>
    <row r="180" spans="23:23" x14ac:dyDescent="0.25">
      <c r="W180" s="87">
        <f t="shared" si="11"/>
        <v>4.25</v>
      </c>
    </row>
    <row r="181" spans="23:23" x14ac:dyDescent="0.25">
      <c r="W181" s="87">
        <f t="shared" si="11"/>
        <v>4.5</v>
      </c>
    </row>
    <row r="182" spans="23:23" x14ac:dyDescent="0.25">
      <c r="W182" s="87">
        <f t="shared" si="11"/>
        <v>4.75</v>
      </c>
    </row>
    <row r="183" spans="23:23" s="76" customFormat="1" x14ac:dyDescent="0.25">
      <c r="W183" s="87">
        <f t="shared" si="11"/>
        <v>5</v>
      </c>
    </row>
    <row r="184" spans="23:23" s="76" customFormat="1" x14ac:dyDescent="0.25">
      <c r="W184" s="87">
        <f t="shared" si="11"/>
        <v>5.25</v>
      </c>
    </row>
    <row r="185" spans="23:23" s="76" customFormat="1" x14ac:dyDescent="0.25">
      <c r="W185" s="87">
        <f t="shared" si="11"/>
        <v>5.5</v>
      </c>
    </row>
    <row r="186" spans="23:23" s="76" customFormat="1" x14ac:dyDescent="0.25">
      <c r="W186" s="87">
        <f t="shared" si="11"/>
        <v>5.75</v>
      </c>
    </row>
    <row r="187" spans="23:23" s="76" customFormat="1" x14ac:dyDescent="0.25">
      <c r="W187" s="87">
        <f t="shared" si="11"/>
        <v>6</v>
      </c>
    </row>
    <row r="188" spans="23:23" s="76" customFormat="1" x14ac:dyDescent="0.25">
      <c r="W188" s="87">
        <f t="shared" si="11"/>
        <v>6.25</v>
      </c>
    </row>
    <row r="189" spans="23:23" s="76" customFormat="1" x14ac:dyDescent="0.25">
      <c r="W189" s="87">
        <f t="shared" si="11"/>
        <v>6.5</v>
      </c>
    </row>
    <row r="190" spans="23:23" s="76" customFormat="1" x14ac:dyDescent="0.25">
      <c r="W190" s="87">
        <f t="shared" si="11"/>
        <v>6.75</v>
      </c>
    </row>
    <row r="191" spans="23:23" s="76" customFormat="1" x14ac:dyDescent="0.25">
      <c r="W191" s="87">
        <f t="shared" si="11"/>
        <v>7</v>
      </c>
    </row>
    <row r="192" spans="23:23" s="76" customFormat="1" x14ac:dyDescent="0.25">
      <c r="W192" s="87">
        <f t="shared" si="11"/>
        <v>7.25</v>
      </c>
    </row>
    <row r="193" spans="22:23" x14ac:dyDescent="0.25">
      <c r="W193" s="87">
        <f t="shared" si="11"/>
        <v>7.5</v>
      </c>
    </row>
    <row r="194" spans="22:23" x14ac:dyDescent="0.25">
      <c r="W194" s="87"/>
    </row>
    <row r="196" spans="22:23" x14ac:dyDescent="0.25">
      <c r="V196" s="70" t="s">
        <v>69</v>
      </c>
      <c r="W196" s="86">
        <v>0.1</v>
      </c>
    </row>
    <row r="197" spans="22:23" x14ac:dyDescent="0.25">
      <c r="W197" s="87">
        <f t="shared" ref="W197:W290" si="12">W196+0.05</f>
        <v>0.15000000000000002</v>
      </c>
    </row>
    <row r="198" spans="22:23" x14ac:dyDescent="0.25">
      <c r="W198" s="87">
        <f t="shared" si="12"/>
        <v>0.2</v>
      </c>
    </row>
    <row r="199" spans="22:23" x14ac:dyDescent="0.25">
      <c r="W199" s="87">
        <f t="shared" si="12"/>
        <v>0.25</v>
      </c>
    </row>
    <row r="200" spans="22:23" x14ac:dyDescent="0.25">
      <c r="W200" s="87">
        <f t="shared" si="12"/>
        <v>0.3</v>
      </c>
    </row>
    <row r="201" spans="22:23" x14ac:dyDescent="0.25">
      <c r="W201" s="87">
        <f t="shared" si="12"/>
        <v>0.35</v>
      </c>
    </row>
    <row r="202" spans="22:23" x14ac:dyDescent="0.25">
      <c r="W202" s="87">
        <f t="shared" si="12"/>
        <v>0.39999999999999997</v>
      </c>
    </row>
    <row r="203" spans="22:23" x14ac:dyDescent="0.25">
      <c r="W203" s="87">
        <f t="shared" si="12"/>
        <v>0.44999999999999996</v>
      </c>
    </row>
    <row r="204" spans="22:23" x14ac:dyDescent="0.25">
      <c r="W204" s="87">
        <f t="shared" si="12"/>
        <v>0.49999999999999994</v>
      </c>
    </row>
    <row r="205" spans="22:23" x14ac:dyDescent="0.25">
      <c r="W205" s="87">
        <f t="shared" si="12"/>
        <v>0.54999999999999993</v>
      </c>
    </row>
    <row r="206" spans="22:23" x14ac:dyDescent="0.25">
      <c r="W206" s="87">
        <f t="shared" si="12"/>
        <v>0.6</v>
      </c>
    </row>
    <row r="207" spans="22:23" x14ac:dyDescent="0.25">
      <c r="W207" s="87">
        <f t="shared" si="12"/>
        <v>0.65</v>
      </c>
    </row>
    <row r="208" spans="22:23" x14ac:dyDescent="0.25">
      <c r="W208" s="87">
        <f t="shared" si="12"/>
        <v>0.70000000000000007</v>
      </c>
    </row>
    <row r="209" spans="23:23" x14ac:dyDescent="0.25">
      <c r="W209" s="87">
        <f t="shared" si="12"/>
        <v>0.75000000000000011</v>
      </c>
    </row>
    <row r="210" spans="23:23" x14ac:dyDescent="0.25">
      <c r="W210" s="87">
        <f t="shared" si="12"/>
        <v>0.80000000000000016</v>
      </c>
    </row>
    <row r="211" spans="23:23" x14ac:dyDescent="0.25">
      <c r="W211" s="87">
        <f t="shared" si="12"/>
        <v>0.8500000000000002</v>
      </c>
    </row>
    <row r="212" spans="23:23" x14ac:dyDescent="0.25">
      <c r="W212" s="87">
        <f t="shared" si="12"/>
        <v>0.90000000000000024</v>
      </c>
    </row>
    <row r="213" spans="23:23" x14ac:dyDescent="0.25">
      <c r="W213" s="87">
        <f t="shared" si="12"/>
        <v>0.95000000000000029</v>
      </c>
    </row>
    <row r="214" spans="23:23" x14ac:dyDescent="0.25">
      <c r="W214" s="87">
        <f t="shared" si="12"/>
        <v>1.0000000000000002</v>
      </c>
    </row>
    <row r="215" spans="23:23" x14ac:dyDescent="0.25">
      <c r="W215" s="87">
        <f t="shared" si="12"/>
        <v>1.0500000000000003</v>
      </c>
    </row>
    <row r="216" spans="23:23" x14ac:dyDescent="0.25">
      <c r="W216" s="87">
        <f t="shared" si="12"/>
        <v>1.1000000000000003</v>
      </c>
    </row>
    <row r="217" spans="23:23" x14ac:dyDescent="0.25">
      <c r="W217" s="87">
        <f t="shared" si="12"/>
        <v>1.1500000000000004</v>
      </c>
    </row>
    <row r="218" spans="23:23" x14ac:dyDescent="0.25">
      <c r="W218" s="87">
        <f t="shared" si="12"/>
        <v>1.2000000000000004</v>
      </c>
    </row>
    <row r="219" spans="23:23" x14ac:dyDescent="0.25">
      <c r="W219" s="87">
        <f t="shared" si="12"/>
        <v>1.2500000000000004</v>
      </c>
    </row>
    <row r="220" spans="23:23" x14ac:dyDescent="0.25">
      <c r="W220" s="87">
        <f t="shared" si="12"/>
        <v>1.3000000000000005</v>
      </c>
    </row>
    <row r="221" spans="23:23" x14ac:dyDescent="0.25">
      <c r="W221" s="87">
        <f t="shared" si="12"/>
        <v>1.3500000000000005</v>
      </c>
    </row>
    <row r="222" spans="23:23" x14ac:dyDescent="0.25">
      <c r="W222" s="87">
        <f t="shared" si="12"/>
        <v>1.4000000000000006</v>
      </c>
    </row>
    <row r="223" spans="23:23" s="76" customFormat="1" x14ac:dyDescent="0.25">
      <c r="W223" s="87">
        <f t="shared" si="12"/>
        <v>1.4500000000000006</v>
      </c>
    </row>
    <row r="224" spans="23:23" s="76" customFormat="1" x14ac:dyDescent="0.25">
      <c r="W224" s="87">
        <f t="shared" si="12"/>
        <v>1.5000000000000007</v>
      </c>
    </row>
    <row r="225" spans="23:23" s="76" customFormat="1" x14ac:dyDescent="0.25">
      <c r="W225" s="87">
        <f t="shared" si="12"/>
        <v>1.5500000000000007</v>
      </c>
    </row>
    <row r="226" spans="23:23" s="76" customFormat="1" x14ac:dyDescent="0.25">
      <c r="W226" s="87">
        <f t="shared" si="12"/>
        <v>1.6000000000000008</v>
      </c>
    </row>
    <row r="227" spans="23:23" s="76" customFormat="1" x14ac:dyDescent="0.25">
      <c r="W227" s="87">
        <f t="shared" si="12"/>
        <v>1.6500000000000008</v>
      </c>
    </row>
    <row r="228" spans="23:23" s="76" customFormat="1" x14ac:dyDescent="0.25">
      <c r="W228" s="87">
        <f t="shared" si="12"/>
        <v>1.7000000000000008</v>
      </c>
    </row>
    <row r="229" spans="23:23" s="76" customFormat="1" x14ac:dyDescent="0.25">
      <c r="W229" s="87">
        <f t="shared" si="12"/>
        <v>1.7500000000000009</v>
      </c>
    </row>
    <row r="230" spans="23:23" s="76" customFormat="1" x14ac:dyDescent="0.25">
      <c r="W230" s="87">
        <f t="shared" si="12"/>
        <v>1.8000000000000009</v>
      </c>
    </row>
    <row r="231" spans="23:23" s="76" customFormat="1" x14ac:dyDescent="0.25">
      <c r="W231" s="87">
        <f t="shared" si="12"/>
        <v>1.850000000000001</v>
      </c>
    </row>
    <row r="232" spans="23:23" s="76" customFormat="1" x14ac:dyDescent="0.25">
      <c r="W232" s="87">
        <f t="shared" si="12"/>
        <v>1.900000000000001</v>
      </c>
    </row>
    <row r="233" spans="23:23" s="76" customFormat="1" x14ac:dyDescent="0.25">
      <c r="W233" s="87">
        <f t="shared" si="12"/>
        <v>1.9500000000000011</v>
      </c>
    </row>
    <row r="234" spans="23:23" s="76" customFormat="1" x14ac:dyDescent="0.25">
      <c r="W234" s="87">
        <f t="shared" si="12"/>
        <v>2.0000000000000009</v>
      </c>
    </row>
    <row r="235" spans="23:23" s="76" customFormat="1" x14ac:dyDescent="0.25">
      <c r="W235" s="87">
        <f t="shared" si="12"/>
        <v>2.0500000000000007</v>
      </c>
    </row>
    <row r="236" spans="23:23" s="76" customFormat="1" x14ac:dyDescent="0.25">
      <c r="W236" s="87">
        <f t="shared" si="12"/>
        <v>2.1000000000000005</v>
      </c>
    </row>
    <row r="237" spans="23:23" s="76" customFormat="1" x14ac:dyDescent="0.25">
      <c r="W237" s="87">
        <f t="shared" si="12"/>
        <v>2.1500000000000004</v>
      </c>
    </row>
    <row r="238" spans="23:23" s="76" customFormat="1" x14ac:dyDescent="0.25">
      <c r="W238" s="87">
        <f t="shared" si="12"/>
        <v>2.2000000000000002</v>
      </c>
    </row>
    <row r="239" spans="23:23" s="76" customFormat="1" x14ac:dyDescent="0.25">
      <c r="W239" s="87">
        <f t="shared" si="12"/>
        <v>2.25</v>
      </c>
    </row>
    <row r="240" spans="23:23" s="76" customFormat="1" x14ac:dyDescent="0.25">
      <c r="W240" s="87">
        <f t="shared" si="12"/>
        <v>2.2999999999999998</v>
      </c>
    </row>
    <row r="241" spans="23:23" s="76" customFormat="1" x14ac:dyDescent="0.25">
      <c r="W241" s="87">
        <f t="shared" si="12"/>
        <v>2.3499999999999996</v>
      </c>
    </row>
    <row r="242" spans="23:23" s="76" customFormat="1" x14ac:dyDescent="0.25">
      <c r="W242" s="87">
        <f t="shared" si="12"/>
        <v>2.3999999999999995</v>
      </c>
    </row>
    <row r="243" spans="23:23" s="76" customFormat="1" x14ac:dyDescent="0.25">
      <c r="W243" s="87">
        <f t="shared" si="12"/>
        <v>2.4499999999999993</v>
      </c>
    </row>
    <row r="244" spans="23:23" s="76" customFormat="1" x14ac:dyDescent="0.25">
      <c r="W244" s="87">
        <f t="shared" si="12"/>
        <v>2.4999999999999991</v>
      </c>
    </row>
    <row r="245" spans="23:23" s="76" customFormat="1" x14ac:dyDescent="0.25">
      <c r="W245" s="87">
        <f t="shared" si="12"/>
        <v>2.5499999999999989</v>
      </c>
    </row>
    <row r="246" spans="23:23" s="76" customFormat="1" x14ac:dyDescent="0.25">
      <c r="W246" s="87">
        <f t="shared" si="12"/>
        <v>2.5999999999999988</v>
      </c>
    </row>
    <row r="247" spans="23:23" s="76" customFormat="1" x14ac:dyDescent="0.25">
      <c r="W247" s="87">
        <f t="shared" si="12"/>
        <v>2.6499999999999986</v>
      </c>
    </row>
    <row r="248" spans="23:23" s="76" customFormat="1" x14ac:dyDescent="0.25">
      <c r="W248" s="87">
        <f t="shared" si="12"/>
        <v>2.6999999999999984</v>
      </c>
    </row>
    <row r="249" spans="23:23" s="76" customFormat="1" x14ac:dyDescent="0.25">
      <c r="W249" s="87">
        <f t="shared" si="12"/>
        <v>2.7499999999999982</v>
      </c>
    </row>
    <row r="250" spans="23:23" s="76" customFormat="1" x14ac:dyDescent="0.25">
      <c r="W250" s="87">
        <f t="shared" si="12"/>
        <v>2.799999999999998</v>
      </c>
    </row>
    <row r="251" spans="23:23" s="76" customFormat="1" x14ac:dyDescent="0.25">
      <c r="W251" s="87">
        <f t="shared" si="12"/>
        <v>2.8499999999999979</v>
      </c>
    </row>
    <row r="252" spans="23:23" s="76" customFormat="1" x14ac:dyDescent="0.25">
      <c r="W252" s="87">
        <f t="shared" si="12"/>
        <v>2.8999999999999977</v>
      </c>
    </row>
    <row r="253" spans="23:23" s="76" customFormat="1" x14ac:dyDescent="0.25">
      <c r="W253" s="87">
        <f t="shared" si="12"/>
        <v>2.9499999999999975</v>
      </c>
    </row>
    <row r="254" spans="23:23" s="76" customFormat="1" x14ac:dyDescent="0.25">
      <c r="W254" s="87">
        <f t="shared" si="12"/>
        <v>2.9999999999999973</v>
      </c>
    </row>
    <row r="255" spans="23:23" s="76" customFormat="1" x14ac:dyDescent="0.25">
      <c r="W255" s="87">
        <f t="shared" si="12"/>
        <v>3.0499999999999972</v>
      </c>
    </row>
    <row r="256" spans="23:23" s="76" customFormat="1" x14ac:dyDescent="0.25">
      <c r="W256" s="87">
        <f t="shared" si="12"/>
        <v>3.099999999999997</v>
      </c>
    </row>
    <row r="257" spans="23:23" s="76" customFormat="1" x14ac:dyDescent="0.25">
      <c r="W257" s="87">
        <f t="shared" si="12"/>
        <v>3.1499999999999968</v>
      </c>
    </row>
    <row r="258" spans="23:23" s="76" customFormat="1" x14ac:dyDescent="0.25">
      <c r="W258" s="87">
        <f t="shared" si="12"/>
        <v>3.1999999999999966</v>
      </c>
    </row>
    <row r="259" spans="23:23" s="76" customFormat="1" x14ac:dyDescent="0.25">
      <c r="W259" s="87">
        <f t="shared" si="12"/>
        <v>3.2499999999999964</v>
      </c>
    </row>
    <row r="260" spans="23:23" s="76" customFormat="1" x14ac:dyDescent="0.25">
      <c r="W260" s="87">
        <f t="shared" si="12"/>
        <v>3.2999999999999963</v>
      </c>
    </row>
    <row r="261" spans="23:23" s="76" customFormat="1" x14ac:dyDescent="0.25">
      <c r="W261" s="87">
        <f t="shared" si="12"/>
        <v>3.3499999999999961</v>
      </c>
    </row>
    <row r="262" spans="23:23" s="76" customFormat="1" x14ac:dyDescent="0.25">
      <c r="W262" s="87">
        <f t="shared" si="12"/>
        <v>3.3999999999999959</v>
      </c>
    </row>
    <row r="263" spans="23:23" s="76" customFormat="1" x14ac:dyDescent="0.25">
      <c r="W263" s="87">
        <f t="shared" si="12"/>
        <v>3.4499999999999957</v>
      </c>
    </row>
    <row r="264" spans="23:23" s="76" customFormat="1" x14ac:dyDescent="0.25">
      <c r="W264" s="87">
        <f t="shared" si="12"/>
        <v>3.4999999999999956</v>
      </c>
    </row>
    <row r="265" spans="23:23" s="76" customFormat="1" x14ac:dyDescent="0.25">
      <c r="W265" s="87">
        <f t="shared" si="12"/>
        <v>3.5499999999999954</v>
      </c>
    </row>
    <row r="266" spans="23:23" s="76" customFormat="1" x14ac:dyDescent="0.25">
      <c r="W266" s="87">
        <f t="shared" si="12"/>
        <v>3.5999999999999952</v>
      </c>
    </row>
    <row r="267" spans="23:23" s="76" customFormat="1" x14ac:dyDescent="0.25">
      <c r="W267" s="87">
        <f t="shared" si="12"/>
        <v>3.649999999999995</v>
      </c>
    </row>
    <row r="268" spans="23:23" s="76" customFormat="1" x14ac:dyDescent="0.25">
      <c r="W268" s="87">
        <f t="shared" si="12"/>
        <v>3.6999999999999948</v>
      </c>
    </row>
    <row r="269" spans="23:23" s="76" customFormat="1" x14ac:dyDescent="0.25">
      <c r="W269" s="87">
        <f t="shared" si="12"/>
        <v>3.7499999999999947</v>
      </c>
    </row>
    <row r="270" spans="23:23" s="76" customFormat="1" x14ac:dyDescent="0.25">
      <c r="W270" s="87">
        <f t="shared" si="12"/>
        <v>3.7999999999999945</v>
      </c>
    </row>
    <row r="271" spans="23:23" s="76" customFormat="1" x14ac:dyDescent="0.25">
      <c r="W271" s="87">
        <f t="shared" si="12"/>
        <v>3.8499999999999943</v>
      </c>
    </row>
    <row r="272" spans="23:23" s="76" customFormat="1" x14ac:dyDescent="0.25">
      <c r="W272" s="87">
        <f t="shared" si="12"/>
        <v>3.8999999999999941</v>
      </c>
    </row>
    <row r="273" spans="23:23" s="76" customFormat="1" x14ac:dyDescent="0.25">
      <c r="W273" s="87">
        <f t="shared" si="12"/>
        <v>3.949999999999994</v>
      </c>
    </row>
    <row r="274" spans="23:23" s="76" customFormat="1" x14ac:dyDescent="0.25">
      <c r="W274" s="87">
        <f t="shared" si="12"/>
        <v>3.9999999999999938</v>
      </c>
    </row>
    <row r="275" spans="23:23" s="76" customFormat="1" x14ac:dyDescent="0.25">
      <c r="W275" s="87">
        <f t="shared" si="12"/>
        <v>4.0499999999999936</v>
      </c>
    </row>
    <row r="276" spans="23:23" s="76" customFormat="1" x14ac:dyDescent="0.25">
      <c r="W276" s="87">
        <f t="shared" si="12"/>
        <v>4.0999999999999934</v>
      </c>
    </row>
    <row r="277" spans="23:23" s="76" customFormat="1" x14ac:dyDescent="0.25">
      <c r="W277" s="87">
        <f t="shared" si="12"/>
        <v>4.1499999999999932</v>
      </c>
    </row>
    <row r="278" spans="23:23" s="76" customFormat="1" x14ac:dyDescent="0.25">
      <c r="W278" s="87">
        <f t="shared" si="12"/>
        <v>4.1999999999999931</v>
      </c>
    </row>
    <row r="279" spans="23:23" s="76" customFormat="1" x14ac:dyDescent="0.25">
      <c r="W279" s="87">
        <f t="shared" si="12"/>
        <v>4.2499999999999929</v>
      </c>
    </row>
    <row r="280" spans="23:23" s="76" customFormat="1" x14ac:dyDescent="0.25">
      <c r="W280" s="87">
        <f t="shared" si="12"/>
        <v>4.2999999999999927</v>
      </c>
    </row>
    <row r="281" spans="23:23" s="76" customFormat="1" x14ac:dyDescent="0.25">
      <c r="W281" s="87">
        <f t="shared" si="12"/>
        <v>4.3499999999999925</v>
      </c>
    </row>
    <row r="282" spans="23:23" s="76" customFormat="1" x14ac:dyDescent="0.25">
      <c r="W282" s="87">
        <f t="shared" si="12"/>
        <v>4.3999999999999924</v>
      </c>
    </row>
    <row r="283" spans="23:23" s="76" customFormat="1" x14ac:dyDescent="0.25">
      <c r="W283" s="87">
        <f t="shared" si="12"/>
        <v>4.4499999999999922</v>
      </c>
    </row>
    <row r="284" spans="23:23" s="76" customFormat="1" x14ac:dyDescent="0.25">
      <c r="W284" s="87">
        <f t="shared" si="12"/>
        <v>4.499999999999992</v>
      </c>
    </row>
    <row r="285" spans="23:23" s="76" customFormat="1" x14ac:dyDescent="0.25">
      <c r="W285" s="87">
        <f t="shared" si="12"/>
        <v>4.5499999999999918</v>
      </c>
    </row>
    <row r="286" spans="23:23" s="76" customFormat="1" x14ac:dyDescent="0.25">
      <c r="W286" s="87">
        <f t="shared" si="12"/>
        <v>4.5999999999999917</v>
      </c>
    </row>
    <row r="287" spans="23:23" s="76" customFormat="1" x14ac:dyDescent="0.25">
      <c r="W287" s="87">
        <f t="shared" si="12"/>
        <v>4.6499999999999915</v>
      </c>
    </row>
    <row r="288" spans="23:23" s="76" customFormat="1" x14ac:dyDescent="0.25">
      <c r="W288" s="87">
        <f t="shared" si="12"/>
        <v>4.6999999999999913</v>
      </c>
    </row>
    <row r="289" spans="22:23" x14ac:dyDescent="0.25">
      <c r="W289" s="87">
        <f t="shared" si="12"/>
        <v>4.7499999999999911</v>
      </c>
    </row>
    <row r="290" spans="22:23" s="76" customFormat="1" x14ac:dyDescent="0.25">
      <c r="W290" s="87">
        <f t="shared" si="12"/>
        <v>4.7999999999999909</v>
      </c>
    </row>
    <row r="291" spans="22:23" s="76" customFormat="1" x14ac:dyDescent="0.25">
      <c r="W291" s="87">
        <f t="shared" ref="W291:W294" si="13">W290+0.05</f>
        <v>4.8499999999999908</v>
      </c>
    </row>
    <row r="292" spans="22:23" s="76" customFormat="1" x14ac:dyDescent="0.25">
      <c r="W292" s="87">
        <f t="shared" si="13"/>
        <v>4.8999999999999906</v>
      </c>
    </row>
    <row r="293" spans="22:23" s="76" customFormat="1" x14ac:dyDescent="0.25">
      <c r="W293" s="87">
        <f t="shared" si="13"/>
        <v>4.9499999999999904</v>
      </c>
    </row>
    <row r="294" spans="22:23" s="76" customFormat="1" x14ac:dyDescent="0.25">
      <c r="W294" s="87">
        <f t="shared" si="13"/>
        <v>4.9999999999999902</v>
      </c>
    </row>
    <row r="296" spans="22:23" x14ac:dyDescent="0.25">
      <c r="V296" s="70" t="s">
        <v>70</v>
      </c>
      <c r="W296" s="86">
        <v>2</v>
      </c>
    </row>
    <row r="297" spans="22:23" x14ac:dyDescent="0.25">
      <c r="W297" s="87">
        <v>3</v>
      </c>
    </row>
    <row r="298" spans="22:23" x14ac:dyDescent="0.25">
      <c r="W298" s="86">
        <v>4</v>
      </c>
    </row>
    <row r="299" spans="22:23" x14ac:dyDescent="0.25">
      <c r="W299" s="87">
        <v>5</v>
      </c>
    </row>
    <row r="300" spans="22:23" x14ac:dyDescent="0.25">
      <c r="W300" s="86">
        <v>6</v>
      </c>
    </row>
    <row r="301" spans="22:23" x14ac:dyDescent="0.25">
      <c r="W301" s="87">
        <v>7</v>
      </c>
    </row>
    <row r="302" spans="22:23" x14ac:dyDescent="0.25">
      <c r="W302" s="86">
        <v>8</v>
      </c>
    </row>
    <row r="303" spans="22:23" x14ac:dyDescent="0.25">
      <c r="W303" s="87">
        <v>9</v>
      </c>
    </row>
    <row r="304" spans="22:23" x14ac:dyDescent="0.25">
      <c r="W304" s="86">
        <v>10</v>
      </c>
    </row>
    <row r="305" spans="23:23" x14ac:dyDescent="0.25">
      <c r="W305" s="87">
        <v>11</v>
      </c>
    </row>
    <row r="306" spans="23:23" x14ac:dyDescent="0.25">
      <c r="W306" s="86">
        <v>12</v>
      </c>
    </row>
    <row r="307" spans="23:23" x14ac:dyDescent="0.25">
      <c r="W307" s="87">
        <v>13</v>
      </c>
    </row>
    <row r="308" spans="23:23" x14ac:dyDescent="0.25">
      <c r="W308" s="86">
        <v>14</v>
      </c>
    </row>
    <row r="309" spans="23:23" x14ac:dyDescent="0.25">
      <c r="W309" s="87">
        <v>15</v>
      </c>
    </row>
    <row r="310" spans="23:23" x14ac:dyDescent="0.25">
      <c r="W310" s="86">
        <v>16</v>
      </c>
    </row>
    <row r="311" spans="23:23" x14ac:dyDescent="0.25">
      <c r="W311" s="87">
        <v>17</v>
      </c>
    </row>
    <row r="312" spans="23:23" x14ac:dyDescent="0.25">
      <c r="W312" s="86">
        <v>18</v>
      </c>
    </row>
    <row r="313" spans="23:23" x14ac:dyDescent="0.25">
      <c r="W313" s="87">
        <v>19</v>
      </c>
    </row>
    <row r="314" spans="23:23" x14ac:dyDescent="0.25">
      <c r="W314" s="86">
        <v>20</v>
      </c>
    </row>
    <row r="315" spans="23:23" x14ac:dyDescent="0.25">
      <c r="W315" s="87">
        <v>21</v>
      </c>
    </row>
    <row r="316" spans="23:23" x14ac:dyDescent="0.25">
      <c r="W316" s="86">
        <v>22</v>
      </c>
    </row>
    <row r="317" spans="23:23" x14ac:dyDescent="0.25">
      <c r="W317" s="87">
        <v>23</v>
      </c>
    </row>
    <row r="318" spans="23:23" x14ac:dyDescent="0.25">
      <c r="W318" s="86">
        <v>24</v>
      </c>
    </row>
    <row r="319" spans="23:23" x14ac:dyDescent="0.25">
      <c r="W319" s="87">
        <v>25</v>
      </c>
    </row>
    <row r="320" spans="23:23" x14ac:dyDescent="0.25">
      <c r="W320" s="86">
        <v>26</v>
      </c>
    </row>
    <row r="321" spans="23:23" x14ac:dyDescent="0.25">
      <c r="W321" s="87">
        <v>27</v>
      </c>
    </row>
    <row r="322" spans="23:23" s="76" customFormat="1" x14ac:dyDescent="0.25">
      <c r="W322" s="86">
        <v>28</v>
      </c>
    </row>
    <row r="323" spans="23:23" s="76" customFormat="1" x14ac:dyDescent="0.25">
      <c r="W323" s="87">
        <v>29</v>
      </c>
    </row>
    <row r="324" spans="23:23" s="76" customFormat="1" x14ac:dyDescent="0.25">
      <c r="W324" s="86">
        <v>30</v>
      </c>
    </row>
    <row r="325" spans="23:23" s="76" customFormat="1" x14ac:dyDescent="0.25">
      <c r="W325" s="87">
        <v>31</v>
      </c>
    </row>
    <row r="326" spans="23:23" s="76" customFormat="1" x14ac:dyDescent="0.25">
      <c r="W326" s="86">
        <v>32</v>
      </c>
    </row>
    <row r="327" spans="23:23" s="76" customFormat="1" x14ac:dyDescent="0.25">
      <c r="W327" s="87">
        <v>33</v>
      </c>
    </row>
    <row r="328" spans="23:23" s="76" customFormat="1" x14ac:dyDescent="0.25">
      <c r="W328" s="86">
        <v>34</v>
      </c>
    </row>
    <row r="329" spans="23:23" s="76" customFormat="1" x14ac:dyDescent="0.25">
      <c r="W329" s="87">
        <v>35</v>
      </c>
    </row>
    <row r="330" spans="23:23" s="76" customFormat="1" x14ac:dyDescent="0.25">
      <c r="W330" s="86">
        <v>36</v>
      </c>
    </row>
    <row r="331" spans="23:23" s="76" customFormat="1" x14ac:dyDescent="0.25">
      <c r="W331" s="87">
        <v>37</v>
      </c>
    </row>
    <row r="332" spans="23:23" s="76" customFormat="1" x14ac:dyDescent="0.25">
      <c r="W332" s="86">
        <v>38</v>
      </c>
    </row>
    <row r="333" spans="23:23" s="76" customFormat="1" x14ac:dyDescent="0.25">
      <c r="W333" s="87">
        <v>39</v>
      </c>
    </row>
    <row r="334" spans="23:23" s="76" customFormat="1" x14ac:dyDescent="0.25">
      <c r="W334" s="86">
        <v>40</v>
      </c>
    </row>
    <row r="335" spans="23:23" x14ac:dyDescent="0.25">
      <c r="W335" s="87">
        <v>41</v>
      </c>
    </row>
    <row r="336" spans="23:23" x14ac:dyDescent="0.25">
      <c r="W336" s="86">
        <v>42</v>
      </c>
    </row>
    <row r="337" spans="22:23" x14ac:dyDescent="0.25">
      <c r="W337" s="87">
        <v>43</v>
      </c>
    </row>
    <row r="338" spans="22:23" x14ac:dyDescent="0.25">
      <c r="W338" s="86">
        <v>44</v>
      </c>
    </row>
    <row r="339" spans="22:23" x14ac:dyDescent="0.25">
      <c r="W339" s="87">
        <v>45</v>
      </c>
    </row>
    <row r="340" spans="22:23" x14ac:dyDescent="0.25">
      <c r="W340" s="86">
        <v>46</v>
      </c>
    </row>
    <row r="341" spans="22:23" x14ac:dyDescent="0.25">
      <c r="W341" s="87">
        <v>47</v>
      </c>
    </row>
    <row r="342" spans="22:23" x14ac:dyDescent="0.25">
      <c r="W342" s="86">
        <v>48</v>
      </c>
    </row>
    <row r="343" spans="22:23" x14ac:dyDescent="0.25">
      <c r="W343" s="87">
        <v>49</v>
      </c>
    </row>
    <row r="344" spans="22:23" x14ac:dyDescent="0.25">
      <c r="W344" s="86">
        <v>50</v>
      </c>
    </row>
    <row r="345" spans="22:23" x14ac:dyDescent="0.25">
      <c r="W345" s="87">
        <v>51</v>
      </c>
    </row>
    <row r="346" spans="22:23" x14ac:dyDescent="0.25">
      <c r="W346" s="86">
        <v>52</v>
      </c>
    </row>
    <row r="347" spans="22:23" s="76" customFormat="1" x14ac:dyDescent="0.25">
      <c r="W347" s="87">
        <v>53</v>
      </c>
    </row>
    <row r="348" spans="22:23" s="76" customFormat="1" x14ac:dyDescent="0.25">
      <c r="W348" s="86">
        <v>54</v>
      </c>
    </row>
    <row r="349" spans="22:23" s="76" customFormat="1" x14ac:dyDescent="0.25">
      <c r="W349" s="87">
        <v>55</v>
      </c>
    </row>
    <row r="352" spans="22:23" x14ac:dyDescent="0.25">
      <c r="V352" s="71" t="e">
        <f>'User Input Worksheet'!B34:G34</f>
        <v>#VALUE!</v>
      </c>
      <c r="W352" s="86">
        <v>0.1</v>
      </c>
    </row>
    <row r="353" spans="22:23" x14ac:dyDescent="0.25">
      <c r="V353" s="76"/>
      <c r="W353" s="87">
        <f t="shared" ref="W353:W380" si="14">W352+0.05</f>
        <v>0.15000000000000002</v>
      </c>
    </row>
    <row r="354" spans="22:23" x14ac:dyDescent="0.25">
      <c r="V354" s="76"/>
      <c r="W354" s="87">
        <f t="shared" si="14"/>
        <v>0.2</v>
      </c>
    </row>
    <row r="355" spans="22:23" x14ac:dyDescent="0.25">
      <c r="V355" s="76"/>
      <c r="W355" s="87">
        <f t="shared" si="14"/>
        <v>0.25</v>
      </c>
    </row>
    <row r="356" spans="22:23" x14ac:dyDescent="0.25">
      <c r="V356" s="76"/>
      <c r="W356" s="87">
        <f t="shared" si="14"/>
        <v>0.3</v>
      </c>
    </row>
    <row r="357" spans="22:23" x14ac:dyDescent="0.25">
      <c r="V357" s="76"/>
      <c r="W357" s="87">
        <f t="shared" si="14"/>
        <v>0.35</v>
      </c>
    </row>
    <row r="358" spans="22:23" x14ac:dyDescent="0.25">
      <c r="V358" s="76"/>
      <c r="W358" s="87">
        <f t="shared" si="14"/>
        <v>0.39999999999999997</v>
      </c>
    </row>
    <row r="359" spans="22:23" x14ac:dyDescent="0.25">
      <c r="V359" s="76"/>
      <c r="W359" s="87">
        <f t="shared" si="14"/>
        <v>0.44999999999999996</v>
      </c>
    </row>
    <row r="360" spans="22:23" x14ac:dyDescent="0.25">
      <c r="V360" s="76"/>
      <c r="W360" s="87">
        <f t="shared" si="14"/>
        <v>0.49999999999999994</v>
      </c>
    </row>
    <row r="361" spans="22:23" x14ac:dyDescent="0.25">
      <c r="V361" s="76"/>
      <c r="W361" s="87">
        <f t="shared" si="14"/>
        <v>0.54999999999999993</v>
      </c>
    </row>
    <row r="362" spans="22:23" x14ac:dyDescent="0.25">
      <c r="V362" s="76"/>
      <c r="W362" s="87">
        <f t="shared" si="14"/>
        <v>0.6</v>
      </c>
    </row>
    <row r="363" spans="22:23" x14ac:dyDescent="0.25">
      <c r="V363" s="76"/>
      <c r="W363" s="87">
        <f t="shared" si="14"/>
        <v>0.65</v>
      </c>
    </row>
    <row r="364" spans="22:23" x14ac:dyDescent="0.25">
      <c r="V364" s="76"/>
      <c r="W364" s="87">
        <f t="shared" si="14"/>
        <v>0.70000000000000007</v>
      </c>
    </row>
    <row r="365" spans="22:23" x14ac:dyDescent="0.25">
      <c r="V365" s="76"/>
      <c r="W365" s="87">
        <f t="shared" si="14"/>
        <v>0.75000000000000011</v>
      </c>
    </row>
    <row r="366" spans="22:23" x14ac:dyDescent="0.25">
      <c r="V366" s="76"/>
      <c r="W366" s="87">
        <f t="shared" si="14"/>
        <v>0.80000000000000016</v>
      </c>
    </row>
    <row r="367" spans="22:23" x14ac:dyDescent="0.25">
      <c r="V367" s="76"/>
      <c r="W367" s="87">
        <f t="shared" si="14"/>
        <v>0.8500000000000002</v>
      </c>
    </row>
    <row r="368" spans="22:23" x14ac:dyDescent="0.25">
      <c r="V368" s="76"/>
      <c r="W368" s="87">
        <f t="shared" si="14"/>
        <v>0.90000000000000024</v>
      </c>
    </row>
    <row r="369" spans="22:23" x14ac:dyDescent="0.25">
      <c r="V369" s="76"/>
      <c r="W369" s="87">
        <f t="shared" si="14"/>
        <v>0.95000000000000029</v>
      </c>
    </row>
    <row r="370" spans="22:23" x14ac:dyDescent="0.25">
      <c r="V370" s="76"/>
      <c r="W370" s="87">
        <f t="shared" si="14"/>
        <v>1.0000000000000002</v>
      </c>
    </row>
    <row r="371" spans="22:23" x14ac:dyDescent="0.25">
      <c r="V371" s="76"/>
      <c r="W371" s="87">
        <f t="shared" si="14"/>
        <v>1.0500000000000003</v>
      </c>
    </row>
    <row r="372" spans="22:23" x14ac:dyDescent="0.25">
      <c r="V372" s="76"/>
      <c r="W372" s="87">
        <f t="shared" si="14"/>
        <v>1.1000000000000003</v>
      </c>
    </row>
    <row r="373" spans="22:23" x14ac:dyDescent="0.25">
      <c r="V373" s="76"/>
      <c r="W373" s="87">
        <f t="shared" si="14"/>
        <v>1.1500000000000004</v>
      </c>
    </row>
    <row r="374" spans="22:23" x14ac:dyDescent="0.25">
      <c r="V374" s="76"/>
      <c r="W374" s="87">
        <f t="shared" si="14"/>
        <v>1.2000000000000004</v>
      </c>
    </row>
    <row r="375" spans="22:23" x14ac:dyDescent="0.25">
      <c r="V375" s="76"/>
      <c r="W375" s="87">
        <f t="shared" si="14"/>
        <v>1.2500000000000004</v>
      </c>
    </row>
    <row r="376" spans="22:23" x14ac:dyDescent="0.25">
      <c r="V376" s="76"/>
      <c r="W376" s="87">
        <f t="shared" si="14"/>
        <v>1.3000000000000005</v>
      </c>
    </row>
    <row r="377" spans="22:23" x14ac:dyDescent="0.25">
      <c r="V377" s="76"/>
      <c r="W377" s="87">
        <f t="shared" si="14"/>
        <v>1.3500000000000005</v>
      </c>
    </row>
    <row r="378" spans="22:23" x14ac:dyDescent="0.25">
      <c r="V378" s="76"/>
      <c r="W378" s="87">
        <f t="shared" si="14"/>
        <v>1.4000000000000006</v>
      </c>
    </row>
    <row r="379" spans="22:23" x14ac:dyDescent="0.25">
      <c r="V379" s="76"/>
      <c r="W379" s="87">
        <f t="shared" si="14"/>
        <v>1.4500000000000006</v>
      </c>
    </row>
    <row r="380" spans="22:23" x14ac:dyDescent="0.25">
      <c r="V380" s="76"/>
      <c r="W380" s="87">
        <f t="shared" si="14"/>
        <v>1.5000000000000007</v>
      </c>
    </row>
  </sheetData>
  <conditionalFormatting sqref="G21:J21">
    <cfRule type="top10" dxfId="0" priority="2" rank="1"/>
  </conditionalFormatting>
  <conditionalFormatting sqref="F21:J21">
    <cfRule type="colorScale" priority="1">
      <colorScale>
        <cfvo type="min"/>
        <cfvo type="percentile" val="50"/>
        <cfvo type="max"/>
        <color rgb="FFF8696B"/>
        <color rgb="FFFFEB84"/>
        <color rgb="FF63BE7B"/>
      </colorScale>
    </cfRule>
  </conditionalFormatting>
  <hyperlinks>
    <hyperlink ref="G18"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Introduction</vt:lpstr>
      <vt:lpstr>User Input Worksheet</vt:lpstr>
      <vt:lpstr>Results</vt:lpstr>
      <vt:lpstr>Background Information</vt:lpstr>
      <vt:lpstr>Introduction!Print_Area</vt:lpstr>
      <vt:lpstr>'User Input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GTonsor</dc:creator>
  <cp:lastModifiedBy>GTonsor</cp:lastModifiedBy>
  <cp:lastPrinted>2021-03-11T16:04:18Z</cp:lastPrinted>
  <dcterms:created xsi:type="dcterms:W3CDTF">2020-07-29T20:06:50Z</dcterms:created>
  <dcterms:modified xsi:type="dcterms:W3CDTF">2021-03-11T16:04:22Z</dcterms:modified>
</cp:coreProperties>
</file>