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RobinReid\Documents\Decision Tool Updates\Prevent Plant\"/>
    </mc:Choice>
  </mc:AlternateContent>
  <xr:revisionPtr revIDLastSave="0" documentId="13_ncr:1_{EEB29809-B66F-49B9-83DF-7BDD530FD496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Intro" sheetId="3" r:id="rId1"/>
    <sheet name="Corn Prevent Plant" sheetId="1" r:id="rId2"/>
    <sheet name="Grain Sorghum Prevent Plant" sheetId="4" r:id="rId3"/>
    <sheet name="Soybean Prevent Plant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C7" i="4"/>
  <c r="C7" i="5"/>
  <c r="C7" i="1"/>
  <c r="C30" i="1"/>
  <c r="C30" i="4"/>
  <c r="C32" i="4" s="1"/>
  <c r="C28" i="5"/>
  <c r="C30" i="5" s="1"/>
  <c r="F10" i="5"/>
  <c r="C38" i="5"/>
  <c r="C36" i="5"/>
  <c r="F27" i="5"/>
  <c r="F29" i="5" s="1"/>
  <c r="C22" i="5"/>
  <c r="F17" i="5" s="1"/>
  <c r="F14" i="5"/>
  <c r="F7" i="5"/>
  <c r="F11" i="5" s="1"/>
  <c r="C40" i="4"/>
  <c r="C38" i="4"/>
  <c r="C41" i="4" s="1"/>
  <c r="F19" i="4" s="1"/>
  <c r="F27" i="4"/>
  <c r="F29" i="4" s="1"/>
  <c r="C24" i="4"/>
  <c r="F17" i="4" s="1"/>
  <c r="F14" i="4"/>
  <c r="F10" i="4"/>
  <c r="F7" i="4"/>
  <c r="F7" i="1"/>
  <c r="F10" i="1"/>
  <c r="F14" i="1"/>
  <c r="C24" i="1"/>
  <c r="F17" i="1" s="1"/>
  <c r="C40" i="1"/>
  <c r="F27" i="1"/>
  <c r="F29" i="1" s="1"/>
  <c r="C39" i="5" l="1"/>
  <c r="F19" i="5" s="1"/>
  <c r="C41" i="5"/>
  <c r="F15" i="5"/>
  <c r="F18" i="5"/>
  <c r="F11" i="4"/>
  <c r="F15" i="4" s="1"/>
  <c r="C43" i="4"/>
  <c r="F18" i="4"/>
  <c r="F20" i="4" s="1"/>
  <c r="F11" i="1"/>
  <c r="C32" i="1"/>
  <c r="F18" i="1" s="1"/>
  <c r="F20" i="1" s="1"/>
  <c r="F20" i="5" l="1"/>
  <c r="F22" i="5"/>
  <c r="F22" i="4"/>
  <c r="C41" i="1"/>
  <c r="C43" i="1" l="1"/>
  <c r="F15" i="1" l="1"/>
  <c r="F22" i="1" l="1"/>
</calcChain>
</file>

<file path=xl/sharedStrings.xml><?xml version="1.0" encoding="utf-8"?>
<sst xmlns="http://schemas.openxmlformats.org/spreadsheetml/2006/main" count="184" uniqueCount="75">
  <si>
    <t>APH yield (bu per acre)</t>
  </si>
  <si>
    <t>Projected Price ($ per bu)</t>
  </si>
  <si>
    <t>Prevented Planting payment</t>
  </si>
  <si>
    <t>Net returns ($ per acre)</t>
  </si>
  <si>
    <t>Weed control costs per acre</t>
  </si>
  <si>
    <t>Prevented Planting payment factor</t>
  </si>
  <si>
    <t>Expected cash price, $ per bu</t>
  </si>
  <si>
    <t>Expected crop revenue, $ per acre</t>
  </si>
  <si>
    <t>Crop insurance payment</t>
  </si>
  <si>
    <t>Expected Harvest Price for insurance</t>
  </si>
  <si>
    <t>Adjusted revenue guarantee, $/acre</t>
  </si>
  <si>
    <t>Total revenue, $ per acre</t>
  </si>
  <si>
    <t>Input costs, $ per acre</t>
  </si>
  <si>
    <t>Harvesting costs</t>
  </si>
  <si>
    <t>Total expenses</t>
  </si>
  <si>
    <t>Seed</t>
  </si>
  <si>
    <t>Herbicides</t>
  </si>
  <si>
    <t xml:space="preserve">   --Burndown</t>
  </si>
  <si>
    <t xml:space="preserve">   --Pre-emergence</t>
  </si>
  <si>
    <t xml:space="preserve">   --Post-emergence</t>
  </si>
  <si>
    <t>Fungicides</t>
  </si>
  <si>
    <t>Insecticides</t>
  </si>
  <si>
    <t>Crop consulting</t>
  </si>
  <si>
    <t xml:space="preserve">   --planting</t>
  </si>
  <si>
    <t xml:space="preserve">   --fertilizer application</t>
  </si>
  <si>
    <t xml:space="preserve">   --tillage</t>
  </si>
  <si>
    <t xml:space="preserve">   --spraying</t>
  </si>
  <si>
    <t xml:space="preserve">   --drying and other</t>
  </si>
  <si>
    <t>Labor (beyond custom field operations)</t>
  </si>
  <si>
    <t>Miscellaneous</t>
  </si>
  <si>
    <t>Other variable expenses</t>
  </si>
  <si>
    <t>Interest on variable expenses</t>
  </si>
  <si>
    <t>Custom harvesting</t>
  </si>
  <si>
    <t>Direct input costs</t>
  </si>
  <si>
    <t>Machinery &amp; field operations</t>
  </si>
  <si>
    <t xml:space="preserve">   --extra harvest charge per bushel</t>
  </si>
  <si>
    <t xml:space="preserve">   --extra yield threshold, bu/a</t>
  </si>
  <si>
    <t>HARVESTING COSTS</t>
  </si>
  <si>
    <t>MACHINERY &amp; FIELD OPERATIONS, custom rates</t>
  </si>
  <si>
    <t>extra yield charge, $ per acre</t>
  </si>
  <si>
    <t xml:space="preserve">   --hauling charge per bushel</t>
  </si>
  <si>
    <t>total hauling charge</t>
  </si>
  <si>
    <t>base harvesting charge</t>
  </si>
  <si>
    <t>DIRECT INPUT COSTS</t>
  </si>
  <si>
    <t>Insurance guarantee level</t>
  </si>
  <si>
    <t>Expected actual revenue for insurance</t>
  </si>
  <si>
    <t>Revenue guarantee ($ per acre)</t>
  </si>
  <si>
    <t>INTRODUCTION</t>
  </si>
  <si>
    <t>INSTRUCTIONS FOR THE USER:</t>
  </si>
  <si>
    <t>FOR MORE INFORMATION:</t>
  </si>
  <si>
    <t>Kansas State University</t>
  </si>
  <si>
    <t>Robin Reid</t>
  </si>
  <si>
    <t>Extension Farm Economist</t>
  </si>
  <si>
    <t>robinreid@ksu.edu</t>
  </si>
  <si>
    <t>785-532-0964</t>
  </si>
  <si>
    <r>
      <t xml:space="preserve">Be sure to </t>
    </r>
    <r>
      <rPr>
        <b/>
        <sz val="12"/>
        <rFont val="Calibri"/>
        <family val="2"/>
        <scheme val="minor"/>
      </rPr>
      <t>"Enable Content"</t>
    </r>
    <r>
      <rPr>
        <sz val="12"/>
        <rFont val="Calibri"/>
        <family val="2"/>
        <scheme val="minor"/>
      </rPr>
      <t xml:space="preserve"> for the spreadsheet to function correctly.  </t>
    </r>
    <r>
      <rPr>
        <b/>
        <sz val="12"/>
        <color rgb="FF0000FF"/>
        <rFont val="Calibri"/>
        <family val="2"/>
        <scheme val="minor"/>
      </rPr>
      <t>Blue</t>
    </r>
    <r>
      <rPr>
        <sz val="12"/>
        <rFont val="Calibri"/>
        <family val="2"/>
        <scheme val="minor"/>
      </rPr>
      <t xml:space="preserve"> values are inputs that should be changed from the defaults to match your operation.  Black values are automatically calculated.</t>
    </r>
  </si>
  <si>
    <t>because of Drought Conditions</t>
  </si>
  <si>
    <t>An Excel spreadsheet for evaluating taking prevented planting for spring crops or planting the crop with high risk of loss</t>
  </si>
  <si>
    <t>KSU-Prevented Planting Analysis on Corn/Soybeans/Grain Sorghum</t>
  </si>
  <si>
    <t>Version- 4.28.2022</t>
  </si>
  <si>
    <t>Copyright 2022 AgManager.info, K-State Department of Agricultural Economics</t>
  </si>
  <si>
    <t>Total Costs less sunk costs</t>
  </si>
  <si>
    <t>Expected yield</t>
  </si>
  <si>
    <t>Partial Budget Analysis of Planting Corn</t>
  </si>
  <si>
    <t>Additonal Fertilizer</t>
  </si>
  <si>
    <t>Partial Budget Analysis of Planting Grain Sorghum</t>
  </si>
  <si>
    <t>ADDITIONAL COSTS if PLANTED</t>
  </si>
  <si>
    <t>PLANT GRAIN SORGHUM</t>
  </si>
  <si>
    <t>TAKE PREVENT PLANT</t>
  </si>
  <si>
    <t>PLANT CORN</t>
  </si>
  <si>
    <t xml:space="preserve">This tool was developed to assist producers facing a situation of prevented planting for corn, soybeans, or grain sorghum in Kansas due to drought conditions. </t>
  </si>
  <si>
    <t>Partial Budget Analysis of Planting Soybeans</t>
  </si>
  <si>
    <t>PLANT SOYBEANS</t>
  </si>
  <si>
    <t>Assumes that expenses such as land rent, crop insurance, and fertilizer and chemical already applied are sunk costs</t>
  </si>
  <si>
    <t>Net return ($ per acre)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</si>
</sst>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</cellStyleXfs>
  <cellXfs count="90">
    <xf numFmtId="0" fontId="0" fillId="0" borderId="0" xfId="0"/>
    <xf numFmtId="0" fontId="7" fillId="3" borderId="1" xfId="3" applyFont="1" applyFill="1" applyBorder="1" applyProtection="1"/>
    <xf numFmtId="0" fontId="7" fillId="3" borderId="2" xfId="3" applyFont="1" applyFill="1" applyBorder="1" applyProtection="1"/>
    <xf numFmtId="0" fontId="7" fillId="3" borderId="3" xfId="3" applyFont="1" applyFill="1" applyBorder="1" applyProtection="1"/>
    <xf numFmtId="0" fontId="8" fillId="3" borderId="4" xfId="3" applyFont="1" applyFill="1" applyBorder="1" applyAlignment="1" applyProtection="1"/>
    <xf numFmtId="0" fontId="9" fillId="3" borderId="0" xfId="3" applyFont="1" applyFill="1" applyAlignment="1" applyProtection="1"/>
    <xf numFmtId="0" fontId="10" fillId="3" borderId="0" xfId="3" applyFont="1" applyFill="1" applyBorder="1" applyProtection="1"/>
    <xf numFmtId="0" fontId="7" fillId="3" borderId="0" xfId="3" applyFont="1" applyFill="1" applyBorder="1" applyProtection="1"/>
    <xf numFmtId="0" fontId="7" fillId="3" borderId="5" xfId="3" applyFont="1" applyFill="1" applyBorder="1" applyProtection="1"/>
    <xf numFmtId="0" fontId="13" fillId="3" borderId="5" xfId="3" applyFont="1" applyFill="1" applyBorder="1" applyProtection="1"/>
    <xf numFmtId="0" fontId="7" fillId="3" borderId="6" xfId="3" applyFont="1" applyFill="1" applyBorder="1" applyProtection="1"/>
    <xf numFmtId="0" fontId="7" fillId="3" borderId="7" xfId="3" applyFont="1" applyFill="1" applyBorder="1" applyProtection="1"/>
    <xf numFmtId="0" fontId="12" fillId="3" borderId="7" xfId="3" applyFont="1" applyFill="1" applyBorder="1" applyProtection="1"/>
    <xf numFmtId="0" fontId="14" fillId="3" borderId="8" xfId="3" applyFont="1" applyFill="1" applyBorder="1" applyAlignment="1" applyProtection="1">
      <alignment horizontal="right"/>
    </xf>
    <xf numFmtId="0" fontId="15" fillId="0" borderId="0" xfId="3" applyFont="1" applyAlignment="1" applyProtection="1"/>
    <xf numFmtId="0" fontId="16" fillId="0" borderId="0" xfId="3" applyFont="1" applyAlignment="1" applyProtection="1"/>
    <xf numFmtId="0" fontId="16" fillId="0" borderId="0" xfId="3" applyFont="1" applyProtection="1"/>
    <xf numFmtId="0" fontId="17" fillId="0" borderId="0" xfId="3" applyFont="1" applyProtection="1"/>
    <xf numFmtId="0" fontId="17" fillId="0" borderId="0" xfId="3" applyFont="1" applyFill="1" applyProtection="1"/>
    <xf numFmtId="0" fontId="6" fillId="0" borderId="0" xfId="3" applyProtection="1"/>
    <xf numFmtId="0" fontId="17" fillId="0" borderId="0" xfId="3" applyFont="1" applyAlignment="1" applyProtection="1">
      <alignment vertical="center" wrapText="1"/>
    </xf>
    <xf numFmtId="0" fontId="15" fillId="0" borderId="0" xfId="3" applyFont="1" applyProtection="1"/>
    <xf numFmtId="0" fontId="16" fillId="0" borderId="0" xfId="3" applyFont="1" applyAlignment="1" applyProtection="1">
      <alignment horizontal="center"/>
    </xf>
    <xf numFmtId="0" fontId="16" fillId="0" borderId="0" xfId="5" applyFont="1" applyFill="1" applyAlignment="1" applyProtection="1"/>
    <xf numFmtId="0" fontId="16" fillId="0" borderId="0" xfId="3" applyFont="1" applyFill="1" applyAlignment="1" applyProtection="1"/>
    <xf numFmtId="0" fontId="17" fillId="0" borderId="0" xfId="3" applyFont="1" applyAlignment="1" applyProtection="1"/>
    <xf numFmtId="0" fontId="19" fillId="0" borderId="0" xfId="6" applyAlignment="1" applyProtection="1">
      <protection locked="0"/>
    </xf>
    <xf numFmtId="164" fontId="4" fillId="4" borderId="5" xfId="1" applyNumberFormat="1" applyFont="1" applyFill="1" applyBorder="1" applyAlignment="1" applyProtection="1">
      <alignment horizontal="right"/>
      <protection locked="0"/>
    </xf>
    <xf numFmtId="164" fontId="4" fillId="4" borderId="5" xfId="0" applyNumberFormat="1" applyFont="1" applyFill="1" applyBorder="1" applyProtection="1">
      <protection locked="0"/>
    </xf>
    <xf numFmtId="9" fontId="4" fillId="4" borderId="5" xfId="2" applyFont="1" applyFill="1" applyBorder="1" applyProtection="1">
      <protection locked="0"/>
    </xf>
    <xf numFmtId="0" fontId="10" fillId="3" borderId="0" xfId="3" applyFont="1" applyFill="1" applyBorder="1" applyAlignment="1" applyProtection="1">
      <alignment vertical="top" wrapText="1"/>
    </xf>
    <xf numFmtId="0" fontId="0" fillId="4" borderId="0" xfId="0" applyFill="1" applyBorder="1"/>
    <xf numFmtId="9" fontId="4" fillId="2" borderId="5" xfId="2" applyFont="1" applyFill="1" applyBorder="1" applyProtection="1">
      <protection locked="0"/>
    </xf>
    <xf numFmtId="1" fontId="4" fillId="4" borderId="5" xfId="2" quotePrefix="1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10" fillId="3" borderId="4" xfId="3" applyFont="1" applyFill="1" applyBorder="1" applyAlignment="1" applyProtection="1">
      <alignment horizontal="left" vertical="top" wrapText="1"/>
    </xf>
    <xf numFmtId="0" fontId="10" fillId="3" borderId="0" xfId="3" applyFont="1" applyFill="1" applyBorder="1" applyAlignment="1" applyProtection="1">
      <alignment horizontal="left" vertical="top" wrapText="1"/>
    </xf>
    <xf numFmtId="0" fontId="16" fillId="0" borderId="0" xfId="3" applyFont="1" applyAlignment="1" applyProtection="1">
      <alignment horizontal="left" wrapText="1"/>
    </xf>
    <xf numFmtId="0" fontId="14" fillId="3" borderId="7" xfId="3" applyFont="1" applyFill="1" applyBorder="1" applyAlignment="1" applyProtection="1">
      <alignment horizontal="right"/>
    </xf>
    <xf numFmtId="0" fontId="11" fillId="3" borderId="7" xfId="3" applyFont="1" applyFill="1" applyBorder="1" applyAlignment="1" applyProtection="1">
      <alignment horizontal="right"/>
    </xf>
    <xf numFmtId="14" fontId="14" fillId="3" borderId="7" xfId="3" applyNumberFormat="1" applyFont="1" applyFill="1" applyBorder="1" applyAlignment="1" applyProtection="1">
      <alignment horizontal="left"/>
    </xf>
    <xf numFmtId="0" fontId="11" fillId="3" borderId="7" xfId="3" applyFont="1" applyFill="1" applyBorder="1" applyAlignment="1" applyProtection="1">
      <alignment horizontal="left"/>
    </xf>
    <xf numFmtId="0" fontId="16" fillId="0" borderId="0" xfId="3" applyFont="1" applyAlignment="1" applyProtection="1">
      <alignment horizontal="left" vertical="top" wrapText="1"/>
    </xf>
    <xf numFmtId="0" fontId="15" fillId="0" borderId="0" xfId="3" applyFont="1" applyAlignment="1" applyProtection="1"/>
    <xf numFmtId="0" fontId="16" fillId="0" borderId="0" xfId="3" applyFont="1" applyAlignment="1" applyProtection="1"/>
    <xf numFmtId="0" fontId="21" fillId="3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0" borderId="0" xfId="0" applyProtection="1"/>
    <xf numFmtId="0" fontId="0" fillId="2" borderId="1" xfId="0" applyFill="1" applyBorder="1" applyProtection="1"/>
    <xf numFmtId="0" fontId="10" fillId="6" borderId="1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0" fillId="2" borderId="4" xfId="0" applyFill="1" applyBorder="1" applyProtection="1"/>
    <xf numFmtId="0" fontId="0" fillId="4" borderId="4" xfId="0" applyFill="1" applyBorder="1" applyProtection="1"/>
    <xf numFmtId="0" fontId="0" fillId="4" borderId="5" xfId="0" quotePrefix="1" applyFill="1" applyBorder="1" applyAlignment="1" applyProtection="1">
      <alignment horizontal="center"/>
    </xf>
    <xf numFmtId="164" fontId="3" fillId="2" borderId="5" xfId="0" applyNumberFormat="1" applyFont="1" applyFill="1" applyBorder="1" applyProtection="1"/>
    <xf numFmtId="0" fontId="4" fillId="4" borderId="4" xfId="0" applyFont="1" applyFill="1" applyBorder="1" applyProtection="1"/>
    <xf numFmtId="0" fontId="0" fillId="2" borderId="6" xfId="0" applyFill="1" applyBorder="1" applyProtection="1"/>
    <xf numFmtId="164" fontId="3" fillId="2" borderId="8" xfId="0" applyNumberFormat="1" applyFont="1" applyFill="1" applyBorder="1" applyProtection="1"/>
    <xf numFmtId="164" fontId="0" fillId="4" borderId="5" xfId="0" applyNumberFormat="1" applyFill="1" applyBorder="1" applyProtection="1"/>
    <xf numFmtId="0" fontId="0" fillId="4" borderId="5" xfId="0" applyFill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" fillId="4" borderId="4" xfId="0" applyFont="1" applyFill="1" applyBorder="1" applyProtection="1"/>
    <xf numFmtId="164" fontId="2" fillId="4" borderId="5" xfId="0" applyNumberFormat="1" applyFont="1" applyFill="1" applyBorder="1" applyProtection="1"/>
    <xf numFmtId="0" fontId="0" fillId="4" borderId="0" xfId="0" applyFill="1" applyBorder="1" applyProtection="1"/>
    <xf numFmtId="0" fontId="0" fillId="0" borderId="0" xfId="0" applyAlignment="1" applyProtection="1">
      <alignment horizontal="center"/>
    </xf>
    <xf numFmtId="0" fontId="5" fillId="5" borderId="6" xfId="0" applyFont="1" applyFill="1" applyBorder="1" applyProtection="1"/>
    <xf numFmtId="164" fontId="5" fillId="5" borderId="8" xfId="0" applyNumberFormat="1" applyFont="1" applyFill="1" applyBorder="1" applyProtection="1"/>
    <xf numFmtId="0" fontId="5" fillId="0" borderId="4" xfId="0" applyFont="1" applyBorder="1" applyAlignment="1" applyProtection="1">
      <alignment horizontal="right"/>
    </xf>
    <xf numFmtId="2" fontId="5" fillId="0" borderId="5" xfId="0" applyNumberFormat="1" applyFont="1" applyBorder="1" applyProtection="1"/>
    <xf numFmtId="0" fontId="0" fillId="0" borderId="5" xfId="0" applyBorder="1" applyProtection="1"/>
    <xf numFmtId="2" fontId="0" fillId="0" borderId="5" xfId="0" applyNumberFormat="1" applyBorder="1" applyProtection="1"/>
    <xf numFmtId="164" fontId="0" fillId="4" borderId="5" xfId="0" applyNumberFormat="1" applyFill="1" applyBorder="1" applyAlignment="1" applyProtection="1">
      <alignment horizontal="right"/>
    </xf>
    <xf numFmtId="0" fontId="2" fillId="5" borderId="6" xfId="0" applyFont="1" applyFill="1" applyBorder="1" applyProtection="1"/>
    <xf numFmtId="164" fontId="2" fillId="5" borderId="8" xfId="0" applyNumberFormat="1" applyFont="1" applyFill="1" applyBorder="1" applyProtection="1"/>
    <xf numFmtId="0" fontId="2" fillId="0" borderId="4" xfId="0" applyFont="1" applyBorder="1" applyAlignment="1" applyProtection="1">
      <alignment horizontal="right"/>
    </xf>
    <xf numFmtId="2" fontId="2" fillId="0" borderId="5" xfId="0" applyNumberFormat="1" applyFont="1" applyBorder="1" applyProtection="1"/>
    <xf numFmtId="2" fontId="3" fillId="0" borderId="5" xfId="0" applyNumberFormat="1" applyFont="1" applyBorder="1" applyProtection="1"/>
    <xf numFmtId="2" fontId="3" fillId="0" borderId="9" xfId="0" applyNumberFormat="1" applyFont="1" applyBorder="1" applyProtection="1"/>
    <xf numFmtId="0" fontId="2" fillId="0" borderId="6" xfId="0" applyFont="1" applyBorder="1" applyAlignment="1" applyProtection="1">
      <alignment horizontal="right"/>
    </xf>
    <xf numFmtId="2" fontId="2" fillId="0" borderId="8" xfId="0" applyNumberFormat="1" applyFont="1" applyBorder="1" applyProtection="1"/>
    <xf numFmtId="2" fontId="4" fillId="0" borderId="5" xfId="0" applyNumberFormat="1" applyFont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1" fontId="4" fillId="0" borderId="5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4" borderId="0" xfId="0" applyFill="1" applyBorder="1" applyProtection="1">
      <protection locked="0"/>
    </xf>
  </cellXfs>
  <cellStyles count="7">
    <cellStyle name="Currency" xfId="1" builtinId="4"/>
    <cellStyle name="Hyperlink" xfId="6" builtinId="8"/>
    <cellStyle name="Hyperlink 2" xfId="4" xr:uid="{00000000-0005-0000-0000-000002000000}"/>
    <cellStyle name="Hyperlink_K-State Vegetative Buffer" xfId="5" xr:uid="{00000000-0005-0000-0000-000003000000}"/>
    <cellStyle name="Normal" xfId="0" builtinId="0"/>
    <cellStyle name="Normal 2" xfId="3" xr:uid="{00000000-0005-0000-0000-000005000000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://www.AgManager.info" TargetMode="External"/><Relationship Id="rId6" Type="http://schemas.openxmlformats.org/officeDocument/2006/relationships/image" Target="../media/image5.jp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624006</xdr:colOff>
      <xdr:row>2</xdr:row>
      <xdr:rowOff>27214</xdr:rowOff>
    </xdr:from>
    <xdr:to>
      <xdr:col>10</xdr:col>
      <xdr:colOff>1466425</xdr:colOff>
      <xdr:row>5</xdr:row>
      <xdr:rowOff>183040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106" y="555171"/>
          <a:ext cx="842419" cy="8797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39333</xdr:rowOff>
    </xdr:from>
    <xdr:to>
      <xdr:col>4</xdr:col>
      <xdr:colOff>457673</xdr:colOff>
      <xdr:row>33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60519"/>
          <a:ext cx="3053916" cy="63013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209549</xdr:rowOff>
    </xdr:from>
    <xdr:to>
      <xdr:col>11</xdr:col>
      <xdr:colOff>9525</xdr:colOff>
      <xdr:row>14</xdr:row>
      <xdr:rowOff>38099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0" y="1628774"/>
          <a:ext cx="8075295" cy="1304925"/>
          <a:chOff x="600075" y="1762124"/>
          <a:chExt cx="7658100" cy="13716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0075" y="1762124"/>
            <a:ext cx="2362200" cy="13716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3224" y="1762124"/>
            <a:ext cx="2695575" cy="1371600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38801" y="1762124"/>
            <a:ext cx="2619374" cy="1371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obinreid@k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workbookViewId="0">
      <selection activeCell="I28" sqref="I28"/>
    </sheetView>
  </sheetViews>
  <sheetFormatPr defaultRowHeight="14.4" x14ac:dyDescent="0.55000000000000004"/>
  <cols>
    <col min="4" max="4" width="9" customWidth="1"/>
    <col min="11" max="11" width="23.20703125" customWidth="1"/>
  </cols>
  <sheetData>
    <row r="1" spans="1:11" ht="15.3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5.8" x14ac:dyDescent="0.95">
      <c r="A2" s="4" t="s">
        <v>58</v>
      </c>
      <c r="B2" s="5"/>
      <c r="C2" s="5"/>
      <c r="D2" s="5"/>
      <c r="E2" s="5"/>
      <c r="F2" s="5"/>
      <c r="G2" s="6"/>
      <c r="H2" s="6"/>
      <c r="I2" s="7"/>
      <c r="J2" s="7"/>
      <c r="K2" s="8"/>
    </row>
    <row r="3" spans="1:11" ht="25.8" x14ac:dyDescent="0.95">
      <c r="A3" s="4" t="s">
        <v>56</v>
      </c>
      <c r="B3" s="5"/>
      <c r="C3" s="5"/>
      <c r="D3" s="5"/>
      <c r="E3" s="5"/>
      <c r="F3" s="5"/>
      <c r="G3" s="6"/>
      <c r="H3" s="6"/>
      <c r="I3" s="7"/>
      <c r="J3" s="7"/>
      <c r="K3" s="8"/>
    </row>
    <row r="4" spans="1:11" ht="15.75" customHeight="1" x14ac:dyDescent="0.55000000000000004">
      <c r="A4" s="30"/>
      <c r="B4" s="30"/>
      <c r="C4" s="30"/>
      <c r="D4" s="30"/>
      <c r="E4" s="30"/>
      <c r="F4" s="30"/>
      <c r="G4" s="30"/>
      <c r="H4" s="30"/>
      <c r="I4" s="30"/>
      <c r="J4" s="7"/>
      <c r="K4" s="8"/>
    </row>
    <row r="5" spans="1:11" ht="15.45" customHeight="1" x14ac:dyDescent="0.55000000000000004">
      <c r="A5" s="35" t="s">
        <v>57</v>
      </c>
      <c r="B5" s="36"/>
      <c r="C5" s="36"/>
      <c r="D5" s="36"/>
      <c r="E5" s="36"/>
      <c r="F5" s="36"/>
      <c r="G5" s="36"/>
      <c r="H5" s="36"/>
      <c r="I5" s="36"/>
      <c r="J5" s="36"/>
      <c r="K5" s="8"/>
    </row>
    <row r="6" spans="1:11" ht="15.75" customHeight="1" x14ac:dyDescent="0.55000000000000004">
      <c r="A6" s="35"/>
      <c r="B6" s="36"/>
      <c r="C6" s="36"/>
      <c r="D6" s="36"/>
      <c r="E6" s="36"/>
      <c r="F6" s="36"/>
      <c r="G6" s="36"/>
      <c r="H6" s="36"/>
      <c r="I6" s="36"/>
      <c r="J6" s="36"/>
      <c r="K6" s="9"/>
    </row>
    <row r="7" spans="1:11" ht="15.6" thickBot="1" x14ac:dyDescent="0.6">
      <c r="A7" s="10"/>
      <c r="B7" s="38"/>
      <c r="C7" s="39"/>
      <c r="D7" s="40"/>
      <c r="E7" s="41"/>
      <c r="F7" s="11"/>
      <c r="G7" s="11"/>
      <c r="H7" s="11"/>
      <c r="I7" s="11"/>
      <c r="J7" s="12"/>
      <c r="K7" s="13" t="s">
        <v>59</v>
      </c>
    </row>
    <row r="16" spans="1:11" ht="15.6" x14ac:dyDescent="0.6">
      <c r="A16" s="14" t="s">
        <v>47</v>
      </c>
      <c r="B16" s="15"/>
      <c r="C16" s="15"/>
      <c r="D16" s="15"/>
      <c r="E16" s="16"/>
      <c r="F16" s="16"/>
      <c r="G16" s="16"/>
      <c r="H16" s="16"/>
      <c r="I16" s="16"/>
      <c r="J16" s="16"/>
      <c r="K16" s="16"/>
    </row>
    <row r="17" spans="1:11" x14ac:dyDescent="0.55000000000000004">
      <c r="A17" s="42" t="s">
        <v>70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</row>
    <row r="18" spans="1:11" ht="26.2" customHeight="1" x14ac:dyDescent="0.55000000000000004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</row>
    <row r="19" spans="1:11" ht="15.6" x14ac:dyDescent="0.6">
      <c r="A19" s="43" t="s">
        <v>48</v>
      </c>
      <c r="B19" s="44"/>
      <c r="C19" s="44"/>
      <c r="D19" s="44"/>
      <c r="E19" s="17"/>
      <c r="F19" s="18"/>
      <c r="G19" s="17"/>
      <c r="H19" s="17"/>
      <c r="I19" s="17"/>
      <c r="J19" s="17"/>
      <c r="K19" s="17"/>
    </row>
    <row r="20" spans="1:11" x14ac:dyDescent="0.55000000000000004">
      <c r="A20" s="37" t="s">
        <v>55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1" x14ac:dyDescent="0.55000000000000004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</row>
    <row r="22" spans="1:11" ht="15.6" x14ac:dyDescent="0.55000000000000004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5.6" x14ac:dyDescent="0.6">
      <c r="A23" s="21" t="s">
        <v>49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5.6" x14ac:dyDescent="0.6">
      <c r="A24" s="16" t="s">
        <v>51</v>
      </c>
      <c r="B24" s="16"/>
      <c r="C24" s="16"/>
      <c r="D24" s="22"/>
      <c r="E24" s="16"/>
      <c r="F24" s="16"/>
      <c r="G24" s="16"/>
      <c r="H24" s="16"/>
      <c r="I24" s="16"/>
      <c r="J24" s="16"/>
      <c r="K24" s="16"/>
    </row>
    <row r="25" spans="1:11" ht="15.6" x14ac:dyDescent="0.6">
      <c r="A25" s="16" t="s">
        <v>52</v>
      </c>
      <c r="B25" s="16"/>
      <c r="C25" s="16"/>
      <c r="D25" s="22"/>
      <c r="E25" s="16"/>
      <c r="F25" s="16"/>
      <c r="G25" s="16"/>
      <c r="H25" s="16"/>
      <c r="I25" s="16"/>
      <c r="J25" s="16"/>
      <c r="K25" s="16"/>
    </row>
    <row r="26" spans="1:11" ht="15.6" x14ac:dyDescent="0.6">
      <c r="A26" s="16" t="s">
        <v>50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15.6" x14ac:dyDescent="0.6">
      <c r="A27" s="26" t="s">
        <v>53</v>
      </c>
      <c r="C27" s="15"/>
      <c r="D27" s="16"/>
      <c r="E27" s="16"/>
      <c r="F27" s="26"/>
      <c r="H27" s="16"/>
      <c r="I27" s="16"/>
      <c r="J27" s="16"/>
      <c r="K27" s="16"/>
    </row>
    <row r="28" spans="1:11" ht="15.6" x14ac:dyDescent="0.6">
      <c r="A28" s="23" t="s">
        <v>54</v>
      </c>
      <c r="B28" s="24"/>
      <c r="C28" s="15"/>
      <c r="D28" s="16"/>
      <c r="E28" s="16"/>
      <c r="F28" s="23"/>
      <c r="G28" s="24"/>
      <c r="H28" s="15"/>
      <c r="I28" s="16"/>
      <c r="J28" s="16"/>
      <c r="K28" s="16"/>
    </row>
    <row r="29" spans="1:11" ht="15.6" x14ac:dyDescent="0.6">
      <c r="A29" s="16"/>
      <c r="B29" s="17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5" customHeight="1" x14ac:dyDescent="0.6">
      <c r="A30" s="25" t="s">
        <v>60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11" x14ac:dyDescent="0.55000000000000004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1" x14ac:dyDescent="0.5500000000000000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x14ac:dyDescent="0.5500000000000000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5500000000000000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5500000000000000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</sheetData>
  <sheetProtection algorithmName="SHA-512" hashValue="2suM2tgkfVCt/ZV0LwrCy6Q4bBsUGzUJbFIhicTnXbom2CYIW1+ltPwPv9GViiJehyRHj42MUU6wQjSdO1y1vQ==" saltValue="AoFNbg6tVTKKHylg+eBxlg==" spinCount="100000" sheet="1" objects="1" scenarios="1"/>
  <mergeCells count="6">
    <mergeCell ref="A5:J6"/>
    <mergeCell ref="A20:K21"/>
    <mergeCell ref="B7:C7"/>
    <mergeCell ref="D7:E7"/>
    <mergeCell ref="A17:K18"/>
    <mergeCell ref="A19:D19"/>
  </mergeCells>
  <hyperlinks>
    <hyperlink ref="A27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3"/>
  <sheetViews>
    <sheetView workbookViewId="0">
      <selection activeCell="H13" sqref="H13"/>
    </sheetView>
  </sheetViews>
  <sheetFormatPr defaultRowHeight="14.4" x14ac:dyDescent="0.55000000000000004"/>
  <cols>
    <col min="1" max="1" width="8.20703125" style="69" customWidth="1"/>
    <col min="2" max="2" width="35.68359375" style="48" customWidth="1"/>
    <col min="3" max="3" width="13.20703125" style="48" customWidth="1"/>
    <col min="4" max="4" width="7.5234375" style="48" customWidth="1"/>
    <col min="5" max="5" width="32.68359375" style="48" customWidth="1"/>
    <col min="6" max="6" width="12.89453125" style="48" customWidth="1"/>
    <col min="7" max="7" width="10.5234375" style="88" customWidth="1"/>
    <col min="8" max="20" width="8.83984375" style="88"/>
  </cols>
  <sheetData>
    <row r="1" spans="1:20" ht="25.8" x14ac:dyDescent="0.95">
      <c r="A1" s="45" t="s">
        <v>63</v>
      </c>
      <c r="B1" s="45"/>
      <c r="C1" s="45"/>
      <c r="D1" s="45"/>
      <c r="E1" s="45"/>
      <c r="F1" s="45"/>
    </row>
    <row r="2" spans="1:20" ht="15.6" x14ac:dyDescent="0.6">
      <c r="A2" s="46" t="s">
        <v>73</v>
      </c>
      <c r="B2" s="46"/>
      <c r="C2" s="46"/>
      <c r="D2" s="46"/>
      <c r="E2" s="46"/>
      <c r="F2" s="46"/>
    </row>
    <row r="3" spans="1:20" ht="14.7" thickBot="1" x14ac:dyDescent="0.6">
      <c r="A3" s="47"/>
    </row>
    <row r="4" spans="1:20" ht="15.6" x14ac:dyDescent="0.6">
      <c r="A4" s="47"/>
      <c r="B4" s="49" t="s">
        <v>0</v>
      </c>
      <c r="C4" s="34">
        <v>120</v>
      </c>
      <c r="E4" s="50" t="s">
        <v>69</v>
      </c>
      <c r="F4" s="51"/>
    </row>
    <row r="5" spans="1:20" x14ac:dyDescent="0.55000000000000004">
      <c r="A5" s="47"/>
      <c r="B5" s="52" t="s">
        <v>44</v>
      </c>
      <c r="C5" s="32">
        <v>0.75</v>
      </c>
      <c r="E5" s="53"/>
      <c r="F5" s="54"/>
    </row>
    <row r="6" spans="1:20" x14ac:dyDescent="0.55000000000000004">
      <c r="A6" s="47"/>
      <c r="B6" s="52" t="s">
        <v>1</v>
      </c>
      <c r="C6" s="55">
        <v>5.9</v>
      </c>
      <c r="E6" s="56" t="s">
        <v>9</v>
      </c>
      <c r="F6" s="28">
        <v>7.5</v>
      </c>
    </row>
    <row r="7" spans="1:20" ht="14.7" thickBot="1" x14ac:dyDescent="0.6">
      <c r="A7" s="47"/>
      <c r="B7" s="57" t="s">
        <v>46</v>
      </c>
      <c r="C7" s="58">
        <f>C4*C5*C6</f>
        <v>531</v>
      </c>
      <c r="E7" s="53" t="s">
        <v>10</v>
      </c>
      <c r="F7" s="59">
        <f>C4*C5*(MAX(C6,F6))</f>
        <v>675</v>
      </c>
    </row>
    <row r="8" spans="1:20" ht="14.7" thickBot="1" x14ac:dyDescent="0.6">
      <c r="A8" s="47"/>
      <c r="E8" s="53"/>
      <c r="F8" s="60"/>
    </row>
    <row r="9" spans="1:20" ht="14.7" thickBot="1" x14ac:dyDescent="0.6">
      <c r="A9" s="47"/>
      <c r="B9" s="61" t="s">
        <v>66</v>
      </c>
      <c r="C9" s="62"/>
      <c r="E9" s="56" t="s">
        <v>62</v>
      </c>
      <c r="F9" s="33">
        <v>60</v>
      </c>
    </row>
    <row r="10" spans="1:20" x14ac:dyDescent="0.55000000000000004">
      <c r="A10" s="47"/>
      <c r="B10" s="63" t="s">
        <v>43</v>
      </c>
      <c r="C10" s="64"/>
      <c r="E10" s="53" t="s">
        <v>45</v>
      </c>
      <c r="F10" s="59">
        <f>F9*F6</f>
        <v>450</v>
      </c>
    </row>
    <row r="11" spans="1:20" x14ac:dyDescent="0.55000000000000004">
      <c r="A11" s="47"/>
      <c r="B11" s="65" t="s">
        <v>15</v>
      </c>
      <c r="C11" s="85">
        <v>70</v>
      </c>
      <c r="E11" s="66" t="s">
        <v>8</v>
      </c>
      <c r="F11" s="67">
        <f>IF(F10&lt;F7,F7-F10,0)</f>
        <v>225</v>
      </c>
    </row>
    <row r="12" spans="1:20" x14ac:dyDescent="0.55000000000000004">
      <c r="A12" s="47"/>
      <c r="B12" s="65" t="s">
        <v>64</v>
      </c>
      <c r="C12" s="85">
        <v>50</v>
      </c>
      <c r="E12" s="53"/>
      <c r="F12" s="59"/>
    </row>
    <row r="13" spans="1:20" s="31" customFormat="1" x14ac:dyDescent="0.55000000000000004">
      <c r="A13" s="47"/>
      <c r="B13" s="65" t="s">
        <v>16</v>
      </c>
      <c r="C13" s="85"/>
      <c r="D13" s="68"/>
      <c r="E13" s="56" t="s">
        <v>6</v>
      </c>
      <c r="F13" s="28">
        <v>7.3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 x14ac:dyDescent="0.55000000000000004">
      <c r="B14" s="65" t="s">
        <v>17</v>
      </c>
      <c r="C14" s="85">
        <v>0</v>
      </c>
      <c r="E14" s="66" t="s">
        <v>7</v>
      </c>
      <c r="F14" s="67">
        <f>F13*F9</f>
        <v>438</v>
      </c>
    </row>
    <row r="15" spans="1:20" x14ac:dyDescent="0.55000000000000004">
      <c r="B15" s="65" t="s">
        <v>18</v>
      </c>
      <c r="C15" s="85">
        <v>40</v>
      </c>
      <c r="E15" s="66" t="s">
        <v>11</v>
      </c>
      <c r="F15" s="67">
        <f>F14+F11</f>
        <v>663</v>
      </c>
    </row>
    <row r="16" spans="1:20" x14ac:dyDescent="0.55000000000000004">
      <c r="B16" s="65" t="s">
        <v>19</v>
      </c>
      <c r="C16" s="85">
        <v>25</v>
      </c>
      <c r="E16" s="53"/>
      <c r="F16" s="60"/>
    </row>
    <row r="17" spans="2:6" x14ac:dyDescent="0.55000000000000004">
      <c r="B17" s="65" t="s">
        <v>20</v>
      </c>
      <c r="C17" s="85">
        <v>0</v>
      </c>
      <c r="E17" s="53" t="s">
        <v>12</v>
      </c>
      <c r="F17" s="59">
        <f>C24</f>
        <v>206</v>
      </c>
    </row>
    <row r="18" spans="2:6" x14ac:dyDescent="0.55000000000000004">
      <c r="B18" s="65" t="s">
        <v>21</v>
      </c>
      <c r="C18" s="85">
        <v>0</v>
      </c>
      <c r="E18" s="53" t="s">
        <v>34</v>
      </c>
      <c r="F18" s="59">
        <f>C32</f>
        <v>34</v>
      </c>
    </row>
    <row r="19" spans="2:6" x14ac:dyDescent="0.55000000000000004">
      <c r="B19" s="65" t="s">
        <v>22</v>
      </c>
      <c r="C19" s="85">
        <v>0</v>
      </c>
      <c r="E19" s="53" t="s">
        <v>13</v>
      </c>
      <c r="F19" s="59">
        <v>40</v>
      </c>
    </row>
    <row r="20" spans="2:6" x14ac:dyDescent="0.55000000000000004">
      <c r="B20" s="65" t="s">
        <v>28</v>
      </c>
      <c r="C20" s="86">
        <v>5</v>
      </c>
      <c r="E20" s="66" t="s">
        <v>14</v>
      </c>
      <c r="F20" s="67">
        <f>SUM(F17:F19)</f>
        <v>280</v>
      </c>
    </row>
    <row r="21" spans="2:6" x14ac:dyDescent="0.55000000000000004">
      <c r="B21" s="65" t="s">
        <v>29</v>
      </c>
      <c r="C21" s="85">
        <v>6</v>
      </c>
      <c r="E21" s="53"/>
      <c r="F21" s="60"/>
    </row>
    <row r="22" spans="2:6" ht="14.7" thickBot="1" x14ac:dyDescent="0.6">
      <c r="B22" s="65" t="s">
        <v>30</v>
      </c>
      <c r="C22" s="85">
        <v>0</v>
      </c>
      <c r="E22" s="70" t="s">
        <v>74</v>
      </c>
      <c r="F22" s="71">
        <f>F15-F20</f>
        <v>383</v>
      </c>
    </row>
    <row r="23" spans="2:6" ht="14.7" thickBot="1" x14ac:dyDescent="0.6">
      <c r="B23" s="65" t="s">
        <v>31</v>
      </c>
      <c r="C23" s="85">
        <v>10</v>
      </c>
    </row>
    <row r="24" spans="2:6" ht="15.6" x14ac:dyDescent="0.6">
      <c r="B24" s="72" t="s">
        <v>33</v>
      </c>
      <c r="C24" s="73">
        <f>SUM(C11:C23)</f>
        <v>206</v>
      </c>
      <c r="E24" s="50" t="s">
        <v>68</v>
      </c>
      <c r="F24" s="51"/>
    </row>
    <row r="25" spans="2:6" x14ac:dyDescent="0.55000000000000004">
      <c r="B25" s="65"/>
      <c r="C25" s="74"/>
      <c r="E25" s="53"/>
      <c r="F25" s="60"/>
    </row>
    <row r="26" spans="2:6" x14ac:dyDescent="0.55000000000000004">
      <c r="B26" s="65" t="s">
        <v>38</v>
      </c>
      <c r="C26" s="75"/>
      <c r="E26" s="53" t="s">
        <v>5</v>
      </c>
      <c r="F26" s="29">
        <v>0.55000000000000004</v>
      </c>
    </row>
    <row r="27" spans="2:6" x14ac:dyDescent="0.55000000000000004">
      <c r="B27" s="65" t="s">
        <v>23</v>
      </c>
      <c r="C27" s="85">
        <v>20</v>
      </c>
      <c r="E27" s="53" t="s">
        <v>2</v>
      </c>
      <c r="F27" s="76">
        <f>C4*C5*C6*F26</f>
        <v>292.05</v>
      </c>
    </row>
    <row r="28" spans="2:6" x14ac:dyDescent="0.55000000000000004">
      <c r="B28" s="65" t="s">
        <v>24</v>
      </c>
      <c r="C28" s="85">
        <v>0</v>
      </c>
      <c r="E28" s="56" t="s">
        <v>4</v>
      </c>
      <c r="F28" s="27">
        <v>50</v>
      </c>
    </row>
    <row r="29" spans="2:6" ht="14.7" thickBot="1" x14ac:dyDescent="0.6">
      <c r="B29" s="65" t="s">
        <v>25</v>
      </c>
      <c r="C29" s="85">
        <v>0</v>
      </c>
      <c r="E29" s="77" t="s">
        <v>74</v>
      </c>
      <c r="F29" s="78">
        <f>F27-F28</f>
        <v>242.05</v>
      </c>
    </row>
    <row r="30" spans="2:6" x14ac:dyDescent="0.55000000000000004">
      <c r="B30" s="65" t="s">
        <v>26</v>
      </c>
      <c r="C30" s="85">
        <f>7*2</f>
        <v>14</v>
      </c>
    </row>
    <row r="31" spans="2:6" x14ac:dyDescent="0.55000000000000004">
      <c r="B31" s="65" t="s">
        <v>27</v>
      </c>
      <c r="C31" s="85">
        <v>0</v>
      </c>
    </row>
    <row r="32" spans="2:6" x14ac:dyDescent="0.55000000000000004">
      <c r="B32" s="79" t="s">
        <v>34</v>
      </c>
      <c r="C32" s="80">
        <f>SUM(C27:C31)</f>
        <v>34</v>
      </c>
    </row>
    <row r="33" spans="2:3" x14ac:dyDescent="0.55000000000000004">
      <c r="B33" s="65"/>
      <c r="C33" s="74"/>
    </row>
    <row r="34" spans="2:3" x14ac:dyDescent="0.55000000000000004">
      <c r="B34" s="65" t="s">
        <v>37</v>
      </c>
      <c r="C34" s="74"/>
    </row>
    <row r="35" spans="2:3" x14ac:dyDescent="0.55000000000000004">
      <c r="B35" s="65" t="s">
        <v>42</v>
      </c>
      <c r="C35" s="85">
        <v>28</v>
      </c>
    </row>
    <row r="36" spans="2:3" x14ac:dyDescent="0.55000000000000004">
      <c r="B36" s="65" t="s">
        <v>35</v>
      </c>
      <c r="C36" s="85">
        <v>0.22</v>
      </c>
    </row>
    <row r="37" spans="2:3" x14ac:dyDescent="0.55000000000000004">
      <c r="B37" s="65" t="s">
        <v>36</v>
      </c>
      <c r="C37" s="87">
        <v>60</v>
      </c>
    </row>
    <row r="38" spans="2:3" x14ac:dyDescent="0.55000000000000004">
      <c r="B38" s="65" t="s">
        <v>39</v>
      </c>
      <c r="C38" s="81">
        <f>IF(F9&gt;C37,(F9-C37)*C39,0)</f>
        <v>0</v>
      </c>
    </row>
    <row r="39" spans="2:3" x14ac:dyDescent="0.55000000000000004">
      <c r="B39" s="65" t="s">
        <v>40</v>
      </c>
      <c r="C39" s="85">
        <v>0.2</v>
      </c>
    </row>
    <row r="40" spans="2:3" x14ac:dyDescent="0.55000000000000004">
      <c r="B40" s="65" t="s">
        <v>41</v>
      </c>
      <c r="C40" s="82">
        <f>C39*F9</f>
        <v>12</v>
      </c>
    </row>
    <row r="41" spans="2:3" x14ac:dyDescent="0.55000000000000004">
      <c r="B41" s="79" t="s">
        <v>32</v>
      </c>
      <c r="C41" s="73">
        <f>C35+C38+C40</f>
        <v>40</v>
      </c>
    </row>
    <row r="42" spans="2:3" x14ac:dyDescent="0.55000000000000004">
      <c r="B42" s="65"/>
      <c r="C42" s="74"/>
    </row>
    <row r="43" spans="2:3" ht="14.7" thickBot="1" x14ac:dyDescent="0.6">
      <c r="B43" s="83" t="s">
        <v>61</v>
      </c>
      <c r="C43" s="84">
        <f>C24+C32+C41</f>
        <v>280</v>
      </c>
    </row>
  </sheetData>
  <sheetProtection algorithmName="SHA-512" hashValue="y3ZnYbTzfzPz5CYjk81INAEK9C/+gbncBoKWnH2muiEk+P2YMYWUDgkZ/XOC5wNcEqswJCHcsUaoHoJalS2J0A==" saltValue="YL5zF5TNbUxV6TwgfDVkiQ==" spinCount="100000" sheet="1" objects="1" scenarios="1"/>
  <mergeCells count="5">
    <mergeCell ref="E24:F24"/>
    <mergeCell ref="A1:F1"/>
    <mergeCell ref="B9:C9"/>
    <mergeCell ref="A2:F2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980D-52E2-486D-846B-2AB979509DFF}">
  <dimension ref="A1:T43"/>
  <sheetViews>
    <sheetView workbookViewId="0">
      <selection activeCell="I10" sqref="I10"/>
    </sheetView>
  </sheetViews>
  <sheetFormatPr defaultRowHeight="14.4" x14ac:dyDescent="0.55000000000000004"/>
  <cols>
    <col min="1" max="1" width="8.20703125" style="69" customWidth="1"/>
    <col min="2" max="2" width="35.68359375" style="48" customWidth="1"/>
    <col min="3" max="3" width="13.20703125" style="48" customWidth="1"/>
    <col min="4" max="4" width="7.5234375" style="48" customWidth="1"/>
    <col min="5" max="5" width="33.5234375" style="48" customWidth="1"/>
    <col min="6" max="6" width="10.89453125" style="48" customWidth="1"/>
    <col min="7" max="7" width="10.5234375" style="88" customWidth="1"/>
    <col min="8" max="20" width="8.83984375" style="88"/>
  </cols>
  <sheetData>
    <row r="1" spans="1:20" ht="25.8" x14ac:dyDescent="0.95">
      <c r="A1" s="45" t="s">
        <v>65</v>
      </c>
      <c r="B1" s="45"/>
      <c r="C1" s="45"/>
      <c r="D1" s="45"/>
      <c r="E1" s="45"/>
      <c r="F1" s="45"/>
    </row>
    <row r="2" spans="1:20" ht="15.6" x14ac:dyDescent="0.6">
      <c r="A2" s="46" t="s">
        <v>73</v>
      </c>
      <c r="B2" s="46"/>
      <c r="C2" s="46"/>
      <c r="D2" s="46"/>
      <c r="E2" s="46"/>
      <c r="F2" s="46"/>
    </row>
    <row r="3" spans="1:20" ht="14.7" thickBot="1" x14ac:dyDescent="0.6">
      <c r="A3" s="47"/>
    </row>
    <row r="4" spans="1:20" ht="15.6" x14ac:dyDescent="0.6">
      <c r="A4" s="47"/>
      <c r="B4" s="49" t="s">
        <v>0</v>
      </c>
      <c r="C4" s="34">
        <v>80</v>
      </c>
      <c r="E4" s="50" t="s">
        <v>67</v>
      </c>
      <c r="F4" s="51"/>
    </row>
    <row r="5" spans="1:20" x14ac:dyDescent="0.55000000000000004">
      <c r="A5" s="47"/>
      <c r="B5" s="52" t="s">
        <v>44</v>
      </c>
      <c r="C5" s="32">
        <v>0.75</v>
      </c>
      <c r="E5" s="53"/>
      <c r="F5" s="54"/>
    </row>
    <row r="6" spans="1:20" x14ac:dyDescent="0.55000000000000004">
      <c r="A6" s="47"/>
      <c r="B6" s="52" t="s">
        <v>1</v>
      </c>
      <c r="C6" s="55">
        <v>5.88</v>
      </c>
      <c r="E6" s="56" t="s">
        <v>9</v>
      </c>
      <c r="F6" s="28">
        <v>7.5</v>
      </c>
    </row>
    <row r="7" spans="1:20" ht="14.7" thickBot="1" x14ac:dyDescent="0.6">
      <c r="A7" s="47"/>
      <c r="B7" s="57" t="s">
        <v>46</v>
      </c>
      <c r="C7" s="58">
        <f>C4*C5*C6</f>
        <v>352.8</v>
      </c>
      <c r="E7" s="53" t="s">
        <v>10</v>
      </c>
      <c r="F7" s="59">
        <f>C4*C5*(MAX(C6,F6))</f>
        <v>450</v>
      </c>
    </row>
    <row r="8" spans="1:20" ht="14.7" thickBot="1" x14ac:dyDescent="0.6">
      <c r="A8" s="47"/>
      <c r="E8" s="53"/>
      <c r="F8" s="60"/>
    </row>
    <row r="9" spans="1:20" ht="14.7" thickBot="1" x14ac:dyDescent="0.6">
      <c r="A9" s="47"/>
      <c r="B9" s="61" t="s">
        <v>66</v>
      </c>
      <c r="C9" s="62"/>
      <c r="E9" s="56" t="s">
        <v>62</v>
      </c>
      <c r="F9" s="33">
        <v>40</v>
      </c>
    </row>
    <row r="10" spans="1:20" x14ac:dyDescent="0.55000000000000004">
      <c r="A10" s="47"/>
      <c r="B10" s="63" t="s">
        <v>43</v>
      </c>
      <c r="C10" s="64"/>
      <c r="E10" s="53" t="s">
        <v>45</v>
      </c>
      <c r="F10" s="59">
        <f>F9*F6</f>
        <v>300</v>
      </c>
    </row>
    <row r="11" spans="1:20" x14ac:dyDescent="0.55000000000000004">
      <c r="A11" s="47"/>
      <c r="B11" s="65" t="s">
        <v>15</v>
      </c>
      <c r="C11" s="85">
        <v>70</v>
      </c>
      <c r="E11" s="66" t="s">
        <v>8</v>
      </c>
      <c r="F11" s="67">
        <f>IF(F10&lt;F7,F7-F10,0)</f>
        <v>150</v>
      </c>
    </row>
    <row r="12" spans="1:20" x14ac:dyDescent="0.55000000000000004">
      <c r="A12" s="47"/>
      <c r="B12" s="65" t="s">
        <v>64</v>
      </c>
      <c r="C12" s="85">
        <v>0</v>
      </c>
      <c r="E12" s="53"/>
      <c r="F12" s="59"/>
    </row>
    <row r="13" spans="1:20" s="31" customFormat="1" x14ac:dyDescent="0.55000000000000004">
      <c r="A13" s="47"/>
      <c r="B13" s="65" t="s">
        <v>16</v>
      </c>
      <c r="C13" s="85"/>
      <c r="D13" s="68"/>
      <c r="E13" s="56" t="s">
        <v>6</v>
      </c>
      <c r="F13" s="28">
        <v>7.2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 x14ac:dyDescent="0.55000000000000004">
      <c r="B14" s="65" t="s">
        <v>17</v>
      </c>
      <c r="C14" s="85">
        <v>0</v>
      </c>
      <c r="E14" s="66" t="s">
        <v>7</v>
      </c>
      <c r="F14" s="67">
        <f>F13*F9</f>
        <v>288</v>
      </c>
    </row>
    <row r="15" spans="1:20" x14ac:dyDescent="0.55000000000000004">
      <c r="B15" s="65" t="s">
        <v>18</v>
      </c>
      <c r="C15" s="85">
        <v>45</v>
      </c>
      <c r="E15" s="66" t="s">
        <v>11</v>
      </c>
      <c r="F15" s="67">
        <f>F14+F11</f>
        <v>438</v>
      </c>
    </row>
    <row r="16" spans="1:20" x14ac:dyDescent="0.55000000000000004">
      <c r="B16" s="65" t="s">
        <v>19</v>
      </c>
      <c r="C16" s="85">
        <v>0</v>
      </c>
      <c r="E16" s="53"/>
      <c r="F16" s="60"/>
    </row>
    <row r="17" spans="2:6" x14ac:dyDescent="0.55000000000000004">
      <c r="B17" s="65" t="s">
        <v>20</v>
      </c>
      <c r="C17" s="85">
        <v>0</v>
      </c>
      <c r="E17" s="53" t="s">
        <v>12</v>
      </c>
      <c r="F17" s="59">
        <f>C24</f>
        <v>135</v>
      </c>
    </row>
    <row r="18" spans="2:6" x14ac:dyDescent="0.55000000000000004">
      <c r="B18" s="65" t="s">
        <v>21</v>
      </c>
      <c r="C18" s="85">
        <v>0</v>
      </c>
      <c r="E18" s="53" t="s">
        <v>34</v>
      </c>
      <c r="F18" s="59">
        <f>C32</f>
        <v>24</v>
      </c>
    </row>
    <row r="19" spans="2:6" x14ac:dyDescent="0.55000000000000004">
      <c r="B19" s="65" t="s">
        <v>22</v>
      </c>
      <c r="C19" s="85">
        <v>0</v>
      </c>
      <c r="E19" s="53" t="s">
        <v>13</v>
      </c>
      <c r="F19" s="59">
        <f>C41</f>
        <v>33</v>
      </c>
    </row>
    <row r="20" spans="2:6" x14ac:dyDescent="0.55000000000000004">
      <c r="B20" s="65" t="s">
        <v>28</v>
      </c>
      <c r="C20" s="86">
        <v>6</v>
      </c>
      <c r="E20" s="66" t="s">
        <v>14</v>
      </c>
      <c r="F20" s="67">
        <f>SUM(F17:F19)</f>
        <v>192</v>
      </c>
    </row>
    <row r="21" spans="2:6" x14ac:dyDescent="0.55000000000000004">
      <c r="B21" s="65" t="s">
        <v>29</v>
      </c>
      <c r="C21" s="85">
        <v>6</v>
      </c>
      <c r="E21" s="53"/>
      <c r="F21" s="60"/>
    </row>
    <row r="22" spans="2:6" ht="14.7" thickBot="1" x14ac:dyDescent="0.6">
      <c r="B22" s="65" t="s">
        <v>30</v>
      </c>
      <c r="C22" s="85">
        <v>0</v>
      </c>
      <c r="E22" s="77" t="s">
        <v>3</v>
      </c>
      <c r="F22" s="71">
        <f>F15-F20</f>
        <v>246</v>
      </c>
    </row>
    <row r="23" spans="2:6" ht="14.7" thickBot="1" x14ac:dyDescent="0.6">
      <c r="B23" s="65" t="s">
        <v>31</v>
      </c>
      <c r="C23" s="85">
        <v>8</v>
      </c>
    </row>
    <row r="24" spans="2:6" ht="15.6" x14ac:dyDescent="0.6">
      <c r="B24" s="72" t="s">
        <v>33</v>
      </c>
      <c r="C24" s="73">
        <f>SUM(C11:C23)</f>
        <v>135</v>
      </c>
      <c r="E24" s="50" t="s">
        <v>68</v>
      </c>
      <c r="F24" s="51"/>
    </row>
    <row r="25" spans="2:6" x14ac:dyDescent="0.55000000000000004">
      <c r="B25" s="65"/>
      <c r="C25" s="74"/>
      <c r="E25" s="53"/>
      <c r="F25" s="60"/>
    </row>
    <row r="26" spans="2:6" x14ac:dyDescent="0.55000000000000004">
      <c r="B26" s="65" t="s">
        <v>38</v>
      </c>
      <c r="C26" s="75"/>
      <c r="E26" s="53" t="s">
        <v>5</v>
      </c>
      <c r="F26" s="29">
        <v>0.6</v>
      </c>
    </row>
    <row r="27" spans="2:6" x14ac:dyDescent="0.55000000000000004">
      <c r="B27" s="65" t="s">
        <v>23</v>
      </c>
      <c r="C27" s="85">
        <v>17</v>
      </c>
      <c r="E27" s="53" t="s">
        <v>2</v>
      </c>
      <c r="F27" s="76">
        <f>C4*C5*C6*F26</f>
        <v>211.68</v>
      </c>
    </row>
    <row r="28" spans="2:6" x14ac:dyDescent="0.55000000000000004">
      <c r="B28" s="65" t="s">
        <v>24</v>
      </c>
      <c r="C28" s="85">
        <v>0</v>
      </c>
      <c r="E28" s="56" t="s">
        <v>4</v>
      </c>
      <c r="F28" s="27">
        <v>50</v>
      </c>
    </row>
    <row r="29" spans="2:6" ht="14.7" thickBot="1" x14ac:dyDescent="0.6">
      <c r="B29" s="65" t="s">
        <v>25</v>
      </c>
      <c r="C29" s="85">
        <v>0</v>
      </c>
      <c r="E29" s="77" t="s">
        <v>3</v>
      </c>
      <c r="F29" s="78">
        <f>F27-F28</f>
        <v>161.68</v>
      </c>
    </row>
    <row r="30" spans="2:6" x14ac:dyDescent="0.55000000000000004">
      <c r="B30" s="65" t="s">
        <v>26</v>
      </c>
      <c r="C30" s="85">
        <f>7</f>
        <v>7</v>
      </c>
    </row>
    <row r="31" spans="2:6" x14ac:dyDescent="0.55000000000000004">
      <c r="B31" s="65" t="s">
        <v>27</v>
      </c>
      <c r="C31" s="85">
        <v>0</v>
      </c>
    </row>
    <row r="32" spans="2:6" x14ac:dyDescent="0.55000000000000004">
      <c r="B32" s="79" t="s">
        <v>34</v>
      </c>
      <c r="C32" s="80">
        <f>SUM(C27:C31)</f>
        <v>24</v>
      </c>
    </row>
    <row r="33" spans="2:3" x14ac:dyDescent="0.55000000000000004">
      <c r="B33" s="65"/>
      <c r="C33" s="74"/>
    </row>
    <row r="34" spans="2:3" x14ac:dyDescent="0.55000000000000004">
      <c r="B34" s="65" t="s">
        <v>37</v>
      </c>
      <c r="C34" s="74"/>
    </row>
    <row r="35" spans="2:3" x14ac:dyDescent="0.55000000000000004">
      <c r="B35" s="65" t="s">
        <v>42</v>
      </c>
      <c r="C35" s="85">
        <v>25</v>
      </c>
    </row>
    <row r="36" spans="2:3" x14ac:dyDescent="0.55000000000000004">
      <c r="B36" s="65" t="s">
        <v>35</v>
      </c>
      <c r="C36" s="85">
        <v>0.22</v>
      </c>
    </row>
    <row r="37" spans="2:3" x14ac:dyDescent="0.55000000000000004">
      <c r="B37" s="65" t="s">
        <v>36</v>
      </c>
      <c r="C37" s="87">
        <v>45</v>
      </c>
    </row>
    <row r="38" spans="2:3" x14ac:dyDescent="0.55000000000000004">
      <c r="B38" s="65" t="s">
        <v>39</v>
      </c>
      <c r="C38" s="81">
        <f>IF(F9&gt;C37,(F9-C37)*C39,0)</f>
        <v>0</v>
      </c>
    </row>
    <row r="39" spans="2:3" x14ac:dyDescent="0.55000000000000004">
      <c r="B39" s="65" t="s">
        <v>40</v>
      </c>
      <c r="C39" s="85">
        <v>0.2</v>
      </c>
    </row>
    <row r="40" spans="2:3" x14ac:dyDescent="0.55000000000000004">
      <c r="B40" s="65" t="s">
        <v>41</v>
      </c>
      <c r="C40" s="82">
        <f>C39*F9</f>
        <v>8</v>
      </c>
    </row>
    <row r="41" spans="2:3" x14ac:dyDescent="0.55000000000000004">
      <c r="B41" s="79" t="s">
        <v>32</v>
      </c>
      <c r="C41" s="73">
        <f>C35+C38+C40</f>
        <v>33</v>
      </c>
    </row>
    <row r="42" spans="2:3" x14ac:dyDescent="0.55000000000000004">
      <c r="B42" s="65"/>
      <c r="C42" s="74"/>
    </row>
    <row r="43" spans="2:3" ht="14.7" thickBot="1" x14ac:dyDescent="0.6">
      <c r="B43" s="83" t="s">
        <v>61</v>
      </c>
      <c r="C43" s="84">
        <f>C24+C32+C41</f>
        <v>192</v>
      </c>
    </row>
  </sheetData>
  <sheetProtection algorithmName="SHA-512" hashValue="LS9iSNbP43yETxYyeAo30P9fmIQksZQRp8Xwrekr9et7ymAD6YI80BHJ+RTMU4TrvwWqQcC4lnzA6DVgC95wmg==" saltValue="3G3/GI7CwNmfOjRWK74MCg==" spinCount="100000" sheet="1" objects="1" scenarios="1"/>
  <mergeCells count="5">
    <mergeCell ref="A1:F1"/>
    <mergeCell ref="A2:F2"/>
    <mergeCell ref="E4:F4"/>
    <mergeCell ref="B9:C9"/>
    <mergeCell ref="E24:F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1A498-018D-4A1F-9ED2-53373B628C47}">
  <dimension ref="A1:U41"/>
  <sheetViews>
    <sheetView workbookViewId="0">
      <selection activeCell="I19" sqref="I19"/>
    </sheetView>
  </sheetViews>
  <sheetFormatPr defaultRowHeight="14.4" x14ac:dyDescent="0.55000000000000004"/>
  <cols>
    <col min="1" max="1" width="8.20703125" style="69" customWidth="1"/>
    <col min="2" max="2" width="35.68359375" style="48" customWidth="1"/>
    <col min="3" max="3" width="13.20703125" style="48" customWidth="1"/>
    <col min="4" max="4" width="7.5234375" style="48" customWidth="1"/>
    <col min="5" max="5" width="34.20703125" style="48" customWidth="1"/>
    <col min="6" max="6" width="12.734375" style="48" customWidth="1"/>
    <col min="7" max="7" width="10.5234375" style="88" customWidth="1"/>
    <col min="8" max="21" width="8.83984375" style="88"/>
  </cols>
  <sheetData>
    <row r="1" spans="1:21" ht="25.8" x14ac:dyDescent="0.95">
      <c r="A1" s="45" t="s">
        <v>71</v>
      </c>
      <c r="B1" s="45"/>
      <c r="C1" s="45"/>
      <c r="D1" s="45"/>
      <c r="E1" s="45"/>
      <c r="F1" s="45"/>
    </row>
    <row r="2" spans="1:21" ht="15.6" x14ac:dyDescent="0.6">
      <c r="A2" s="46" t="s">
        <v>73</v>
      </c>
      <c r="B2" s="46"/>
      <c r="C2" s="46"/>
      <c r="D2" s="46"/>
      <c r="E2" s="46"/>
      <c r="F2" s="46"/>
    </row>
    <row r="3" spans="1:21" ht="14.7" thickBot="1" x14ac:dyDescent="0.6">
      <c r="A3" s="47"/>
    </row>
    <row r="4" spans="1:21" ht="15.6" x14ac:dyDescent="0.6">
      <c r="A4" s="47"/>
      <c r="B4" s="49" t="s">
        <v>0</v>
      </c>
      <c r="C4" s="34">
        <v>40</v>
      </c>
      <c r="E4" s="50" t="s">
        <v>72</v>
      </c>
      <c r="F4" s="51"/>
    </row>
    <row r="5" spans="1:21" x14ac:dyDescent="0.55000000000000004">
      <c r="A5" s="47"/>
      <c r="B5" s="52" t="s">
        <v>44</v>
      </c>
      <c r="C5" s="32">
        <v>0.75</v>
      </c>
      <c r="E5" s="53"/>
      <c r="F5" s="54"/>
    </row>
    <row r="6" spans="1:21" x14ac:dyDescent="0.55000000000000004">
      <c r="A6" s="47"/>
      <c r="B6" s="52" t="s">
        <v>1</v>
      </c>
      <c r="C6" s="55">
        <v>14.33</v>
      </c>
      <c r="E6" s="56" t="s">
        <v>9</v>
      </c>
      <c r="F6" s="28">
        <v>15.25</v>
      </c>
    </row>
    <row r="7" spans="1:21" ht="14.7" thickBot="1" x14ac:dyDescent="0.6">
      <c r="A7" s="47"/>
      <c r="B7" s="57" t="s">
        <v>46</v>
      </c>
      <c r="C7" s="58">
        <f>C4*C5*C6</f>
        <v>429.9</v>
      </c>
      <c r="E7" s="53" t="s">
        <v>10</v>
      </c>
      <c r="F7" s="59">
        <f>C4*C5*(MAX(C6,F6))</f>
        <v>457.5</v>
      </c>
    </row>
    <row r="8" spans="1:21" ht="14.7" thickBot="1" x14ac:dyDescent="0.6">
      <c r="A8" s="47"/>
      <c r="E8" s="53"/>
      <c r="F8" s="60"/>
    </row>
    <row r="9" spans="1:21" ht="14.7" thickBot="1" x14ac:dyDescent="0.6">
      <c r="A9" s="47"/>
      <c r="B9" s="61" t="s">
        <v>66</v>
      </c>
      <c r="C9" s="62"/>
      <c r="E9" s="56" t="s">
        <v>62</v>
      </c>
      <c r="F9" s="33">
        <v>20</v>
      </c>
    </row>
    <row r="10" spans="1:21" x14ac:dyDescent="0.55000000000000004">
      <c r="A10" s="47"/>
      <c r="B10" s="63" t="s">
        <v>43</v>
      </c>
      <c r="C10" s="64"/>
      <c r="E10" s="53" t="s">
        <v>45</v>
      </c>
      <c r="F10" s="59">
        <f>F9*F6</f>
        <v>305</v>
      </c>
    </row>
    <row r="11" spans="1:21" x14ac:dyDescent="0.55000000000000004">
      <c r="A11" s="47"/>
      <c r="B11" s="65" t="s">
        <v>15</v>
      </c>
      <c r="C11" s="85">
        <v>70</v>
      </c>
      <c r="E11" s="66" t="s">
        <v>8</v>
      </c>
      <c r="F11" s="67">
        <f>IF(F10&lt;F7,F7-F10,0)</f>
        <v>152.5</v>
      </c>
    </row>
    <row r="12" spans="1:21" x14ac:dyDescent="0.55000000000000004">
      <c r="A12" s="47"/>
      <c r="B12" s="65" t="s">
        <v>64</v>
      </c>
      <c r="C12" s="85">
        <v>0</v>
      </c>
      <c r="E12" s="53"/>
      <c r="F12" s="59"/>
    </row>
    <row r="13" spans="1:21" s="31" customFormat="1" x14ac:dyDescent="0.55000000000000004">
      <c r="A13" s="47"/>
      <c r="B13" s="65" t="s">
        <v>16</v>
      </c>
      <c r="C13" s="85"/>
      <c r="D13" s="68"/>
      <c r="E13" s="56" t="s">
        <v>6</v>
      </c>
      <c r="F13" s="28">
        <v>15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x14ac:dyDescent="0.55000000000000004">
      <c r="B14" s="65" t="s">
        <v>17</v>
      </c>
      <c r="C14" s="85">
        <v>0</v>
      </c>
      <c r="E14" s="66" t="s">
        <v>7</v>
      </c>
      <c r="F14" s="67">
        <f>F13*F9</f>
        <v>300</v>
      </c>
    </row>
    <row r="15" spans="1:21" x14ac:dyDescent="0.55000000000000004">
      <c r="B15" s="65" t="s">
        <v>18</v>
      </c>
      <c r="C15" s="85">
        <v>34</v>
      </c>
      <c r="E15" s="66" t="s">
        <v>11</v>
      </c>
      <c r="F15" s="67">
        <f>F14+F11</f>
        <v>452.5</v>
      </c>
    </row>
    <row r="16" spans="1:21" x14ac:dyDescent="0.55000000000000004">
      <c r="B16" s="65" t="s">
        <v>19</v>
      </c>
      <c r="C16" s="85">
        <v>18</v>
      </c>
      <c r="E16" s="53"/>
      <c r="F16" s="60"/>
    </row>
    <row r="17" spans="2:6" x14ac:dyDescent="0.55000000000000004">
      <c r="B17" s="65" t="s">
        <v>22</v>
      </c>
      <c r="C17" s="85">
        <v>0</v>
      </c>
      <c r="E17" s="53" t="s">
        <v>12</v>
      </c>
      <c r="F17" s="59">
        <f>C22</f>
        <v>142</v>
      </c>
    </row>
    <row r="18" spans="2:6" x14ac:dyDescent="0.55000000000000004">
      <c r="B18" s="65" t="s">
        <v>28</v>
      </c>
      <c r="C18" s="86">
        <v>6</v>
      </c>
      <c r="E18" s="53" t="s">
        <v>34</v>
      </c>
      <c r="F18" s="59">
        <f>C30</f>
        <v>32</v>
      </c>
    </row>
    <row r="19" spans="2:6" x14ac:dyDescent="0.55000000000000004">
      <c r="B19" s="65" t="s">
        <v>29</v>
      </c>
      <c r="C19" s="85">
        <v>7</v>
      </c>
      <c r="E19" s="53" t="s">
        <v>13</v>
      </c>
      <c r="F19" s="59">
        <f>C39</f>
        <v>32</v>
      </c>
    </row>
    <row r="20" spans="2:6" x14ac:dyDescent="0.55000000000000004">
      <c r="B20" s="65" t="s">
        <v>30</v>
      </c>
      <c r="C20" s="85">
        <v>0</v>
      </c>
      <c r="E20" s="66" t="s">
        <v>14</v>
      </c>
      <c r="F20" s="67">
        <f>SUM(F17:F19)</f>
        <v>206</v>
      </c>
    </row>
    <row r="21" spans="2:6" x14ac:dyDescent="0.55000000000000004">
      <c r="B21" s="65" t="s">
        <v>31</v>
      </c>
      <c r="C21" s="85">
        <v>7</v>
      </c>
      <c r="E21" s="53"/>
      <c r="F21" s="60"/>
    </row>
    <row r="22" spans="2:6" ht="14.7" thickBot="1" x14ac:dyDescent="0.6">
      <c r="B22" s="72" t="s">
        <v>33</v>
      </c>
      <c r="C22" s="73">
        <f>SUM(C11:C21)</f>
        <v>142</v>
      </c>
      <c r="E22" s="77" t="s">
        <v>3</v>
      </c>
      <c r="F22" s="71">
        <f>F15-F20</f>
        <v>246.5</v>
      </c>
    </row>
    <row r="23" spans="2:6" ht="14.7" thickBot="1" x14ac:dyDescent="0.6">
      <c r="B23" s="65"/>
      <c r="C23" s="74"/>
    </row>
    <row r="24" spans="2:6" ht="15.6" x14ac:dyDescent="0.6">
      <c r="B24" s="65" t="s">
        <v>38</v>
      </c>
      <c r="C24" s="75"/>
      <c r="E24" s="50" t="s">
        <v>68</v>
      </c>
      <c r="F24" s="51"/>
    </row>
    <row r="25" spans="2:6" x14ac:dyDescent="0.55000000000000004">
      <c r="B25" s="65" t="s">
        <v>23</v>
      </c>
      <c r="C25" s="85">
        <v>18</v>
      </c>
      <c r="E25" s="53"/>
      <c r="F25" s="60"/>
    </row>
    <row r="26" spans="2:6" x14ac:dyDescent="0.55000000000000004">
      <c r="B26" s="65" t="s">
        <v>24</v>
      </c>
      <c r="C26" s="85">
        <v>0</v>
      </c>
      <c r="E26" s="53" t="s">
        <v>5</v>
      </c>
      <c r="F26" s="29">
        <v>0.6</v>
      </c>
    </row>
    <row r="27" spans="2:6" x14ac:dyDescent="0.55000000000000004">
      <c r="B27" s="65" t="s">
        <v>25</v>
      </c>
      <c r="C27" s="85">
        <v>0</v>
      </c>
      <c r="E27" s="53" t="s">
        <v>2</v>
      </c>
      <c r="F27" s="76">
        <f>C4*C5*C6*F26</f>
        <v>257.94</v>
      </c>
    </row>
    <row r="28" spans="2:6" x14ac:dyDescent="0.55000000000000004">
      <c r="B28" s="65" t="s">
        <v>26</v>
      </c>
      <c r="C28" s="85">
        <f>7*2</f>
        <v>14</v>
      </c>
      <c r="E28" s="56" t="s">
        <v>4</v>
      </c>
      <c r="F28" s="27">
        <v>50</v>
      </c>
    </row>
    <row r="29" spans="2:6" ht="14.7" thickBot="1" x14ac:dyDescent="0.6">
      <c r="B29" s="65" t="s">
        <v>27</v>
      </c>
      <c r="C29" s="85">
        <v>0</v>
      </c>
      <c r="E29" s="77" t="s">
        <v>3</v>
      </c>
      <c r="F29" s="78">
        <f>F27-F28</f>
        <v>207.94</v>
      </c>
    </row>
    <row r="30" spans="2:6" x14ac:dyDescent="0.55000000000000004">
      <c r="B30" s="79" t="s">
        <v>34</v>
      </c>
      <c r="C30" s="80">
        <f>SUM(C25:C29)</f>
        <v>32</v>
      </c>
    </row>
    <row r="31" spans="2:6" x14ac:dyDescent="0.55000000000000004">
      <c r="B31" s="65"/>
      <c r="C31" s="74"/>
    </row>
    <row r="32" spans="2:6" x14ac:dyDescent="0.55000000000000004">
      <c r="B32" s="65" t="s">
        <v>37</v>
      </c>
      <c r="C32" s="74"/>
    </row>
    <row r="33" spans="2:3" x14ac:dyDescent="0.55000000000000004">
      <c r="B33" s="65" t="s">
        <v>42</v>
      </c>
      <c r="C33" s="85">
        <v>28</v>
      </c>
    </row>
    <row r="34" spans="2:3" x14ac:dyDescent="0.55000000000000004">
      <c r="B34" s="65" t="s">
        <v>35</v>
      </c>
      <c r="C34" s="85">
        <v>0.24</v>
      </c>
    </row>
    <row r="35" spans="2:3" x14ac:dyDescent="0.55000000000000004">
      <c r="B35" s="65" t="s">
        <v>36</v>
      </c>
      <c r="C35" s="87">
        <v>30</v>
      </c>
    </row>
    <row r="36" spans="2:3" x14ac:dyDescent="0.55000000000000004">
      <c r="B36" s="65" t="s">
        <v>39</v>
      </c>
      <c r="C36" s="81">
        <f>IF(F9&gt;C35,(F9-C35)*C37,0)</f>
        <v>0</v>
      </c>
    </row>
    <row r="37" spans="2:3" x14ac:dyDescent="0.55000000000000004">
      <c r="B37" s="65" t="s">
        <v>40</v>
      </c>
      <c r="C37" s="85">
        <v>0.2</v>
      </c>
    </row>
    <row r="38" spans="2:3" x14ac:dyDescent="0.55000000000000004">
      <c r="B38" s="65" t="s">
        <v>41</v>
      </c>
      <c r="C38" s="82">
        <f>C37*F9</f>
        <v>4</v>
      </c>
    </row>
    <row r="39" spans="2:3" x14ac:dyDescent="0.55000000000000004">
      <c r="B39" s="79" t="s">
        <v>32</v>
      </c>
      <c r="C39" s="73">
        <f>C33+C36+C38</f>
        <v>32</v>
      </c>
    </row>
    <row r="40" spans="2:3" x14ac:dyDescent="0.55000000000000004">
      <c r="B40" s="65"/>
      <c r="C40" s="74"/>
    </row>
    <row r="41" spans="2:3" ht="14.7" thickBot="1" x14ac:dyDescent="0.6">
      <c r="B41" s="83" t="s">
        <v>61</v>
      </c>
      <c r="C41" s="84">
        <f>C22+C30+C39</f>
        <v>206</v>
      </c>
    </row>
  </sheetData>
  <sheetProtection algorithmName="SHA-512" hashValue="bXraCWQ6VWmjZFWxkgo51hh9UY80wwMIqjbNr6wdwJB33vr/IOxpUE5baiQounViYWDQigcJ4Xc8bEmqCZYZNw==" saltValue="HsMRs1o2XoyliNdOfqlfCg==" spinCount="100000" sheet="1" objects="1" scenarios="1"/>
  <mergeCells count="5">
    <mergeCell ref="A1:F1"/>
    <mergeCell ref="A2:F2"/>
    <mergeCell ref="E4:F4"/>
    <mergeCell ref="B9:C9"/>
    <mergeCell ref="E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Corn Prevent Plant</vt:lpstr>
      <vt:lpstr>Grain Sorghum Prevent Plant</vt:lpstr>
      <vt:lpstr>Soybean Prevent Plant</vt:lpstr>
    </vt:vector>
  </TitlesOfParts>
  <Company>K-State Research and Extension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 Vandeveer</dc:creator>
  <cp:lastModifiedBy>RobinReid</cp:lastModifiedBy>
  <dcterms:created xsi:type="dcterms:W3CDTF">2019-05-17T16:24:19Z</dcterms:created>
  <dcterms:modified xsi:type="dcterms:W3CDTF">2022-05-04T13:02:22Z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