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December 2018 Updates\"/>
    </mc:Choice>
  </mc:AlternateContent>
  <xr:revisionPtr revIDLastSave="0" documentId="10_ncr:100000_{ACAF511A-E940-4B58-BD91-91CAA837F14D}" xr6:coauthVersionLast="31" xr6:coauthVersionMax="40" xr10:uidLastSave="{00000000-0000-0000-0000-000000000000}"/>
  <bookViews>
    <workbookView xWindow="0" yWindow="0" windowWidth="20490" windowHeight="6555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79017" calcOnSave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4" i="1"/>
  <c r="D26" i="1" l="1"/>
  <c r="D224" i="1"/>
  <c r="D225" i="1"/>
  <c r="D223" i="1"/>
  <c r="D216" i="1"/>
  <c r="D29" i="1"/>
  <c r="D28" i="1"/>
  <c r="D27" i="1"/>
  <c r="D19" i="1"/>
  <c r="D16" i="1"/>
  <c r="D23" i="1" s="1"/>
  <c r="D9" i="1"/>
  <c r="D6" i="1"/>
  <c r="B223" i="1"/>
  <c r="B31" i="1"/>
  <c r="B24" i="1"/>
  <c r="B10" i="1"/>
  <c r="D21" i="1" l="1"/>
  <c r="D22" i="1"/>
  <c r="G14" i="1" l="1"/>
  <c r="D8" i="1" l="1"/>
  <c r="D7" i="1"/>
  <c r="G12" i="1" l="1"/>
  <c r="G30" i="1" l="1"/>
  <c r="D30" i="1"/>
  <c r="A41" i="3" l="1"/>
  <c r="A36" i="4" s="1"/>
  <c r="A42" i="3"/>
  <c r="A37" i="4" s="1"/>
  <c r="A40" i="3"/>
  <c r="A35" i="4" s="1"/>
  <c r="G21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G22" i="1" l="1"/>
  <c r="G20" i="1"/>
  <c r="B193" i="1" l="1"/>
  <c r="B102" i="1"/>
  <c r="D47" i="1"/>
  <c r="Q80" i="2" l="1"/>
  <c r="B80" i="2" s="1"/>
  <c r="B169" i="2"/>
  <c r="Q75" i="2"/>
  <c r="B75" i="2" s="1"/>
  <c r="Q79" i="2"/>
  <c r="B79" i="2" s="1"/>
  <c r="G32" i="1" l="1"/>
  <c r="G8" i="1"/>
  <c r="G7" i="1"/>
  <c r="D25" i="1" l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J192" i="2"/>
  <c r="J197" i="2" s="1"/>
  <c r="B43" i="1" s="1"/>
  <c r="B40" i="1"/>
  <c r="H195" i="2"/>
  <c r="H197" i="2" l="1"/>
  <c r="B41" i="1" s="1"/>
  <c r="D40" i="1"/>
  <c r="D32" i="1"/>
  <c r="G25" i="1" l="1"/>
  <c r="G34" i="1"/>
  <c r="G33" i="1"/>
  <c r="G31" i="1"/>
  <c r="G24" i="1" l="1"/>
  <c r="G23" i="1"/>
  <c r="G21" i="1"/>
  <c r="G17" i="1"/>
  <c r="G38" i="1"/>
  <c r="D38" i="1"/>
  <c r="G37" i="1"/>
  <c r="D37" i="1"/>
  <c r="G36" i="1"/>
  <c r="D36" i="1"/>
  <c r="G35" i="1"/>
  <c r="D35" i="1"/>
  <c r="D24" i="1" l="1"/>
  <c r="G39" i="1"/>
  <c r="D39" i="1"/>
  <c r="G9" i="1"/>
  <c r="D5" i="1"/>
  <c r="G4" i="1"/>
  <c r="D4" i="1"/>
  <c r="B4" i="1"/>
  <c r="D43" i="1" l="1"/>
  <c r="D34" i="1"/>
  <c r="D31" i="1"/>
  <c r="D33" i="1"/>
  <c r="G41" i="1"/>
  <c r="D10" i="1"/>
  <c r="G10" i="1"/>
  <c r="G43" i="1"/>
  <c r="D41" i="1"/>
  <c r="G42" i="1"/>
  <c r="D42" i="1"/>
  <c r="G44" i="1"/>
  <c r="D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<sst xmlns="http://schemas.openxmlformats.org/spreadsheetml/2006/main" count="1180" uniqueCount="378">
  <si>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</si>
  <si>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</si>
  <si>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</si>
  <si>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</si>
  <si>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</si>
  <si>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</si>
  <si>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</si>
  <si>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</si>
  <si>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</si>
  <si>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</si>
  <si>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</si>
  <si>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</si>
  <si>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</si>
  <si>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</si>
  <si>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</si>
  <si>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</si>
  <si>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</si>
  <si>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</si>
  <si>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</si>
  <si>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</si>
  <si>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</si>
  <si>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</si>
  <si>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</si>
  <si>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</si>
  <si>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</si>
  <si>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</si>
  <si>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</si>
  <si>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</si>
  <si>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</si>
  <si>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</si>
  <si>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</si>
  <si>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</si>
  <si>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</si>
  <si>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</si>
  <si>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</si>
  <si>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</si>
  <si>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</si>
  <si>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</si>
  <si>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</si>
  <si>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</si>
  <si>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</si>
  <si>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</si>
  <si>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</si>
  <si>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</si>
  <si>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</si>
  <si>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</si>
  <si>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</si>
  <si>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</si>
  <si>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</si>
  <si>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</si>
  <si>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</si>
  <si>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</si>
  <si>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</si>
  <si>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</si>
  <si>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</si>
  <si>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</si>
  <si>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</si>
  <si>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</si>
  <si>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</si>
  <si>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</si>
  <si>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</si>
  <si>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</si>
  <si>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</si>
  <si>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</si>
  <si>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</si>
  <si>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</si>
  <si>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</si>
  <si>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</si>
  <si>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</si>
  <si>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</si>
  <si>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</si>
  <si>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</si>
  <si>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</si>
  <si>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</si>
  <si>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</si>
  <si>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</si>
  <si>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</si>
  <si>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</si>
  <si>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</si>
  <si>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</si>
  <si>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</si>
  <si>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</si>
  <si>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</si>
  <si>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</si>
  <si>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</si>
  <si>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</si>
  <si>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</si>
  <si>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</si>
  <si>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</si>
  <si>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</si>
  <si>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</si>
  <si>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</si>
  <si>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</si>
  <si>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</si>
  <si>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</si>
  <si>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</si>
  <si>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</si>
  <si>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</si>
  <si>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</si>
  <si>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</si>
  <si>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</si>
  <si>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</si>
  <si>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</si>
  <si>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</si>
  <si>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</si>
  <si>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</si>
  <si>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</si>
  <si>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</si>
  <si>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</si>
  <si>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</si>
  <si>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</si>
  <si>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</si>
  <si>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</si>
  <si>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</si>
  <si>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</si>
  <si>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</si>
  <si>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</si>
  <si>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</si>
  <si>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</si>
  <si>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</si>
  <si>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</si>
  <si>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</si>
  <si>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</si>
  <si>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</si>
  <si>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</si>
  <si>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</si>
  <si>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</si>
  <si>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</si>
  <si>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</si>
  <si>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</si>
  <si>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</si>
  <si>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</si>
  <si>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</si>
  <si>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</si>
  <si>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</si>
  <si>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</si>
  <si>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</si>
  <si>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</si>
  <si>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</si>
  <si>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</si>
  <si>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</si>
  <si>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</si>
  <si>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</si>
  <si>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</si>
  <si>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</si>
  <si>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</si>
  <si>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</si>
  <si>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</si>
  <si>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</si>
  <si>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</si>
  <si>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</si>
  <si>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</si>
  <si>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</si>
  <si>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</si>
  <si>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</si>
  <si>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</si>
  <si>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</si>
  <si>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</si>
  <si>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</si>
  <si>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</si>
  <si>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</si>
  <si>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</si>
  <si>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</si>
  <si>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</si>
  <si>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</si>
  <si>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</si>
  <si>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</si>
  <si>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</si>
  <si>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</si>
  <si>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</si>
  <si>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</si>
  <si>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</si>
  <si>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</si>
  <si>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</si>
  <si>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</si>
  <si>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</si>
  <si>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</si>
  <si>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</si>
  <si>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</si>
  <si>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</si>
  <si>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</si>
  <si>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</si>
  <si>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</si>
  <si>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</si>
  <si>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</si>
  <si>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</si>
  <si>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</si>
  <si>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</si>
  <si>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</si>
  <si>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</si>
  <si>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</si>
  <si>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</si>
  <si>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</si>
  <si>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</si>
  <si>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</si>
  <si>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</si>
  <si>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</si>
  <si>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</si>
  <si>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</si>
  <si>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</si>
  <si>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</si>
  <si>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</si>
  <si>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</si>
  <si>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</si>
  <si>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</si>
  <si>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</si>
  <si>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</si>
  <si>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</si>
  <si>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</si>
  <si>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</si>
  <si>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</si>
  <si>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</si>
  <si>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</si>
  <si>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</si>
  <si>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</si>
  <si>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</si>
  <si>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</si>
  <si>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</si>
  <si>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</si>
  <si>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</si>
  <si>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</si>
  <si>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</si>
  <si>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</si>
  <si>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</si>
  <si>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</si>
  <si>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</si>
  <si>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</si>
  <si>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</si>
  <si>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</si>
  <si>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</si>
  <si>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</si>
  <si>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</si>
  <si>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</si>
  <si>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</si>
  <si>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</si>
  <si>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</si>
  <si>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</si>
  <si>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</si>
  <si>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</si>
  <si>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</si>
  <si>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</si>
  <si>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</si>
  <si>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</si>
  <si>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</si>
  <si>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</si>
  <si>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</si>
  <si>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</si>
  <si>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</si>
  <si>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</si>
  <si>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</si>
  <si>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</si>
  <si>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</si>
  <si>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</si>
  <si>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</si>
  <si>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</si>
  <si>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</si>
  <si>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</si>
  <si>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</si>
  <si>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</si>
  <si>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</si>
  <si>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</si>
  <si>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</si>
  <si>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</si>
  <si>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</si>
  <si>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</si>
  <si>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</si>
  <si>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</si>
  <si>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</si>
  <si>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</si>
  <si>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</si>
  <si>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</si>
  <si>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</si>
  <si>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</si>
  <si>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</si>
  <si>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</si>
  <si>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</si>
  <si>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</si>
  <si>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</si>
  <si>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</si>
  <si>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</si>
  <si>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</si>
  <si>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</si>
  <si>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</si>
  <si>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</si>
  <si>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</si>
  <si>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</si>
  <si>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</si>
  <si>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</si>
  <si>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</si>
  <si>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</si>
  <si>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</si>
  <si>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</si>
  <si>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</si>
  <si>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</si>
  <si>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</si>
  <si>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</si>
  <si>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</si>
  <si>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</si>
  <si>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</si>
  <si>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</si>
  <si>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Adjusts off of Hog and Corn prices (=71.04265+0.110645*Market Hog-5.49985*Corn Price in bushels</t>
  </si>
  <si>
    <t>Adjusts off of Hog and Corn prices (=63.71119+0.934748*Market Hog-9.62831* Corn Price in bushels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</si>
  <si>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</si>
  <si>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</si>
  <si>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</si>
  <si>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</si>
  <si>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</si>
  <si>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</si>
  <si>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</si>
  <si>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</si>
  <si>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</si>
  <si>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</si>
  <si>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Adjusts off of Feeder Steer Price (=168.001+9.873*Feeder Steer Price)</t>
  </si>
  <si>
    <t>Adjusts off of Feeder Steer Price (=-200.713+2.724*Feeder Steer Price)</t>
  </si>
  <si>
    <t>Adjusts off of Feeder Steer Price (=67.142+1.362*Feeder Steer Price)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</si>
  <si>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</si>
  <si>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</si>
  <si>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</si>
  <si>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</si>
  <si>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</si>
  <si>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</si>
  <si>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</si>
  <si>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</si>
  <si>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</si>
  <si>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</si>
  <si>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</si>
  <si>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</si>
  <si>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</si>
  <si>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Adjusts off of Hog and Corn prices (=71.04265+0.110645*Market Hog-5.49985* Corn Price in bushels</t>
  </si>
  <si>
    <t>Adjusts off of Hog and Corn prices (=63.71119+0.934748*Market Hog-9.62831)* Corn Price in bushels</t>
  </si>
  <si>
    <t>Market Hog Price change imposed (5-year out Market Hog/Current Market Hog)*Current Cull sow price</t>
  </si>
  <si>
    <t>Market Hog Price change imposed (5-year out Market Hog/Current Market Hog)*Current Replacement gilt price</t>
  </si>
  <si>
    <t>Adjust off of Steer Calf price (=Current Heifer Calf price/Current Steer Calf Price)*5-year out Steer Calf Price</t>
  </si>
  <si>
    <t>Adjust off of Fed Cattle price (=5-year out Fed Cattle/Current Fed Cattle)*Current Cull Cow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</si>
  <si>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</si>
  <si>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</si>
  <si>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</si>
  <si>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</si>
  <si>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</si>
  <si>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</si>
  <si>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Oct. Heifer Calf Price ($/cwt)*</t>
  </si>
  <si>
    <t>Oct. Steer Calves Price ($/cwt)*</t>
  </si>
  <si>
    <t>March Feeder Steers ($/cwt)**</t>
  </si>
  <si>
    <t>July Feeder Steers ($/cwt)***</t>
  </si>
  <si>
    <t>* This a predicted October price for the budget year</t>
  </si>
  <si>
    <t>****This a predicted price for a Dec. sale of a fed animal</t>
  </si>
  <si>
    <t xml:space="preserve">http://www.beefbasis.com/Basis.aspx </t>
  </si>
  <si>
    <t>March Feeder Steers</t>
  </si>
  <si>
    <t>July Feeder Steers</t>
  </si>
  <si>
    <t>http://www.ams.usda.gov/mnreports/lspdfss.pdf  or use www.beefbasis.com if forecasting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</si>
  <si>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</si>
  <si>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</si>
  <si>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</si>
  <si>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</si>
  <si>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</si>
  <si>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</si>
  <si>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</si>
  <si>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</si>
  <si>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</si>
  <si>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 xml:space="preserve">http://www.cmegroup.com/trading/agricultural/livestock/live-cattle.html   adjusted for 5-Year December basis
</t>
  </si>
  <si>
    <t xml:space="preserve">http://usda.mannlib.cornell.edu/MannUsda/viewDocumentInfo.do?documentID=1002 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</si>
  <si>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</si>
  <si>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</si>
  <si>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</si>
  <si>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</si>
  <si>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</si>
  <si>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</si>
  <si>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</si>
  <si>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</si>
  <si>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</si>
  <si>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Dairy Bull Calves (per hd)</t>
  </si>
  <si>
    <t>Dairy Heifer Calves (per hd)</t>
  </si>
  <si>
    <t>LMIC spreadsheet “CombinedKSAuctions”, discounted by $8</t>
  </si>
  <si>
    <t>** This is a predicted price for the production year</t>
  </si>
  <si>
    <t>***This is a predicted price for the production year</t>
  </si>
  <si>
    <t>(as of Dec. 17th, 2018)</t>
  </si>
  <si>
    <t>(Oct. 2018 USDA)</t>
  </si>
  <si>
    <t>Beef Cull cow ($/cwt)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</si>
</sst>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" xfId="2" applyBorder="1" applyAlignment="1">
      <alignment vertical="center" wrapText="1"/>
    </xf>
    <xf numFmtId="0" fontId="6" fillId="0" borderId="0" xfId="2" applyAlignment="1">
      <alignment wrapText="1"/>
    </xf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0" fillId="2" borderId="0" xfId="0" applyNumberFormat="1" applyFill="1"/>
    <xf numFmtId="0" fontId="0" fillId="0" borderId="1" xfId="0" applyFill="1" applyBorder="1" applyAlignment="1">
      <alignment vertical="center" wrapText="1"/>
    </xf>
    <xf numFmtId="44" fontId="3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dc_gr310.txt" TargetMode="External"/><Relationship Id="rId18" Type="http://schemas.openxmlformats.org/officeDocument/2006/relationships/hyperlink" Target="http://www.cmegroup.com/trading/agricultural/livestock/live-cattle.html%20%20%20adjusted%20for%205-Year%20December%20basis" TargetMode="External"/><Relationship Id="rId3" Type="http://schemas.openxmlformats.org/officeDocument/2006/relationships/hyperlink" Target="http://www.ams.usda.gov/mnreports/nw_ls255.tx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lsdethanol.pdf" TargetMode="External"/><Relationship Id="rId17" Type="http://schemas.openxmlformats.org/officeDocument/2006/relationships/hyperlink" Target="http://www.ams.usda.gov/mnreports/lspdfss.pdf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hyperlink" Target="http://www.beefbasis.com/Basis.aspx" TargetMode="External"/><Relationship Id="rId20" Type="http://schemas.openxmlformats.org/officeDocument/2006/relationships/hyperlink" Target="http://www.ams.usda.gov/mnreports/sj_gr851.txt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://www.ams.usda.gov/mnreports/sj_gr210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beefbasis.com/Basis.aspx" TargetMode="External"/><Relationship Id="rId10" Type="http://schemas.openxmlformats.org/officeDocument/2006/relationships/hyperlink" Target="http://www.ams.usda.gov/mnreports/sj_gr851.txt" TargetMode="External"/><Relationship Id="rId19" Type="http://schemas.openxmlformats.org/officeDocument/2006/relationships/hyperlink" Target="http://usda.mannlib.cornell.edu/MannUsda/viewDocumentInfo.do?documentID=1002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sj_gr851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I11" sqref="I11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customWidth="1"/>
    <col min="11" max="11" width="21.85546875" customWidth="1"/>
    <col min="14" max="14" width="12.5703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375</v>
      </c>
      <c r="C5" s="3"/>
      <c r="D5" s="4" t="str">
        <f>B5</f>
        <v>(as of Dec. 17th, 2018)</v>
      </c>
      <c r="E5" s="5"/>
      <c r="G5" s="89" t="s">
        <v>376</v>
      </c>
      <c r="H5" s="11"/>
    </row>
    <row r="6" spans="1:11">
      <c r="A6" t="s">
        <v>15</v>
      </c>
      <c r="B6" s="16">
        <v>36.57</v>
      </c>
      <c r="C6" s="17"/>
      <c r="D6" s="18">
        <f>B6+((67.375-63.3)*0.74)</f>
        <v>39.585500000000003</v>
      </c>
      <c r="E6" s="19"/>
      <c r="F6" s="20"/>
      <c r="G6" s="21">
        <v>44.87</v>
      </c>
      <c r="H6" s="11"/>
      <c r="I6" s="10"/>
      <c r="J6" s="10"/>
    </row>
    <row r="7" spans="1:11">
      <c r="A7" t="s">
        <v>16</v>
      </c>
      <c r="B7" s="16">
        <v>62.12</v>
      </c>
      <c r="C7" s="17"/>
      <c r="D7" s="38">
        <f>71.04265+0.110645*D6-5.49985*D27</f>
        <v>53.225193047499999</v>
      </c>
      <c r="E7" s="22"/>
      <c r="F7" s="23"/>
      <c r="G7" s="41">
        <f>71.04265+0.110645*G6-5.49985*G27</f>
        <v>54.282883650000002</v>
      </c>
      <c r="H7" s="11"/>
      <c r="I7" s="10"/>
      <c r="J7" s="10"/>
    </row>
    <row r="8" spans="1:11">
      <c r="A8" t="s">
        <v>23</v>
      </c>
      <c r="B8" s="16">
        <v>67.62</v>
      </c>
      <c r="C8" s="17"/>
      <c r="D8" s="38">
        <f>63.71119+0.934748*D6-9.62831*D27</f>
        <v>61.853797794000016</v>
      </c>
      <c r="E8" s="22"/>
      <c r="F8" s="23"/>
      <c r="G8" s="41">
        <f>63.71119+0.934748*G6-9.62831*G27</f>
        <v>67.621508259999985</v>
      </c>
      <c r="H8" s="11"/>
      <c r="I8" s="10"/>
      <c r="J8" s="10"/>
    </row>
    <row r="9" spans="1:11">
      <c r="A9" t="s">
        <v>17</v>
      </c>
      <c r="B9" s="16">
        <v>41.2</v>
      </c>
      <c r="C9" s="17"/>
      <c r="D9" s="38">
        <f>B9*(D6/B6)</f>
        <v>44.597281925075201</v>
      </c>
      <c r="E9" s="22"/>
      <c r="F9" s="23"/>
      <c r="G9" s="41">
        <f>B9*(G6/B6)</f>
        <v>50.550834016953786</v>
      </c>
      <c r="H9" s="11"/>
      <c r="I9" s="10"/>
      <c r="J9" s="10"/>
      <c r="K9" s="10"/>
    </row>
    <row r="10" spans="1:11">
      <c r="A10" t="s">
        <v>18</v>
      </c>
      <c r="B10" s="37">
        <f>B6*2.75+75</f>
        <v>175.5675</v>
      </c>
      <c r="C10" s="17"/>
      <c r="D10" s="38">
        <f>B10*(D6/B6)</f>
        <v>190.04449743642328</v>
      </c>
      <c r="E10" s="22"/>
      <c r="F10" s="23"/>
      <c r="G10" s="41">
        <f>B10*(G6/B6)</f>
        <v>215.41464930270712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340</v>
      </c>
      <c r="B12" s="16">
        <v>152.79</v>
      </c>
      <c r="C12" s="35"/>
      <c r="D12" s="18"/>
      <c r="E12" s="22"/>
      <c r="F12" s="23"/>
      <c r="G12" s="41">
        <f>(B12/B13)*G13</f>
        <v>129.30192781065091</v>
      </c>
      <c r="H12" s="11"/>
      <c r="I12" s="10"/>
      <c r="J12" s="10"/>
    </row>
    <row r="13" spans="1:11">
      <c r="A13" t="s">
        <v>341</v>
      </c>
      <c r="B13" s="16">
        <v>169</v>
      </c>
      <c r="C13" s="35"/>
      <c r="D13" s="18"/>
      <c r="E13" s="22"/>
      <c r="F13" s="23"/>
      <c r="G13" s="21">
        <v>143.02000000000001</v>
      </c>
      <c r="H13" s="11"/>
      <c r="I13" s="10"/>
      <c r="J13" s="10"/>
    </row>
    <row r="14" spans="1:11">
      <c r="A14" t="s">
        <v>342</v>
      </c>
      <c r="B14" s="16">
        <v>150.94</v>
      </c>
      <c r="C14" s="24"/>
      <c r="D14" s="18">
        <f>B14-3</f>
        <v>147.94</v>
      </c>
      <c r="E14" s="19"/>
      <c r="F14" s="20"/>
      <c r="G14" s="41">
        <f>0.9*G13</f>
        <v>128.71800000000002</v>
      </c>
      <c r="H14" s="11"/>
      <c r="I14" s="10"/>
      <c r="J14" s="10"/>
    </row>
    <row r="15" spans="1:11">
      <c r="A15" t="s">
        <v>343</v>
      </c>
      <c r="B15" s="16">
        <v>153.43</v>
      </c>
      <c r="C15" s="24"/>
      <c r="D15" s="18"/>
      <c r="E15" s="19"/>
      <c r="F15" s="20"/>
      <c r="G15" s="21">
        <v>124.39</v>
      </c>
      <c r="H15" s="11"/>
      <c r="I15" s="10"/>
      <c r="J15" s="10"/>
    </row>
    <row r="16" spans="1:11">
      <c r="A16" t="s">
        <v>357</v>
      </c>
      <c r="B16" s="16">
        <v>117</v>
      </c>
      <c r="C16" s="17"/>
      <c r="D16" s="18">
        <f>B16-3</f>
        <v>114</v>
      </c>
      <c r="E16" s="19"/>
      <c r="F16" s="20"/>
      <c r="G16" s="21">
        <v>107.86</v>
      </c>
      <c r="H16" s="25"/>
      <c r="I16" s="10"/>
      <c r="J16" s="10"/>
    </row>
    <row r="17" spans="1:13">
      <c r="A17" t="s">
        <v>377</v>
      </c>
      <c r="B17" s="16">
        <v>45.5</v>
      </c>
      <c r="C17" s="24"/>
      <c r="D17" s="38"/>
      <c r="E17" s="22"/>
      <c r="F17" s="23"/>
      <c r="G17" s="41">
        <f>B17*(G16/B16)</f>
        <v>41.945555555555551</v>
      </c>
      <c r="H17" s="11"/>
      <c r="I17" s="10"/>
      <c r="J17" s="10"/>
    </row>
    <row r="18" spans="1:13">
      <c r="B18" s="16"/>
      <c r="C18" s="24"/>
      <c r="D18" s="18"/>
      <c r="E18" s="22"/>
      <c r="F18" s="23"/>
      <c r="G18" s="21"/>
      <c r="H18" s="11"/>
      <c r="I18" s="10"/>
      <c r="J18" s="10"/>
    </row>
    <row r="19" spans="1:13">
      <c r="A19" s="12" t="s">
        <v>21</v>
      </c>
      <c r="B19" s="16">
        <v>16.600000000000001</v>
      </c>
      <c r="C19" s="26"/>
      <c r="D19" s="18">
        <f>ROUND(B19+(16.43-13.8),0)</f>
        <v>19</v>
      </c>
      <c r="E19" s="19"/>
      <c r="F19" s="20"/>
      <c r="G19" s="21">
        <v>18.149999999999999</v>
      </c>
      <c r="H19" s="11"/>
    </row>
    <row r="20" spans="1:13">
      <c r="A20" t="s">
        <v>41</v>
      </c>
      <c r="B20" s="16">
        <v>875</v>
      </c>
      <c r="C20" s="26"/>
      <c r="D20" s="39">
        <f>ROUND(168.001+(9.873*D14),0)</f>
        <v>1629</v>
      </c>
      <c r="E20" s="27"/>
      <c r="F20" s="20"/>
      <c r="G20" s="41">
        <f>ROUND(168.001+(9.873*G14),0)</f>
        <v>1439</v>
      </c>
      <c r="H20" s="11"/>
    </row>
    <row r="21" spans="1:13">
      <c r="A21" t="s">
        <v>370</v>
      </c>
      <c r="B21" s="16">
        <v>67.5</v>
      </c>
      <c r="C21" s="26"/>
      <c r="D21" s="39">
        <f>ROUND(-200.713+(D14*2.724),0)</f>
        <v>202</v>
      </c>
      <c r="E21" s="19"/>
      <c r="F21" s="20"/>
      <c r="G21" s="70">
        <f>ROUND(-200.713+(2.724*G14),0)</f>
        <v>150</v>
      </c>
      <c r="H21" s="11"/>
    </row>
    <row r="22" spans="1:13">
      <c r="A22" t="s">
        <v>371</v>
      </c>
      <c r="B22" s="16">
        <v>70</v>
      </c>
      <c r="C22" s="26"/>
      <c r="D22" s="39">
        <f>ROUND(67.142+(1.362*D14),0)</f>
        <v>269</v>
      </c>
      <c r="E22" s="19"/>
      <c r="F22" s="20"/>
      <c r="G22" s="41">
        <f>ROUND(67.142+(1.362*G14),0)</f>
        <v>242</v>
      </c>
      <c r="H22" s="11"/>
    </row>
    <row r="23" spans="1:13">
      <c r="A23" t="s">
        <v>43</v>
      </c>
      <c r="B23" s="16">
        <v>37.5</v>
      </c>
      <c r="C23" s="24"/>
      <c r="D23" s="38">
        <f>ROUND(B23*D16/B16,0)</f>
        <v>37</v>
      </c>
      <c r="E23" s="19"/>
      <c r="F23" s="20"/>
      <c r="G23" s="41">
        <f>ROUND(B23*G16/B16,0)</f>
        <v>35</v>
      </c>
      <c r="H23" s="15"/>
      <c r="M23" s="13"/>
    </row>
    <row r="24" spans="1:13">
      <c r="A24" t="s">
        <v>44</v>
      </c>
      <c r="B24" s="16">
        <f>B16-10</f>
        <v>107</v>
      </c>
      <c r="C24" s="36"/>
      <c r="D24" s="39">
        <f>ROUND(D16-10,0)</f>
        <v>104</v>
      </c>
      <c r="E24" s="19"/>
      <c r="F24" s="20"/>
      <c r="G24" s="70">
        <f>ROUND(G16-10,0)</f>
        <v>98</v>
      </c>
      <c r="H24" s="15"/>
    </row>
    <row r="25" spans="1:13">
      <c r="A25" t="s">
        <v>45</v>
      </c>
      <c r="B25" s="16">
        <v>145</v>
      </c>
      <c r="C25" s="20"/>
      <c r="D25" s="39">
        <f>ROUND(B25*D14/B14,0)</f>
        <v>142</v>
      </c>
      <c r="E25" s="19"/>
      <c r="F25" s="20"/>
      <c r="G25" s="70">
        <f>ROUND(B25*G14/B14,0)</f>
        <v>124</v>
      </c>
      <c r="H25" s="15"/>
    </row>
    <row r="26" spans="1:13">
      <c r="A26" t="s">
        <v>361</v>
      </c>
      <c r="B26" s="104">
        <v>6.06</v>
      </c>
      <c r="C26" s="105"/>
      <c r="D26" s="39">
        <f>(D27/B27)*B26</f>
        <v>6.5221759999999982</v>
      </c>
      <c r="E26" s="105"/>
      <c r="F26" s="105"/>
      <c r="G26" s="110">
        <v>3.7</v>
      </c>
    </row>
    <row r="27" spans="1:13">
      <c r="A27" t="s">
        <v>3</v>
      </c>
      <c r="B27" s="16">
        <v>3.75</v>
      </c>
      <c r="C27" s="17"/>
      <c r="D27" s="18">
        <f>B27+(4.12-3.834)</f>
        <v>4.0359999999999996</v>
      </c>
      <c r="E27" s="19"/>
      <c r="F27" s="20"/>
      <c r="G27" s="21">
        <v>3.95</v>
      </c>
    </row>
    <row r="28" spans="1:13">
      <c r="A28" t="s">
        <v>36</v>
      </c>
      <c r="B28" s="16">
        <v>8.74</v>
      </c>
      <c r="C28" s="17"/>
      <c r="D28" s="18">
        <f>B28+(9.63-9.06)</f>
        <v>9.31</v>
      </c>
      <c r="E28" s="19"/>
      <c r="F28" s="20"/>
      <c r="G28" s="21">
        <v>9.9</v>
      </c>
      <c r="H28" s="25"/>
    </row>
    <row r="29" spans="1:13">
      <c r="A29" t="s">
        <v>24</v>
      </c>
      <c r="B29" s="16">
        <v>310</v>
      </c>
      <c r="C29" s="17"/>
      <c r="D29" s="18">
        <f>B29+(325-309)</f>
        <v>326</v>
      </c>
      <c r="E29" s="19"/>
      <c r="F29" s="20"/>
      <c r="G29" s="21">
        <v>366</v>
      </c>
    </row>
    <row r="30" spans="1:13">
      <c r="A30" t="s">
        <v>6</v>
      </c>
      <c r="B30" s="16">
        <v>175</v>
      </c>
      <c r="C30" s="17"/>
      <c r="D30" s="38">
        <f>(D27/B27)*B30</f>
        <v>188.34666666666664</v>
      </c>
      <c r="E30" s="19"/>
      <c r="F30" s="20"/>
      <c r="G30" s="41">
        <f>(G27/B27)*B30</f>
        <v>184.33333333333334</v>
      </c>
    </row>
    <row r="31" spans="1:13">
      <c r="A31" t="s">
        <v>9</v>
      </c>
      <c r="B31" s="37">
        <f>B27*8</f>
        <v>30</v>
      </c>
      <c r="C31" s="33"/>
      <c r="D31" s="38">
        <f>D27*8</f>
        <v>32.287999999999997</v>
      </c>
      <c r="E31" s="27"/>
      <c r="F31" s="20"/>
      <c r="G31" s="41">
        <f>G27*8</f>
        <v>31.6</v>
      </c>
      <c r="H31" s="15"/>
      <c r="I31" s="10"/>
      <c r="J31" s="10"/>
    </row>
    <row r="32" spans="1:13">
      <c r="A32" t="s">
        <v>10</v>
      </c>
      <c r="B32" s="16">
        <v>90</v>
      </c>
      <c r="C32" s="24"/>
      <c r="D32" s="38">
        <f>(D27/B27)*B32</f>
        <v>96.86399999999999</v>
      </c>
      <c r="E32" s="22"/>
      <c r="F32" s="23"/>
      <c r="G32" s="41">
        <f>(G27/B27)*B32</f>
        <v>94.800000000000011</v>
      </c>
      <c r="H32" s="11"/>
      <c r="I32" s="10"/>
      <c r="J32" s="10"/>
    </row>
    <row r="33" spans="1:14">
      <c r="A33" t="s">
        <v>12</v>
      </c>
      <c r="B33" s="16">
        <v>180</v>
      </c>
      <c r="C33" s="17"/>
      <c r="D33" s="38">
        <f>(D27/B27)*B33</f>
        <v>193.72799999999998</v>
      </c>
      <c r="E33" s="22"/>
      <c r="F33" s="23"/>
      <c r="G33" s="41">
        <f>(G27/B27)*B33</f>
        <v>189.60000000000002</v>
      </c>
      <c r="H33" s="11"/>
      <c r="I33" s="10"/>
      <c r="J33" s="10"/>
    </row>
    <row r="34" spans="1:14">
      <c r="A34" t="s">
        <v>38</v>
      </c>
      <c r="B34" s="16">
        <v>198</v>
      </c>
      <c r="C34" s="24"/>
      <c r="D34" s="38">
        <f>(D27/B27)*B34</f>
        <v>213.10079999999996</v>
      </c>
      <c r="E34" s="19"/>
      <c r="F34" s="20"/>
      <c r="G34" s="41">
        <f>(G27/B27)*B34</f>
        <v>208.56000000000003</v>
      </c>
      <c r="H34" s="11"/>
    </row>
    <row r="35" spans="1:14">
      <c r="A35" t="s">
        <v>13</v>
      </c>
      <c r="B35" s="16">
        <v>19</v>
      </c>
      <c r="C35" s="24"/>
      <c r="D35" s="38">
        <f>B35*1.02</f>
        <v>19.38</v>
      </c>
      <c r="E35" s="19"/>
      <c r="F35" s="20"/>
      <c r="G35" s="41">
        <f>B35*1.1</f>
        <v>20.900000000000002</v>
      </c>
      <c r="H35" s="11"/>
      <c r="I35" s="10"/>
      <c r="J35" s="10"/>
    </row>
    <row r="36" spans="1:14">
      <c r="A36" t="s">
        <v>14</v>
      </c>
      <c r="B36" s="16">
        <v>15</v>
      </c>
      <c r="C36" s="17"/>
      <c r="D36" s="38">
        <f>B36*1.02</f>
        <v>15.3</v>
      </c>
      <c r="E36" s="19"/>
      <c r="F36" s="20"/>
      <c r="G36" s="41">
        <f>B36*1.1</f>
        <v>16.5</v>
      </c>
      <c r="H36" s="11"/>
      <c r="I36" s="10"/>
      <c r="J36" s="10"/>
    </row>
    <row r="37" spans="1:14">
      <c r="A37" t="s">
        <v>39</v>
      </c>
      <c r="B37" s="34">
        <v>850</v>
      </c>
      <c r="C37" s="17"/>
      <c r="D37" s="40">
        <f>B37*1.02</f>
        <v>867</v>
      </c>
      <c r="E37" s="19"/>
      <c r="F37" s="20"/>
      <c r="G37" s="42">
        <f>B37*1.1</f>
        <v>935.00000000000011</v>
      </c>
      <c r="H37" s="11"/>
      <c r="I37" s="10"/>
      <c r="J37" s="10"/>
    </row>
    <row r="38" spans="1:14">
      <c r="A38" t="s">
        <v>40</v>
      </c>
      <c r="B38" s="16">
        <v>600</v>
      </c>
      <c r="C38" s="17"/>
      <c r="D38" s="38">
        <f>B38*1.02</f>
        <v>612</v>
      </c>
      <c r="E38" s="19"/>
      <c r="F38" s="20"/>
      <c r="G38" s="41">
        <f>B38*1.1</f>
        <v>660</v>
      </c>
      <c r="H38" s="11"/>
      <c r="I38" s="10"/>
      <c r="J38" s="10"/>
    </row>
    <row r="39" spans="1:14">
      <c r="A39" t="s">
        <v>37</v>
      </c>
      <c r="B39" s="16">
        <v>17</v>
      </c>
      <c r="C39" s="17"/>
      <c r="D39" s="38">
        <f>B39</f>
        <v>17</v>
      </c>
      <c r="E39" s="19"/>
      <c r="F39" s="20"/>
      <c r="G39" s="41">
        <f>B39</f>
        <v>17</v>
      </c>
      <c r="H39" s="11"/>
    </row>
    <row r="40" spans="1:14" hidden="1">
      <c r="A40" t="s">
        <v>25</v>
      </c>
      <c r="B40" s="16">
        <f>'Feed (2)_IDOtherIngValues'!G197</f>
        <v>9.449305679682897E-2</v>
      </c>
      <c r="C40" s="17"/>
      <c r="D40" s="38">
        <f>B40*$D$215</f>
        <v>9.5437987364797264E-2</v>
      </c>
      <c r="E40" s="19"/>
      <c r="F40" s="20"/>
      <c r="G40" s="41">
        <f t="shared" ref="G40:G43" si="0">B40*$G$215</f>
        <v>9.6382917932765558E-2</v>
      </c>
    </row>
    <row r="41" spans="1:14" hidden="1">
      <c r="A41" t="s">
        <v>26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27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28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29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30</v>
      </c>
      <c r="B46" s="29"/>
      <c r="C46" s="29"/>
      <c r="D46" s="29"/>
      <c r="E46" s="29"/>
      <c r="F46" s="29"/>
      <c r="G46" s="29"/>
      <c r="H46" s="29"/>
      <c r="I46" s="29"/>
    </row>
    <row r="47" spans="1:14" hidden="1">
      <c r="A47" t="s">
        <v>75</v>
      </c>
      <c r="B47" s="30">
        <f>B27/56</f>
        <v>6.6964285714285712E-2</v>
      </c>
      <c r="C47" s="29" t="s">
        <v>4</v>
      </c>
      <c r="D47" s="30">
        <f>B47*$D$215</f>
        <v>6.7633928571428567E-2</v>
      </c>
      <c r="E47" s="29"/>
      <c r="F47" s="29"/>
      <c r="G47" s="30">
        <f>B47*$G$215</f>
        <v>6.8303571428571422E-2</v>
      </c>
      <c r="H47" s="25" t="s">
        <v>22</v>
      </c>
      <c r="I47" s="31" t="s">
        <v>31</v>
      </c>
      <c r="K47" s="13"/>
      <c r="N47" s="13"/>
    </row>
    <row r="48" spans="1:14" hidden="1">
      <c r="A48" t="s">
        <v>132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31</v>
      </c>
      <c r="N48" s="13"/>
    </row>
    <row r="49" spans="1:14" hidden="1">
      <c r="A49" t="s">
        <v>133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31</v>
      </c>
      <c r="N49" s="13"/>
    </row>
    <row r="50" spans="1:14" hidden="1">
      <c r="A50" t="s">
        <v>134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31</v>
      </c>
      <c r="N50" s="13"/>
    </row>
    <row r="51" spans="1:14" hidden="1">
      <c r="A51" t="s">
        <v>135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31</v>
      </c>
      <c r="N51" s="13"/>
    </row>
    <row r="52" spans="1:14" hidden="1">
      <c r="A52" t="s">
        <v>136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31</v>
      </c>
      <c r="N52" s="13"/>
    </row>
    <row r="53" spans="1:14" hidden="1">
      <c r="A53" t="s">
        <v>137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31</v>
      </c>
      <c r="N53" s="13"/>
    </row>
    <row r="54" spans="1:14" hidden="1">
      <c r="A54" t="s">
        <v>138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31</v>
      </c>
      <c r="N54" s="13"/>
    </row>
    <row r="55" spans="1:14" hidden="1">
      <c r="A55" t="s">
        <v>354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31</v>
      </c>
      <c r="N55" s="13"/>
    </row>
    <row r="56" spans="1:14" hidden="1">
      <c r="A56" t="s">
        <v>355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31</v>
      </c>
      <c r="N56" s="13"/>
    </row>
    <row r="57" spans="1:14" hidden="1">
      <c r="A57" t="s">
        <v>356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31</v>
      </c>
      <c r="N57" s="13"/>
    </row>
    <row r="58" spans="1:14" hidden="1">
      <c r="A58" t="s">
        <v>141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31</v>
      </c>
      <c r="N58" s="13"/>
    </row>
    <row r="59" spans="1:14" hidden="1">
      <c r="A59" t="s">
        <v>142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31</v>
      </c>
      <c r="N59" s="13"/>
    </row>
    <row r="60" spans="1:14" hidden="1">
      <c r="A60" t="s">
        <v>143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31</v>
      </c>
      <c r="N60" s="13"/>
    </row>
    <row r="61" spans="1:14" hidden="1">
      <c r="A61" t="s">
        <v>144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31</v>
      </c>
      <c r="N61" s="13"/>
    </row>
    <row r="62" spans="1:14" hidden="1">
      <c r="A62" t="s">
        <v>145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31</v>
      </c>
      <c r="N62" s="13"/>
    </row>
    <row r="63" spans="1:14" hidden="1">
      <c r="A63" t="s">
        <v>146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31</v>
      </c>
      <c r="N63" s="13"/>
    </row>
    <row r="64" spans="1:14" hidden="1">
      <c r="A64" t="s">
        <v>147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31</v>
      </c>
      <c r="N64" s="13"/>
    </row>
    <row r="65" spans="1:14" hidden="1">
      <c r="A65" t="s">
        <v>148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31</v>
      </c>
      <c r="N65" s="13"/>
    </row>
    <row r="66" spans="1:14" hidden="1">
      <c r="A66" t="s">
        <v>149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31</v>
      </c>
      <c r="N66" s="13"/>
    </row>
    <row r="67" spans="1:14" hidden="1">
      <c r="A67" t="s">
        <v>150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31</v>
      </c>
      <c r="N67" s="13"/>
    </row>
    <row r="68" spans="1:14" hidden="1">
      <c r="A68" t="s">
        <v>151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31</v>
      </c>
      <c r="N68" s="13"/>
    </row>
    <row r="69" spans="1:14" hidden="1">
      <c r="A69" t="s">
        <v>152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31</v>
      </c>
      <c r="N69" s="13"/>
    </row>
    <row r="70" spans="1:14" hidden="1">
      <c r="A70" t="s">
        <v>153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31</v>
      </c>
      <c r="N70" s="13"/>
    </row>
    <row r="71" spans="1:14" hidden="1">
      <c r="A71" t="s">
        <v>154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31</v>
      </c>
      <c r="N71" s="13"/>
    </row>
    <row r="72" spans="1:14" hidden="1">
      <c r="A72" t="s">
        <v>155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31</v>
      </c>
      <c r="N72" s="13"/>
    </row>
    <row r="73" spans="1:14" hidden="1">
      <c r="A73" t="s">
        <v>156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31</v>
      </c>
      <c r="N73" s="13"/>
    </row>
    <row r="74" spans="1:14" hidden="1">
      <c r="A74" t="s">
        <v>157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31</v>
      </c>
      <c r="N74" s="13"/>
    </row>
    <row r="75" spans="1:14" hidden="1">
      <c r="A75" t="s">
        <v>158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31</v>
      </c>
      <c r="N75" s="13"/>
    </row>
    <row r="76" spans="1:14" hidden="1">
      <c r="A76" t="s">
        <v>159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31</v>
      </c>
      <c r="N76" s="13"/>
    </row>
    <row r="77" spans="1:14" hidden="1">
      <c r="A77" t="s">
        <v>160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31</v>
      </c>
      <c r="N77" s="13"/>
    </row>
    <row r="78" spans="1:14" hidden="1">
      <c r="A78" t="s">
        <v>161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31</v>
      </c>
      <c r="N78" s="13"/>
    </row>
    <row r="79" spans="1:14" hidden="1">
      <c r="A79" t="s">
        <v>162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31</v>
      </c>
      <c r="N79" s="13"/>
    </row>
    <row r="80" spans="1:14" hidden="1">
      <c r="A80" t="s">
        <v>163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31</v>
      </c>
      <c r="N80" s="13"/>
    </row>
    <row r="81" spans="1:14" hidden="1">
      <c r="A81" t="s">
        <v>164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31</v>
      </c>
      <c r="N81" s="13"/>
    </row>
    <row r="82" spans="1:14" hidden="1">
      <c r="A82" t="s">
        <v>165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31</v>
      </c>
      <c r="N82" s="13"/>
    </row>
    <row r="83" spans="1:14" hidden="1">
      <c r="A83" t="s">
        <v>166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31</v>
      </c>
      <c r="N83" s="13"/>
    </row>
    <row r="84" spans="1:14" hidden="1">
      <c r="A84" t="s">
        <v>167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31</v>
      </c>
      <c r="N84" s="13"/>
    </row>
    <row r="85" spans="1:14" hidden="1">
      <c r="A85" t="s">
        <v>168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31</v>
      </c>
      <c r="N85" s="13"/>
    </row>
    <row r="86" spans="1:14" hidden="1">
      <c r="A86" t="s">
        <v>169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31</v>
      </c>
      <c r="N86" s="13"/>
    </row>
    <row r="87" spans="1:14" hidden="1">
      <c r="A87" t="s">
        <v>170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31</v>
      </c>
      <c r="N87" s="13"/>
    </row>
    <row r="88" spans="1:14" hidden="1">
      <c r="A88" t="s">
        <v>171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31</v>
      </c>
      <c r="N88" s="13"/>
    </row>
    <row r="89" spans="1:14" hidden="1">
      <c r="A89" t="s">
        <v>172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31</v>
      </c>
      <c r="N89" s="13"/>
    </row>
    <row r="90" spans="1:14" hidden="1">
      <c r="A90" t="s">
        <v>173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31</v>
      </c>
      <c r="N90" s="13"/>
    </row>
    <row r="91" spans="1:14" hidden="1">
      <c r="A91" t="s">
        <v>174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31</v>
      </c>
      <c r="N91" s="13"/>
    </row>
    <row r="92" spans="1:14" hidden="1">
      <c r="A92" t="s">
        <v>175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31</v>
      </c>
      <c r="N92" s="13"/>
    </row>
    <row r="93" spans="1:14" hidden="1">
      <c r="A93" t="s">
        <v>176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31</v>
      </c>
      <c r="N93" s="13"/>
    </row>
    <row r="94" spans="1:14" hidden="1">
      <c r="A94" t="s">
        <v>177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31</v>
      </c>
      <c r="N94" s="13"/>
    </row>
    <row r="95" spans="1:14" hidden="1">
      <c r="A95" t="s">
        <v>178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31</v>
      </c>
      <c r="N95" s="13"/>
    </row>
    <row r="96" spans="1:14" hidden="1">
      <c r="A96" t="s">
        <v>179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31</v>
      </c>
      <c r="N96" s="13"/>
    </row>
    <row r="97" spans="1:14" hidden="1">
      <c r="A97" t="s">
        <v>180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31</v>
      </c>
      <c r="N97" s="13"/>
    </row>
    <row r="98" spans="1:14" hidden="1">
      <c r="A98" t="s">
        <v>181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31</v>
      </c>
      <c r="N98" s="13"/>
    </row>
    <row r="99" spans="1:14" hidden="1">
      <c r="A99" t="s">
        <v>182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31</v>
      </c>
      <c r="N99" s="13"/>
    </row>
    <row r="100" spans="1:14" hidden="1">
      <c r="A100" t="s">
        <v>139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31</v>
      </c>
      <c r="N100" s="13"/>
    </row>
    <row r="101" spans="1:14" hidden="1">
      <c r="A101" t="s">
        <v>140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31</v>
      </c>
      <c r="N101" s="13"/>
    </row>
    <row r="102" spans="1:14" hidden="1">
      <c r="A102" t="s">
        <v>59</v>
      </c>
      <c r="B102" s="30">
        <f>B29/2000</f>
        <v>0.155</v>
      </c>
      <c r="C102" s="29" t="s">
        <v>5</v>
      </c>
      <c r="D102" s="30">
        <f t="shared" si="2"/>
        <v>0.15654999999999999</v>
      </c>
      <c r="E102" s="29"/>
      <c r="F102" s="29"/>
      <c r="G102" s="30">
        <f t="shared" si="3"/>
        <v>0.15809999999999999</v>
      </c>
      <c r="H102" s="11" t="s">
        <v>22</v>
      </c>
      <c r="I102" s="31" t="s">
        <v>31</v>
      </c>
      <c r="N102" s="13"/>
    </row>
    <row r="103" spans="1:14" hidden="1">
      <c r="A103" t="s">
        <v>183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31</v>
      </c>
      <c r="N103" s="13"/>
    </row>
    <row r="104" spans="1:14" hidden="1">
      <c r="A104" t="s">
        <v>184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31</v>
      </c>
      <c r="N104" s="13"/>
    </row>
    <row r="105" spans="1:14" hidden="1">
      <c r="A105" t="s">
        <v>185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31</v>
      </c>
      <c r="N105" s="13"/>
    </row>
    <row r="106" spans="1:14" hidden="1">
      <c r="A106" t="s">
        <v>186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31</v>
      </c>
      <c r="N106" s="13"/>
    </row>
    <row r="107" spans="1:14" hidden="1">
      <c r="A107" t="s">
        <v>187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31</v>
      </c>
      <c r="N107" s="13"/>
    </row>
    <row r="108" spans="1:14" hidden="1">
      <c r="A108" t="s">
        <v>188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31</v>
      </c>
      <c r="N108" s="13"/>
    </row>
    <row r="109" spans="1:14" hidden="1">
      <c r="A109" t="s">
        <v>189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31</v>
      </c>
      <c r="N109" s="13"/>
    </row>
    <row r="110" spans="1:14" hidden="1">
      <c r="A110" t="s">
        <v>190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31</v>
      </c>
      <c r="N110" s="13"/>
    </row>
    <row r="111" spans="1:14" hidden="1">
      <c r="A111" t="s">
        <v>191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31</v>
      </c>
      <c r="N111" s="13"/>
    </row>
    <row r="112" spans="1:14" hidden="1">
      <c r="A112" t="s">
        <v>192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31</v>
      </c>
      <c r="N112" s="13"/>
    </row>
    <row r="113" spans="1:14" hidden="1">
      <c r="A113" t="s">
        <v>193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31</v>
      </c>
      <c r="N113" s="13"/>
    </row>
    <row r="114" spans="1:14" hidden="1">
      <c r="A114" t="s">
        <v>194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31</v>
      </c>
      <c r="N114" s="13"/>
    </row>
    <row r="115" spans="1:14" hidden="1">
      <c r="A115" t="s">
        <v>195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31</v>
      </c>
      <c r="N115" s="13"/>
    </row>
    <row r="116" spans="1:14" hidden="1">
      <c r="A116" t="s">
        <v>196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31</v>
      </c>
      <c r="N116" s="13"/>
    </row>
    <row r="117" spans="1:14" hidden="1">
      <c r="A117" t="s">
        <v>197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31</v>
      </c>
      <c r="N117" s="13"/>
    </row>
    <row r="118" spans="1:14" hidden="1">
      <c r="A118" t="s">
        <v>198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31</v>
      </c>
      <c r="N118" s="13"/>
    </row>
    <row r="119" spans="1:14" hidden="1">
      <c r="A119" t="s">
        <v>199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31</v>
      </c>
      <c r="N119" s="13"/>
    </row>
    <row r="120" spans="1:14" hidden="1">
      <c r="A120" t="s">
        <v>200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31</v>
      </c>
      <c r="N120" s="13"/>
    </row>
    <row r="121" spans="1:14" hidden="1">
      <c r="A121" t="s">
        <v>201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31</v>
      </c>
      <c r="N121" s="13"/>
    </row>
    <row r="122" spans="1:14" hidden="1">
      <c r="A122" t="s">
        <v>202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31</v>
      </c>
      <c r="N122" s="13"/>
    </row>
    <row r="123" spans="1:14" hidden="1">
      <c r="A123" t="s">
        <v>203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31</v>
      </c>
      <c r="N123" s="13"/>
    </row>
    <row r="124" spans="1:14" hidden="1">
      <c r="A124" t="s">
        <v>204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31</v>
      </c>
      <c r="N124" s="13"/>
    </row>
    <row r="125" spans="1:14" hidden="1">
      <c r="A125" t="s">
        <v>205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31</v>
      </c>
      <c r="N125" s="13"/>
    </row>
    <row r="126" spans="1:14" hidden="1">
      <c r="A126" t="s">
        <v>206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31</v>
      </c>
      <c r="N126" s="13"/>
    </row>
    <row r="127" spans="1:14" hidden="1">
      <c r="A127" t="s">
        <v>207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31</v>
      </c>
      <c r="N127" s="13"/>
    </row>
    <row r="128" spans="1:14" hidden="1">
      <c r="A128" t="s">
        <v>208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31</v>
      </c>
      <c r="N128" s="13"/>
    </row>
    <row r="129" spans="1:14" hidden="1">
      <c r="A129" t="s">
        <v>209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31</v>
      </c>
      <c r="N129" s="13"/>
    </row>
    <row r="130" spans="1:14" hidden="1">
      <c r="A130" t="s">
        <v>210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31</v>
      </c>
      <c r="N130" s="13"/>
    </row>
    <row r="131" spans="1:14" hidden="1">
      <c r="A131" t="s">
        <v>211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31</v>
      </c>
      <c r="N131" s="13"/>
    </row>
    <row r="132" spans="1:14" hidden="1">
      <c r="A132" t="s">
        <v>212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31</v>
      </c>
      <c r="N132" s="13"/>
    </row>
    <row r="133" spans="1:14" hidden="1">
      <c r="A133" t="s">
        <v>213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31</v>
      </c>
      <c r="N133" s="13"/>
    </row>
    <row r="134" spans="1:14" hidden="1">
      <c r="A134" t="s">
        <v>214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31</v>
      </c>
      <c r="N134" s="13"/>
    </row>
    <row r="135" spans="1:14" hidden="1">
      <c r="A135" t="s">
        <v>215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31</v>
      </c>
      <c r="N135" s="13"/>
    </row>
    <row r="136" spans="1:14" hidden="1">
      <c r="A136" t="s">
        <v>216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31</v>
      </c>
      <c r="N136" s="13"/>
    </row>
    <row r="137" spans="1:14" hidden="1">
      <c r="A137" t="s">
        <v>217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31</v>
      </c>
      <c r="N137" s="13"/>
    </row>
    <row r="138" spans="1:14" hidden="1">
      <c r="A138" t="s">
        <v>129</v>
      </c>
      <c r="B138" s="7">
        <v>0.32800000000000001</v>
      </c>
      <c r="C138" s="3" t="s">
        <v>32</v>
      </c>
      <c r="D138" s="38">
        <f t="shared" si="4"/>
        <v>0.33128000000000002</v>
      </c>
      <c r="E138" s="5" t="s">
        <v>33</v>
      </c>
      <c r="G138" s="9">
        <f t="shared" si="5"/>
        <v>0.33456000000000002</v>
      </c>
      <c r="H138" s="11" t="s">
        <v>34</v>
      </c>
      <c r="I138" s="31" t="s">
        <v>31</v>
      </c>
      <c r="N138" s="13"/>
    </row>
    <row r="139" spans="1:14" hidden="1">
      <c r="A139" t="s">
        <v>218</v>
      </c>
      <c r="B139" s="7">
        <v>0</v>
      </c>
      <c r="C139" s="3" t="s">
        <v>32</v>
      </c>
      <c r="D139" s="38">
        <f t="shared" si="4"/>
        <v>0</v>
      </c>
      <c r="E139" s="5" t="s">
        <v>33</v>
      </c>
      <c r="G139" s="9">
        <f t="shared" si="5"/>
        <v>0</v>
      </c>
      <c r="H139" s="11" t="s">
        <v>34</v>
      </c>
      <c r="I139" s="31" t="s">
        <v>31</v>
      </c>
      <c r="N139" s="13"/>
    </row>
    <row r="140" spans="1:14" hidden="1">
      <c r="A140" t="s">
        <v>127</v>
      </c>
      <c r="B140" s="7">
        <v>1.7600000000000001E-2</v>
      </c>
      <c r="C140" s="3" t="s">
        <v>32</v>
      </c>
      <c r="D140" s="38">
        <f t="shared" si="4"/>
        <v>1.7776E-2</v>
      </c>
      <c r="E140" s="5" t="s">
        <v>33</v>
      </c>
      <c r="G140" s="9">
        <f t="shared" si="5"/>
        <v>1.7952000000000003E-2</v>
      </c>
      <c r="H140" s="11" t="s">
        <v>34</v>
      </c>
      <c r="I140" s="31" t="s">
        <v>31</v>
      </c>
      <c r="N140" s="13"/>
    </row>
    <row r="141" spans="1:14" hidden="1">
      <c r="A141" t="s">
        <v>219</v>
      </c>
      <c r="B141" s="7">
        <v>0</v>
      </c>
      <c r="C141" s="3" t="s">
        <v>32</v>
      </c>
      <c r="D141" s="38">
        <f t="shared" si="4"/>
        <v>0</v>
      </c>
      <c r="E141" s="5" t="s">
        <v>33</v>
      </c>
      <c r="G141" s="9">
        <f t="shared" si="5"/>
        <v>0</v>
      </c>
      <c r="H141" s="11" t="s">
        <v>34</v>
      </c>
      <c r="I141" s="31" t="s">
        <v>31</v>
      </c>
      <c r="N141" s="13"/>
    </row>
    <row r="142" spans="1:14" hidden="1">
      <c r="A142" t="s">
        <v>220</v>
      </c>
      <c r="B142" s="7">
        <v>0</v>
      </c>
      <c r="C142" s="3" t="s">
        <v>32</v>
      </c>
      <c r="D142" s="38">
        <f t="shared" si="4"/>
        <v>0</v>
      </c>
      <c r="E142" s="5" t="s">
        <v>33</v>
      </c>
      <c r="G142" s="9">
        <f t="shared" si="5"/>
        <v>0</v>
      </c>
      <c r="H142" s="11" t="s">
        <v>34</v>
      </c>
      <c r="I142" s="31" t="s">
        <v>31</v>
      </c>
      <c r="N142" s="13"/>
    </row>
    <row r="143" spans="1:14" hidden="1">
      <c r="A143" t="s">
        <v>221</v>
      </c>
      <c r="B143" s="7">
        <v>0</v>
      </c>
      <c r="C143" s="3" t="s">
        <v>32</v>
      </c>
      <c r="D143" s="38">
        <f t="shared" si="4"/>
        <v>0</v>
      </c>
      <c r="E143" s="5" t="s">
        <v>33</v>
      </c>
      <c r="G143" s="9">
        <f t="shared" si="5"/>
        <v>0</v>
      </c>
      <c r="H143" s="11" t="s">
        <v>34</v>
      </c>
      <c r="I143" s="31" t="s">
        <v>31</v>
      </c>
      <c r="N143" s="13"/>
    </row>
    <row r="144" spans="1:14" hidden="1">
      <c r="A144" t="s">
        <v>128</v>
      </c>
      <c r="B144" s="7">
        <v>5.8000000000000003E-2</v>
      </c>
      <c r="C144" s="3" t="s">
        <v>32</v>
      </c>
      <c r="D144" s="38">
        <f t="shared" si="4"/>
        <v>5.858E-2</v>
      </c>
      <c r="E144" s="5" t="s">
        <v>33</v>
      </c>
      <c r="G144" s="9">
        <f t="shared" si="5"/>
        <v>5.9160000000000004E-2</v>
      </c>
      <c r="H144" s="11" t="s">
        <v>34</v>
      </c>
      <c r="I144" s="31" t="s">
        <v>31</v>
      </c>
      <c r="N144" s="13"/>
    </row>
    <row r="145" spans="1:14" hidden="1">
      <c r="A145" t="s">
        <v>222</v>
      </c>
      <c r="B145" s="7">
        <v>0</v>
      </c>
      <c r="C145" s="3" t="s">
        <v>32</v>
      </c>
      <c r="D145" s="38">
        <f t="shared" si="4"/>
        <v>0</v>
      </c>
      <c r="E145" s="5" t="s">
        <v>33</v>
      </c>
      <c r="G145" s="9">
        <f t="shared" si="5"/>
        <v>0</v>
      </c>
      <c r="H145" s="11" t="s">
        <v>34</v>
      </c>
      <c r="I145" s="31" t="s">
        <v>31</v>
      </c>
      <c r="N145" s="13"/>
    </row>
    <row r="146" spans="1:14" hidden="1">
      <c r="A146" t="s">
        <v>223</v>
      </c>
      <c r="B146" s="7">
        <v>1.6E-2</v>
      </c>
      <c r="C146" s="3" t="s">
        <v>32</v>
      </c>
      <c r="D146" s="38">
        <f t="shared" si="4"/>
        <v>1.6160000000000001E-2</v>
      </c>
      <c r="E146" s="5" t="s">
        <v>33</v>
      </c>
      <c r="G146" s="9">
        <f t="shared" si="5"/>
        <v>1.6320000000000001E-2</v>
      </c>
      <c r="H146" s="11" t="s">
        <v>34</v>
      </c>
      <c r="I146" s="31" t="s">
        <v>31</v>
      </c>
      <c r="N146" s="13"/>
    </row>
    <row r="147" spans="1:14" hidden="1">
      <c r="A147" t="s">
        <v>76</v>
      </c>
      <c r="B147" s="7">
        <v>0.75</v>
      </c>
      <c r="C147" s="3" t="s">
        <v>32</v>
      </c>
      <c r="D147" s="38">
        <f t="shared" si="4"/>
        <v>0.75750000000000006</v>
      </c>
      <c r="E147" s="5" t="s">
        <v>33</v>
      </c>
      <c r="G147" s="9">
        <f t="shared" si="5"/>
        <v>0.76500000000000001</v>
      </c>
      <c r="H147" s="11" t="s">
        <v>34</v>
      </c>
      <c r="I147" s="31" t="s">
        <v>31</v>
      </c>
      <c r="N147" s="13"/>
    </row>
    <row r="148" spans="1:14" hidden="1">
      <c r="A148" t="s">
        <v>80</v>
      </c>
      <c r="B148" s="7">
        <v>2.2999999999999998</v>
      </c>
      <c r="C148" s="3" t="s">
        <v>32</v>
      </c>
      <c r="D148" s="38">
        <f t="shared" si="4"/>
        <v>2.323</v>
      </c>
      <c r="E148" s="5" t="s">
        <v>33</v>
      </c>
      <c r="G148" s="9">
        <f t="shared" si="5"/>
        <v>2.3459999999999996</v>
      </c>
      <c r="H148" s="11" t="s">
        <v>34</v>
      </c>
      <c r="I148" s="31" t="s">
        <v>31</v>
      </c>
      <c r="N148" s="13"/>
    </row>
    <row r="149" spans="1:14" hidden="1">
      <c r="A149" t="s">
        <v>79</v>
      </c>
      <c r="B149" s="7">
        <v>1.2</v>
      </c>
      <c r="C149" s="3" t="s">
        <v>32</v>
      </c>
      <c r="D149" s="38">
        <f t="shared" si="4"/>
        <v>1.212</v>
      </c>
      <c r="E149" s="5" t="s">
        <v>33</v>
      </c>
      <c r="G149" s="9">
        <f t="shared" si="5"/>
        <v>1.224</v>
      </c>
      <c r="H149" s="11" t="s">
        <v>34</v>
      </c>
      <c r="I149" s="31" t="s">
        <v>31</v>
      </c>
      <c r="N149" s="13"/>
    </row>
    <row r="150" spans="1:14" hidden="1">
      <c r="A150" t="s">
        <v>84</v>
      </c>
      <c r="B150" s="7"/>
      <c r="C150" s="3" t="s">
        <v>32</v>
      </c>
      <c r="D150" s="38">
        <f t="shared" si="4"/>
        <v>0</v>
      </c>
      <c r="E150" s="5" t="s">
        <v>33</v>
      </c>
      <c r="G150" s="9">
        <f t="shared" si="5"/>
        <v>0</v>
      </c>
      <c r="H150" s="11" t="s">
        <v>34</v>
      </c>
      <c r="I150" s="31" t="s">
        <v>31</v>
      </c>
      <c r="N150" s="13"/>
    </row>
    <row r="151" spans="1:14" hidden="1">
      <c r="A151" t="s">
        <v>85</v>
      </c>
      <c r="B151" s="7">
        <v>7</v>
      </c>
      <c r="C151" s="3" t="s">
        <v>32</v>
      </c>
      <c r="D151" s="38">
        <f t="shared" si="4"/>
        <v>7.07</v>
      </c>
      <c r="E151" s="5" t="s">
        <v>33</v>
      </c>
      <c r="G151" s="9">
        <f t="shared" si="5"/>
        <v>7.1400000000000006</v>
      </c>
      <c r="H151" s="11" t="s">
        <v>34</v>
      </c>
      <c r="I151" s="31" t="s">
        <v>31</v>
      </c>
      <c r="N151" s="13"/>
    </row>
    <row r="152" spans="1:14" hidden="1">
      <c r="A152" t="s">
        <v>86</v>
      </c>
      <c r="B152" s="7">
        <v>7</v>
      </c>
      <c r="C152" s="3" t="s">
        <v>32</v>
      </c>
      <c r="D152" s="38">
        <f t="shared" si="4"/>
        <v>7.07</v>
      </c>
      <c r="E152" s="5" t="s">
        <v>33</v>
      </c>
      <c r="G152" s="9">
        <f t="shared" si="5"/>
        <v>7.1400000000000006</v>
      </c>
      <c r="H152" s="11" t="s">
        <v>34</v>
      </c>
      <c r="I152" s="31" t="s">
        <v>31</v>
      </c>
      <c r="N152" s="13"/>
    </row>
    <row r="153" spans="1:14" hidden="1">
      <c r="A153" t="s">
        <v>87</v>
      </c>
      <c r="B153" s="7">
        <v>1.2</v>
      </c>
      <c r="C153" s="3" t="s">
        <v>32</v>
      </c>
      <c r="D153" s="38">
        <f t="shared" si="4"/>
        <v>1.212</v>
      </c>
      <c r="E153" s="5" t="s">
        <v>33</v>
      </c>
      <c r="G153" s="9">
        <f t="shared" si="5"/>
        <v>1.224</v>
      </c>
      <c r="H153" s="11" t="s">
        <v>34</v>
      </c>
      <c r="I153" s="31" t="s">
        <v>31</v>
      </c>
      <c r="N153" s="13"/>
    </row>
    <row r="154" spans="1:14" hidden="1">
      <c r="A154" t="s">
        <v>88</v>
      </c>
      <c r="B154" s="7">
        <v>0</v>
      </c>
      <c r="C154" s="3" t="s">
        <v>32</v>
      </c>
      <c r="D154" s="38">
        <f t="shared" si="4"/>
        <v>0</v>
      </c>
      <c r="E154" s="5" t="s">
        <v>33</v>
      </c>
      <c r="G154" s="9">
        <f t="shared" si="5"/>
        <v>0</v>
      </c>
      <c r="H154" s="11" t="s">
        <v>34</v>
      </c>
      <c r="I154" s="31" t="s">
        <v>31</v>
      </c>
      <c r="N154" s="13"/>
    </row>
    <row r="155" spans="1:14" hidden="1">
      <c r="A155" t="s">
        <v>89</v>
      </c>
      <c r="B155" s="7">
        <v>0</v>
      </c>
      <c r="C155" s="3" t="s">
        <v>32</v>
      </c>
      <c r="D155" s="38">
        <f t="shared" si="4"/>
        <v>0</v>
      </c>
      <c r="E155" s="5" t="s">
        <v>33</v>
      </c>
      <c r="G155" s="9">
        <f t="shared" si="5"/>
        <v>0</v>
      </c>
      <c r="H155" s="11" t="s">
        <v>34</v>
      </c>
      <c r="I155" s="31" t="s">
        <v>31</v>
      </c>
      <c r="N155" s="13"/>
    </row>
    <row r="156" spans="1:14" hidden="1">
      <c r="A156" t="s">
        <v>90</v>
      </c>
      <c r="B156" s="7">
        <v>0.7</v>
      </c>
      <c r="C156" s="3" t="s">
        <v>32</v>
      </c>
      <c r="D156" s="38">
        <f t="shared" si="4"/>
        <v>0.70699999999999996</v>
      </c>
      <c r="E156" s="5" t="s">
        <v>33</v>
      </c>
      <c r="G156" s="9">
        <f t="shared" si="5"/>
        <v>0.71399999999999997</v>
      </c>
      <c r="H156" s="11" t="s">
        <v>34</v>
      </c>
      <c r="I156" s="31" t="s">
        <v>31</v>
      </c>
      <c r="N156" s="13"/>
    </row>
    <row r="157" spans="1:14" hidden="1">
      <c r="A157" t="s">
        <v>91</v>
      </c>
      <c r="B157" s="7">
        <v>0.6</v>
      </c>
      <c r="C157" s="3" t="s">
        <v>32</v>
      </c>
      <c r="D157" s="38">
        <f t="shared" si="4"/>
        <v>0.60599999999999998</v>
      </c>
      <c r="E157" s="5" t="s">
        <v>33</v>
      </c>
      <c r="G157" s="9">
        <f t="shared" si="5"/>
        <v>0.61199999999999999</v>
      </c>
      <c r="H157" s="11" t="s">
        <v>34</v>
      </c>
      <c r="I157" s="31" t="s">
        <v>31</v>
      </c>
      <c r="N157" s="13"/>
    </row>
    <row r="158" spans="1:14" hidden="1">
      <c r="A158" t="s">
        <v>92</v>
      </c>
      <c r="B158" s="7">
        <v>2.2000000000000002</v>
      </c>
      <c r="C158" s="3" t="s">
        <v>32</v>
      </c>
      <c r="D158" s="38">
        <f t="shared" si="4"/>
        <v>2.2220000000000004</v>
      </c>
      <c r="E158" s="5" t="s">
        <v>33</v>
      </c>
      <c r="G158" s="9">
        <f t="shared" si="5"/>
        <v>2.2440000000000002</v>
      </c>
      <c r="H158" s="11" t="s">
        <v>34</v>
      </c>
      <c r="I158" s="31" t="s">
        <v>31</v>
      </c>
      <c r="N158" s="13"/>
    </row>
    <row r="159" spans="1:14" hidden="1">
      <c r="A159" t="s">
        <v>82</v>
      </c>
      <c r="B159" s="7">
        <v>37</v>
      </c>
      <c r="C159" s="3" t="s">
        <v>32</v>
      </c>
      <c r="D159" s="38">
        <f t="shared" si="4"/>
        <v>37.369999999999997</v>
      </c>
      <c r="E159" s="5" t="s">
        <v>33</v>
      </c>
      <c r="G159" s="9">
        <f t="shared" si="5"/>
        <v>37.74</v>
      </c>
      <c r="H159" s="11" t="s">
        <v>34</v>
      </c>
      <c r="I159" s="31" t="s">
        <v>31</v>
      </c>
      <c r="N159" s="13"/>
    </row>
    <row r="160" spans="1:14" hidden="1">
      <c r="A160" t="s">
        <v>93</v>
      </c>
      <c r="B160" s="7">
        <v>0.45</v>
      </c>
      <c r="C160" s="3" t="s">
        <v>32</v>
      </c>
      <c r="D160" s="38">
        <f t="shared" si="4"/>
        <v>0.45450000000000002</v>
      </c>
      <c r="E160" s="5" t="s">
        <v>33</v>
      </c>
      <c r="G160" s="9">
        <f t="shared" si="5"/>
        <v>0.45900000000000002</v>
      </c>
      <c r="H160" s="11" t="s">
        <v>34</v>
      </c>
      <c r="I160" s="31" t="s">
        <v>31</v>
      </c>
      <c r="N160" s="13"/>
    </row>
    <row r="161" spans="1:14" hidden="1">
      <c r="A161" t="s">
        <v>94</v>
      </c>
      <c r="B161" s="7">
        <v>0.36</v>
      </c>
      <c r="C161" s="3" t="s">
        <v>32</v>
      </c>
      <c r="D161" s="38">
        <f t="shared" si="4"/>
        <v>0.36359999999999998</v>
      </c>
      <c r="E161" s="5" t="s">
        <v>33</v>
      </c>
      <c r="G161" s="9">
        <f t="shared" si="5"/>
        <v>0.36719999999999997</v>
      </c>
      <c r="H161" s="11" t="s">
        <v>34</v>
      </c>
      <c r="I161" s="31" t="s">
        <v>31</v>
      </c>
      <c r="N161" s="13"/>
    </row>
    <row r="162" spans="1:14" hidden="1">
      <c r="A162" t="s">
        <v>95</v>
      </c>
      <c r="B162" s="7">
        <v>0.22</v>
      </c>
      <c r="C162" s="3" t="s">
        <v>32</v>
      </c>
      <c r="D162" s="38">
        <f t="shared" si="4"/>
        <v>0.22220000000000001</v>
      </c>
      <c r="E162" s="5" t="s">
        <v>33</v>
      </c>
      <c r="G162" s="9">
        <f t="shared" si="5"/>
        <v>0.22440000000000002</v>
      </c>
      <c r="H162" s="11" t="s">
        <v>34</v>
      </c>
      <c r="I162" s="31" t="s">
        <v>31</v>
      </c>
      <c r="N162" s="13"/>
    </row>
    <row r="163" spans="1:14" hidden="1">
      <c r="A163" t="s">
        <v>96</v>
      </c>
      <c r="B163" s="7">
        <v>0.2</v>
      </c>
      <c r="C163" s="3" t="s">
        <v>32</v>
      </c>
      <c r="D163" s="38">
        <f t="shared" si="4"/>
        <v>0.20200000000000001</v>
      </c>
      <c r="E163" s="5" t="s">
        <v>33</v>
      </c>
      <c r="G163" s="9">
        <f t="shared" si="5"/>
        <v>0.20400000000000001</v>
      </c>
      <c r="H163" s="11" t="s">
        <v>34</v>
      </c>
      <c r="I163" s="31" t="s">
        <v>31</v>
      </c>
      <c r="N163" s="13"/>
    </row>
    <row r="164" spans="1:14" hidden="1">
      <c r="A164" t="s">
        <v>97</v>
      </c>
      <c r="B164" s="7">
        <v>0.22</v>
      </c>
      <c r="C164" s="3" t="s">
        <v>32</v>
      </c>
      <c r="D164" s="38">
        <f t="shared" si="4"/>
        <v>0.22220000000000001</v>
      </c>
      <c r="E164" s="5" t="s">
        <v>33</v>
      </c>
      <c r="G164" s="9">
        <f t="shared" si="5"/>
        <v>0.22440000000000002</v>
      </c>
      <c r="H164" s="11" t="s">
        <v>34</v>
      </c>
      <c r="I164" s="31" t="s">
        <v>31</v>
      </c>
      <c r="N164" s="13"/>
    </row>
    <row r="165" spans="1:14" hidden="1">
      <c r="A165" t="s">
        <v>77</v>
      </c>
      <c r="B165" s="7">
        <v>0.67700000000000005</v>
      </c>
      <c r="C165" s="3" t="s">
        <v>32</v>
      </c>
      <c r="D165" s="38">
        <f t="shared" si="4"/>
        <v>0.6837700000000001</v>
      </c>
      <c r="E165" s="5" t="s">
        <v>33</v>
      </c>
      <c r="G165" s="9">
        <f t="shared" si="5"/>
        <v>0.69054000000000004</v>
      </c>
      <c r="H165" s="11" t="s">
        <v>34</v>
      </c>
      <c r="I165" s="31" t="s">
        <v>31</v>
      </c>
      <c r="N165" s="13"/>
    </row>
    <row r="166" spans="1:14" hidden="1">
      <c r="A166" t="s">
        <v>78</v>
      </c>
      <c r="B166" s="7">
        <v>0.41</v>
      </c>
      <c r="C166" s="3" t="s">
        <v>32</v>
      </c>
      <c r="D166" s="38">
        <f t="shared" si="4"/>
        <v>0.41409999999999997</v>
      </c>
      <c r="E166" s="5" t="s">
        <v>33</v>
      </c>
      <c r="G166" s="9">
        <f t="shared" si="5"/>
        <v>0.41819999999999996</v>
      </c>
      <c r="H166" s="11" t="s">
        <v>34</v>
      </c>
      <c r="I166" s="31" t="s">
        <v>31</v>
      </c>
      <c r="N166" s="13"/>
    </row>
    <row r="167" spans="1:14" hidden="1">
      <c r="A167" t="s">
        <v>83</v>
      </c>
      <c r="B167" s="7">
        <v>1.7</v>
      </c>
      <c r="C167" s="3" t="s">
        <v>32</v>
      </c>
      <c r="D167" s="38">
        <f t="shared" si="4"/>
        <v>1.7169999999999999</v>
      </c>
      <c r="E167" s="5" t="s">
        <v>33</v>
      </c>
      <c r="G167" s="9">
        <f t="shared" si="5"/>
        <v>1.734</v>
      </c>
      <c r="H167" s="11" t="s">
        <v>34</v>
      </c>
      <c r="I167" s="31" t="s">
        <v>31</v>
      </c>
      <c r="N167" s="13"/>
    </row>
    <row r="168" spans="1:14" hidden="1">
      <c r="A168" t="s">
        <v>101</v>
      </c>
      <c r="B168" s="7">
        <v>0.9</v>
      </c>
      <c r="C168" s="3" t="s">
        <v>32</v>
      </c>
      <c r="D168" s="38">
        <f t="shared" ref="D168:D192" si="6">B168*$D$215</f>
        <v>0.90900000000000003</v>
      </c>
      <c r="E168" s="5" t="s">
        <v>33</v>
      </c>
      <c r="G168" s="9">
        <f t="shared" ref="G168:G191" si="7">B168*$G$215</f>
        <v>0.91800000000000004</v>
      </c>
      <c r="H168" s="11" t="s">
        <v>34</v>
      </c>
      <c r="I168" s="31" t="s">
        <v>31</v>
      </c>
      <c r="N168" s="13"/>
    </row>
    <row r="169" spans="1:14" hidden="1">
      <c r="A169" t="s">
        <v>102</v>
      </c>
      <c r="B169" s="7">
        <v>0.25</v>
      </c>
      <c r="C169" s="3" t="s">
        <v>32</v>
      </c>
      <c r="D169" s="38">
        <f t="shared" si="6"/>
        <v>0.2525</v>
      </c>
      <c r="E169" s="5" t="s">
        <v>33</v>
      </c>
      <c r="G169" s="9">
        <f t="shared" si="7"/>
        <v>0.255</v>
      </c>
      <c r="H169" s="11" t="s">
        <v>34</v>
      </c>
      <c r="I169" s="31" t="s">
        <v>31</v>
      </c>
      <c r="N169" s="13"/>
    </row>
    <row r="170" spans="1:14" hidden="1">
      <c r="A170" t="s">
        <v>103</v>
      </c>
      <c r="B170" s="7">
        <v>0.3</v>
      </c>
      <c r="C170" s="3" t="s">
        <v>32</v>
      </c>
      <c r="D170" s="38">
        <f t="shared" si="6"/>
        <v>0.30299999999999999</v>
      </c>
      <c r="E170" s="5" t="s">
        <v>33</v>
      </c>
      <c r="G170" s="9">
        <f t="shared" si="7"/>
        <v>0.30599999999999999</v>
      </c>
      <c r="H170" s="11" t="s">
        <v>34</v>
      </c>
      <c r="I170" s="31" t="s">
        <v>31</v>
      </c>
      <c r="N170" s="13"/>
    </row>
    <row r="171" spans="1:14" hidden="1">
      <c r="A171" t="s">
        <v>104</v>
      </c>
      <c r="B171" s="7">
        <v>0.6</v>
      </c>
      <c r="C171" s="3" t="s">
        <v>32</v>
      </c>
      <c r="D171" s="38">
        <f t="shared" si="6"/>
        <v>0.60599999999999998</v>
      </c>
      <c r="E171" s="5" t="s">
        <v>33</v>
      </c>
      <c r="G171" s="9">
        <f t="shared" si="7"/>
        <v>0.61199999999999999</v>
      </c>
      <c r="H171" s="11" t="s">
        <v>34</v>
      </c>
      <c r="I171" s="31" t="s">
        <v>31</v>
      </c>
      <c r="N171" s="13"/>
    </row>
    <row r="172" spans="1:14" hidden="1">
      <c r="A172" t="s">
        <v>105</v>
      </c>
      <c r="B172" s="7">
        <v>0</v>
      </c>
      <c r="C172" s="3" t="s">
        <v>32</v>
      </c>
      <c r="D172" s="38">
        <f t="shared" si="6"/>
        <v>0</v>
      </c>
      <c r="E172" s="5" t="s">
        <v>33</v>
      </c>
      <c r="G172" s="9">
        <f t="shared" si="7"/>
        <v>0</v>
      </c>
      <c r="H172" s="11" t="s">
        <v>34</v>
      </c>
      <c r="I172" s="31" t="s">
        <v>31</v>
      </c>
      <c r="N172" s="13"/>
    </row>
    <row r="173" spans="1:14" hidden="1">
      <c r="A173" t="s">
        <v>106</v>
      </c>
      <c r="B173" s="7">
        <v>0</v>
      </c>
      <c r="C173" s="3" t="s">
        <v>32</v>
      </c>
      <c r="D173" s="38">
        <f t="shared" si="6"/>
        <v>0</v>
      </c>
      <c r="E173" s="5" t="s">
        <v>33</v>
      </c>
      <c r="G173" s="9">
        <f t="shared" si="7"/>
        <v>0</v>
      </c>
      <c r="H173" s="11" t="s">
        <v>34</v>
      </c>
      <c r="I173" s="31" t="s">
        <v>31</v>
      </c>
      <c r="N173" s="13"/>
    </row>
    <row r="174" spans="1:14" hidden="1">
      <c r="A174" t="s">
        <v>107</v>
      </c>
      <c r="B174" s="7">
        <v>0</v>
      </c>
      <c r="C174" s="3" t="s">
        <v>32</v>
      </c>
      <c r="D174" s="38">
        <f t="shared" si="6"/>
        <v>0</v>
      </c>
      <c r="E174" s="5" t="s">
        <v>33</v>
      </c>
      <c r="G174" s="9">
        <f t="shared" si="7"/>
        <v>0</v>
      </c>
      <c r="H174" s="11" t="s">
        <v>34</v>
      </c>
      <c r="I174" s="31" t="s">
        <v>31</v>
      </c>
      <c r="N174" s="13"/>
    </row>
    <row r="175" spans="1:14" hidden="1">
      <c r="A175" t="s">
        <v>108</v>
      </c>
      <c r="B175" s="7">
        <v>0</v>
      </c>
      <c r="C175" s="3" t="s">
        <v>32</v>
      </c>
      <c r="D175" s="38">
        <f t="shared" si="6"/>
        <v>0</v>
      </c>
      <c r="E175" s="5" t="s">
        <v>33</v>
      </c>
      <c r="G175" s="9">
        <f t="shared" si="7"/>
        <v>0</v>
      </c>
      <c r="H175" s="11" t="s">
        <v>34</v>
      </c>
      <c r="I175" s="31" t="s">
        <v>31</v>
      </c>
      <c r="N175" s="13"/>
    </row>
    <row r="176" spans="1:14" hidden="1">
      <c r="A176" t="s">
        <v>109</v>
      </c>
      <c r="B176" s="7">
        <v>0</v>
      </c>
      <c r="C176" s="3" t="s">
        <v>32</v>
      </c>
      <c r="D176" s="38">
        <f t="shared" si="6"/>
        <v>0</v>
      </c>
      <c r="E176" s="5" t="s">
        <v>33</v>
      </c>
      <c r="G176" s="9">
        <f t="shared" si="7"/>
        <v>0</v>
      </c>
      <c r="H176" s="11" t="s">
        <v>34</v>
      </c>
      <c r="I176" s="31" t="s">
        <v>31</v>
      </c>
      <c r="N176" s="13"/>
    </row>
    <row r="177" spans="1:14" hidden="1">
      <c r="A177" t="s">
        <v>110</v>
      </c>
      <c r="B177" s="7">
        <v>0</v>
      </c>
      <c r="C177" s="3" t="s">
        <v>32</v>
      </c>
      <c r="D177" s="38">
        <f t="shared" si="6"/>
        <v>0</v>
      </c>
      <c r="E177" s="5" t="s">
        <v>33</v>
      </c>
      <c r="G177" s="9">
        <f t="shared" si="7"/>
        <v>0</v>
      </c>
      <c r="H177" s="11" t="s">
        <v>34</v>
      </c>
      <c r="I177" s="31" t="s">
        <v>31</v>
      </c>
      <c r="N177" s="13"/>
    </row>
    <row r="178" spans="1:14" hidden="1">
      <c r="A178" t="s">
        <v>111</v>
      </c>
      <c r="B178" s="7">
        <v>0</v>
      </c>
      <c r="C178" s="3" t="s">
        <v>32</v>
      </c>
      <c r="D178" s="38">
        <f t="shared" si="6"/>
        <v>0</v>
      </c>
      <c r="E178" s="5" t="s">
        <v>33</v>
      </c>
      <c r="G178" s="9">
        <f t="shared" si="7"/>
        <v>0</v>
      </c>
      <c r="H178" s="11" t="s">
        <v>34</v>
      </c>
      <c r="I178" s="31" t="s">
        <v>31</v>
      </c>
      <c r="N178" s="13"/>
    </row>
    <row r="179" spans="1:14" hidden="1">
      <c r="A179" t="s">
        <v>81</v>
      </c>
      <c r="B179" s="7">
        <v>0.83320000000000005</v>
      </c>
      <c r="C179" s="3" t="s">
        <v>32</v>
      </c>
      <c r="D179" s="38">
        <f t="shared" si="6"/>
        <v>0.84153200000000006</v>
      </c>
      <c r="E179" s="5" t="s">
        <v>33</v>
      </c>
      <c r="G179" s="9">
        <f t="shared" si="7"/>
        <v>0.84986400000000006</v>
      </c>
      <c r="H179" s="11" t="s">
        <v>34</v>
      </c>
      <c r="I179" s="31" t="s">
        <v>31</v>
      </c>
      <c r="N179" s="13"/>
    </row>
    <row r="180" spans="1:14" hidden="1">
      <c r="A180" t="s">
        <v>113</v>
      </c>
      <c r="B180" s="7">
        <v>1.1000000000000001</v>
      </c>
      <c r="C180" s="3" t="s">
        <v>32</v>
      </c>
      <c r="D180" s="38">
        <f t="shared" si="6"/>
        <v>1.1110000000000002</v>
      </c>
      <c r="E180" s="5" t="s">
        <v>33</v>
      </c>
      <c r="G180" s="9">
        <f t="shared" si="7"/>
        <v>1.1220000000000001</v>
      </c>
      <c r="H180" s="11" t="s">
        <v>34</v>
      </c>
      <c r="I180" s="31" t="s">
        <v>31</v>
      </c>
      <c r="N180" s="13"/>
    </row>
    <row r="181" spans="1:14" hidden="1">
      <c r="A181" t="s">
        <v>114</v>
      </c>
      <c r="B181" s="7">
        <v>1.1000000000000001</v>
      </c>
      <c r="C181" s="3" t="s">
        <v>32</v>
      </c>
      <c r="D181" s="38">
        <f t="shared" si="6"/>
        <v>1.1110000000000002</v>
      </c>
      <c r="E181" s="5" t="s">
        <v>33</v>
      </c>
      <c r="G181" s="9">
        <f t="shared" si="7"/>
        <v>1.1220000000000001</v>
      </c>
      <c r="H181" s="11" t="s">
        <v>34</v>
      </c>
      <c r="I181" s="31" t="s">
        <v>31</v>
      </c>
      <c r="N181" s="13"/>
    </row>
    <row r="182" spans="1:14" hidden="1">
      <c r="A182" t="s">
        <v>115</v>
      </c>
      <c r="B182" s="7">
        <v>0.17499999999999999</v>
      </c>
      <c r="C182" s="3" t="s">
        <v>32</v>
      </c>
      <c r="D182" s="38">
        <f t="shared" si="6"/>
        <v>0.17674999999999999</v>
      </c>
      <c r="E182" s="5" t="s">
        <v>33</v>
      </c>
      <c r="G182" s="9">
        <f t="shared" si="7"/>
        <v>0.17849999999999999</v>
      </c>
      <c r="H182" s="11" t="s">
        <v>34</v>
      </c>
      <c r="I182" s="31" t="s">
        <v>31</v>
      </c>
      <c r="N182" s="13"/>
    </row>
    <row r="183" spans="1:14" hidden="1">
      <c r="A183" t="s">
        <v>116</v>
      </c>
      <c r="B183" s="7">
        <v>0.2</v>
      </c>
      <c r="C183" s="3" t="s">
        <v>32</v>
      </c>
      <c r="D183" s="38">
        <f t="shared" si="6"/>
        <v>0.20200000000000001</v>
      </c>
      <c r="E183" s="5" t="s">
        <v>33</v>
      </c>
      <c r="G183" s="9">
        <f t="shared" si="7"/>
        <v>0.20400000000000001</v>
      </c>
      <c r="H183" s="11" t="s">
        <v>34</v>
      </c>
      <c r="I183" s="31" t="s">
        <v>31</v>
      </c>
      <c r="N183" s="13"/>
    </row>
    <row r="184" spans="1:14" hidden="1">
      <c r="A184" t="s">
        <v>117</v>
      </c>
      <c r="B184" s="7">
        <v>1</v>
      </c>
      <c r="C184" s="3" t="s">
        <v>32</v>
      </c>
      <c r="D184" s="38">
        <f t="shared" si="6"/>
        <v>1.01</v>
      </c>
      <c r="E184" s="5" t="s">
        <v>33</v>
      </c>
      <c r="G184" s="9">
        <f t="shared" si="7"/>
        <v>1.02</v>
      </c>
      <c r="H184" s="11" t="s">
        <v>34</v>
      </c>
      <c r="I184" s="31" t="s">
        <v>31</v>
      </c>
      <c r="N184" s="13"/>
    </row>
    <row r="185" spans="1:14" hidden="1">
      <c r="A185" t="s">
        <v>118</v>
      </c>
      <c r="B185" s="7">
        <v>0.4</v>
      </c>
      <c r="C185" s="3" t="s">
        <v>32</v>
      </c>
      <c r="D185" s="38">
        <f t="shared" si="6"/>
        <v>0.40400000000000003</v>
      </c>
      <c r="E185" s="5" t="s">
        <v>33</v>
      </c>
      <c r="G185" s="9">
        <f t="shared" si="7"/>
        <v>0.40800000000000003</v>
      </c>
      <c r="H185" s="11" t="s">
        <v>34</v>
      </c>
      <c r="I185" s="31" t="s">
        <v>31</v>
      </c>
      <c r="N185" s="13"/>
    </row>
    <row r="186" spans="1:14" hidden="1">
      <c r="A186" t="s">
        <v>119</v>
      </c>
      <c r="B186" s="7">
        <v>0.4</v>
      </c>
      <c r="C186" s="3" t="s">
        <v>32</v>
      </c>
      <c r="D186" s="38">
        <f t="shared" si="6"/>
        <v>0.40400000000000003</v>
      </c>
      <c r="E186" s="5" t="s">
        <v>33</v>
      </c>
      <c r="G186" s="9">
        <f t="shared" si="7"/>
        <v>0.40800000000000003</v>
      </c>
      <c r="H186" s="11" t="s">
        <v>34</v>
      </c>
      <c r="I186" s="31" t="s">
        <v>31</v>
      </c>
      <c r="N186" s="13"/>
    </row>
    <row r="187" spans="1:14" hidden="1">
      <c r="A187" t="s">
        <v>120</v>
      </c>
      <c r="B187" s="7">
        <v>0.5</v>
      </c>
      <c r="C187" s="3" t="s">
        <v>32</v>
      </c>
      <c r="D187" s="38">
        <f t="shared" si="6"/>
        <v>0.505</v>
      </c>
      <c r="E187" s="5" t="s">
        <v>33</v>
      </c>
      <c r="G187" s="9">
        <f t="shared" si="7"/>
        <v>0.51</v>
      </c>
      <c r="H187" s="11" t="s">
        <v>34</v>
      </c>
      <c r="I187" s="31" t="s">
        <v>31</v>
      </c>
      <c r="N187" s="13"/>
    </row>
    <row r="188" spans="1:14" hidden="1">
      <c r="A188" t="s">
        <v>121</v>
      </c>
      <c r="B188" s="7">
        <v>0.6</v>
      </c>
      <c r="C188" s="3" t="s">
        <v>32</v>
      </c>
      <c r="D188" s="38">
        <f t="shared" si="6"/>
        <v>0.60599999999999998</v>
      </c>
      <c r="E188" s="5" t="s">
        <v>33</v>
      </c>
      <c r="G188" s="9">
        <f t="shared" si="7"/>
        <v>0.61199999999999999</v>
      </c>
      <c r="H188" s="11" t="s">
        <v>34</v>
      </c>
      <c r="I188" s="31" t="s">
        <v>31</v>
      </c>
      <c r="N188" s="13"/>
    </row>
    <row r="189" spans="1:14" hidden="1">
      <c r="A189" t="s">
        <v>122</v>
      </c>
      <c r="B189" s="7">
        <v>0.5</v>
      </c>
      <c r="C189" s="3" t="s">
        <v>32</v>
      </c>
      <c r="D189" s="38">
        <f t="shared" si="6"/>
        <v>0.505</v>
      </c>
      <c r="E189" s="5" t="s">
        <v>33</v>
      </c>
      <c r="G189" s="9">
        <f t="shared" si="7"/>
        <v>0.51</v>
      </c>
      <c r="H189" s="11" t="s">
        <v>34</v>
      </c>
      <c r="I189" s="31" t="s">
        <v>31</v>
      </c>
      <c r="N189" s="13"/>
    </row>
    <row r="190" spans="1:14" hidden="1">
      <c r="A190" t="s">
        <v>98</v>
      </c>
      <c r="B190" s="7">
        <v>9.4375</v>
      </c>
      <c r="C190" s="3" t="s">
        <v>32</v>
      </c>
      <c r="D190" s="38">
        <f t="shared" si="6"/>
        <v>9.5318749999999994</v>
      </c>
      <c r="E190" s="5" t="s">
        <v>33</v>
      </c>
      <c r="G190" s="9">
        <f t="shared" si="7"/>
        <v>9.6262500000000006</v>
      </c>
      <c r="H190" s="11" t="s">
        <v>34</v>
      </c>
      <c r="I190" s="31" t="s">
        <v>31</v>
      </c>
      <c r="N190" s="13"/>
    </row>
    <row r="191" spans="1:14" hidden="1">
      <c r="A191" t="s">
        <v>124</v>
      </c>
      <c r="B191" s="7"/>
      <c r="D191" s="38">
        <f t="shared" si="6"/>
        <v>0</v>
      </c>
      <c r="G191" s="9">
        <f t="shared" si="7"/>
        <v>0</v>
      </c>
      <c r="I191" s="31" t="s">
        <v>31</v>
      </c>
      <c r="N191" s="13"/>
    </row>
    <row r="192" spans="1:14" hidden="1">
      <c r="A192" t="s">
        <v>125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31</v>
      </c>
      <c r="N192" s="13"/>
    </row>
    <row r="193" spans="1:14" hidden="1">
      <c r="A193" t="s">
        <v>130</v>
      </c>
      <c r="B193" s="30">
        <f>B30/2000</f>
        <v>8.7499999999999994E-2</v>
      </c>
      <c r="C193" s="29" t="s">
        <v>7</v>
      </c>
      <c r="D193" s="30">
        <f>B193*D215</f>
        <v>8.8374999999999995E-2</v>
      </c>
      <c r="E193" s="29"/>
      <c r="F193" s="29"/>
      <c r="G193" s="30">
        <f>B193*G215</f>
        <v>8.9249999999999996E-2</v>
      </c>
      <c r="H193" s="11" t="s">
        <v>8</v>
      </c>
      <c r="I193" s="31" t="s">
        <v>31</v>
      </c>
      <c r="N193" s="13"/>
    </row>
    <row r="194" spans="1:14" hidden="1">
      <c r="A194" t="s">
        <v>126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31</v>
      </c>
      <c r="N194" s="13"/>
    </row>
    <row r="195" spans="1:14" hidden="1">
      <c r="A195" t="s">
        <v>99</v>
      </c>
      <c r="B195" s="7">
        <v>4.7286000000000001</v>
      </c>
      <c r="C195" s="3" t="s">
        <v>32</v>
      </c>
      <c r="D195" s="8">
        <f t="shared" ref="D195:D214" si="8">B195*$D$215</f>
        <v>4.7758859999999999</v>
      </c>
      <c r="E195" s="5" t="s">
        <v>33</v>
      </c>
      <c r="G195" s="9">
        <f t="shared" ref="G195:G214" si="9">B195*$G$215</f>
        <v>4.8231720000000005</v>
      </c>
      <c r="H195" s="11" t="s">
        <v>34</v>
      </c>
      <c r="I195" s="31" t="s">
        <v>31</v>
      </c>
      <c r="N195" s="13"/>
    </row>
    <row r="196" spans="1:14" hidden="1">
      <c r="A196" t="s">
        <v>100</v>
      </c>
      <c r="B196" s="7">
        <v>1.44</v>
      </c>
      <c r="C196" s="3" t="s">
        <v>32</v>
      </c>
      <c r="D196" s="8">
        <f t="shared" si="8"/>
        <v>1.4543999999999999</v>
      </c>
      <c r="E196" s="5" t="s">
        <v>33</v>
      </c>
      <c r="G196" s="9">
        <f t="shared" si="9"/>
        <v>1.4687999999999999</v>
      </c>
      <c r="H196" s="11" t="s">
        <v>34</v>
      </c>
      <c r="I196" s="31" t="s">
        <v>31</v>
      </c>
      <c r="N196" s="13"/>
    </row>
    <row r="197" spans="1:14" hidden="1">
      <c r="A197" t="s">
        <v>112</v>
      </c>
      <c r="B197" s="7">
        <v>0.15</v>
      </c>
      <c r="C197" s="3" t="s">
        <v>32</v>
      </c>
      <c r="D197" s="8">
        <f t="shared" si="8"/>
        <v>0.1515</v>
      </c>
      <c r="E197" s="5" t="s">
        <v>33</v>
      </c>
      <c r="G197" s="9">
        <f t="shared" si="9"/>
        <v>0.153</v>
      </c>
      <c r="H197" s="11" t="s">
        <v>34</v>
      </c>
      <c r="I197" s="31" t="s">
        <v>31</v>
      </c>
      <c r="N197" s="13"/>
    </row>
    <row r="198" spans="1:14" hidden="1">
      <c r="A198" t="s">
        <v>123</v>
      </c>
      <c r="B198" s="7">
        <v>0.73619999999999997</v>
      </c>
      <c r="C198" s="3" t="s">
        <v>32</v>
      </c>
      <c r="D198" s="8">
        <f t="shared" si="8"/>
        <v>0.74356199999999995</v>
      </c>
      <c r="E198" s="5" t="s">
        <v>33</v>
      </c>
      <c r="G198" s="9">
        <f t="shared" si="9"/>
        <v>0.75092399999999992</v>
      </c>
      <c r="H198" s="11" t="s">
        <v>34</v>
      </c>
      <c r="I198" s="31" t="s">
        <v>31</v>
      </c>
      <c r="N198" s="13"/>
    </row>
    <row r="199" spans="1:14" hidden="1">
      <c r="A199" t="s">
        <v>124</v>
      </c>
      <c r="B199" s="7">
        <v>0</v>
      </c>
      <c r="C199" s="3" t="s">
        <v>32</v>
      </c>
      <c r="D199" s="8">
        <f t="shared" si="8"/>
        <v>0</v>
      </c>
      <c r="E199" s="5" t="s">
        <v>33</v>
      </c>
      <c r="G199" s="9">
        <f t="shared" si="9"/>
        <v>0</v>
      </c>
      <c r="H199" s="11" t="s">
        <v>34</v>
      </c>
      <c r="I199" s="31" t="s">
        <v>31</v>
      </c>
    </row>
    <row r="200" spans="1:14" hidden="1">
      <c r="A200" t="s">
        <v>124</v>
      </c>
      <c r="B200" s="7">
        <v>0</v>
      </c>
      <c r="C200" s="3" t="s">
        <v>32</v>
      </c>
      <c r="D200" s="8">
        <f t="shared" si="8"/>
        <v>0</v>
      </c>
      <c r="E200" s="5" t="s">
        <v>33</v>
      </c>
      <c r="G200" s="9">
        <f t="shared" si="9"/>
        <v>0</v>
      </c>
      <c r="H200" s="11" t="s">
        <v>34</v>
      </c>
      <c r="I200" s="31" t="s">
        <v>31</v>
      </c>
    </row>
    <row r="201" spans="1:14" hidden="1">
      <c r="A201" t="s">
        <v>124</v>
      </c>
      <c r="B201" s="7">
        <v>0</v>
      </c>
      <c r="C201" s="3" t="s">
        <v>32</v>
      </c>
      <c r="D201" s="8">
        <f t="shared" si="8"/>
        <v>0</v>
      </c>
      <c r="E201" s="5" t="s">
        <v>33</v>
      </c>
      <c r="G201" s="9">
        <f t="shared" si="9"/>
        <v>0</v>
      </c>
      <c r="H201" s="11" t="s">
        <v>34</v>
      </c>
      <c r="I201" s="31" t="s">
        <v>31</v>
      </c>
    </row>
    <row r="202" spans="1:14" hidden="1">
      <c r="A202" t="s">
        <v>124</v>
      </c>
      <c r="B202" s="7">
        <v>0</v>
      </c>
      <c r="C202" s="3" t="s">
        <v>32</v>
      </c>
      <c r="D202" s="8">
        <f t="shared" si="8"/>
        <v>0</v>
      </c>
      <c r="E202" s="5" t="s">
        <v>33</v>
      </c>
      <c r="G202" s="9">
        <f t="shared" si="9"/>
        <v>0</v>
      </c>
      <c r="H202" s="11" t="s">
        <v>34</v>
      </c>
      <c r="I202" s="31" t="s">
        <v>31</v>
      </c>
    </row>
    <row r="203" spans="1:14" hidden="1">
      <c r="A203" t="s">
        <v>124</v>
      </c>
      <c r="B203" s="7">
        <v>0</v>
      </c>
      <c r="C203" s="3" t="s">
        <v>32</v>
      </c>
      <c r="D203" s="8">
        <f t="shared" si="8"/>
        <v>0</v>
      </c>
      <c r="E203" s="5" t="s">
        <v>33</v>
      </c>
      <c r="G203" s="9">
        <f t="shared" si="9"/>
        <v>0</v>
      </c>
      <c r="H203" s="11" t="s">
        <v>34</v>
      </c>
      <c r="I203" s="31" t="s">
        <v>31</v>
      </c>
    </row>
    <row r="204" spans="1:14" hidden="1">
      <c r="A204" t="s">
        <v>124</v>
      </c>
      <c r="B204" s="7">
        <v>0</v>
      </c>
      <c r="C204" s="3" t="s">
        <v>32</v>
      </c>
      <c r="D204" s="8">
        <f t="shared" si="8"/>
        <v>0</v>
      </c>
      <c r="E204" s="5" t="s">
        <v>33</v>
      </c>
      <c r="G204" s="9">
        <f t="shared" si="9"/>
        <v>0</v>
      </c>
      <c r="H204" s="11" t="s">
        <v>34</v>
      </c>
      <c r="I204" s="31" t="s">
        <v>31</v>
      </c>
    </row>
    <row r="205" spans="1:14" hidden="1">
      <c r="A205" t="s">
        <v>124</v>
      </c>
      <c r="B205" s="7">
        <v>0</v>
      </c>
      <c r="C205" s="3" t="s">
        <v>32</v>
      </c>
      <c r="D205" s="8">
        <f t="shared" si="8"/>
        <v>0</v>
      </c>
      <c r="E205" s="5" t="s">
        <v>33</v>
      </c>
      <c r="G205" s="9">
        <f t="shared" si="9"/>
        <v>0</v>
      </c>
      <c r="H205" s="11" t="s">
        <v>34</v>
      </c>
      <c r="I205" s="31" t="s">
        <v>31</v>
      </c>
    </row>
    <row r="206" spans="1:14" hidden="1">
      <c r="A206" t="s">
        <v>124</v>
      </c>
      <c r="B206" s="7">
        <v>0</v>
      </c>
      <c r="C206" s="3" t="s">
        <v>32</v>
      </c>
      <c r="D206" s="8">
        <f t="shared" si="8"/>
        <v>0</v>
      </c>
      <c r="E206" s="5" t="s">
        <v>33</v>
      </c>
      <c r="G206" s="9">
        <f t="shared" si="9"/>
        <v>0</v>
      </c>
      <c r="H206" s="11" t="s">
        <v>34</v>
      </c>
      <c r="I206" s="31" t="s">
        <v>31</v>
      </c>
    </row>
    <row r="207" spans="1:14" hidden="1">
      <c r="A207" t="s">
        <v>124</v>
      </c>
      <c r="B207" s="7">
        <v>0</v>
      </c>
      <c r="C207" s="3" t="s">
        <v>32</v>
      </c>
      <c r="D207" s="8">
        <f t="shared" si="8"/>
        <v>0</v>
      </c>
      <c r="E207" s="5" t="s">
        <v>33</v>
      </c>
      <c r="G207" s="9">
        <f t="shared" si="9"/>
        <v>0</v>
      </c>
      <c r="H207" s="11" t="s">
        <v>34</v>
      </c>
      <c r="I207" s="31" t="s">
        <v>31</v>
      </c>
    </row>
    <row r="208" spans="1:14" hidden="1">
      <c r="A208" t="s">
        <v>124</v>
      </c>
      <c r="B208" s="7">
        <v>0</v>
      </c>
      <c r="C208" s="3" t="s">
        <v>32</v>
      </c>
      <c r="D208" s="8">
        <f t="shared" si="8"/>
        <v>0</v>
      </c>
      <c r="E208" s="5" t="s">
        <v>33</v>
      </c>
      <c r="G208" s="9">
        <f t="shared" si="9"/>
        <v>0</v>
      </c>
      <c r="H208" s="11" t="s">
        <v>34</v>
      </c>
      <c r="I208" s="31" t="s">
        <v>31</v>
      </c>
    </row>
    <row r="209" spans="1:9" hidden="1">
      <c r="A209" t="s">
        <v>124</v>
      </c>
      <c r="B209" s="7">
        <v>0</v>
      </c>
      <c r="C209" s="3" t="s">
        <v>32</v>
      </c>
      <c r="D209" s="8">
        <f t="shared" si="8"/>
        <v>0</v>
      </c>
      <c r="E209" s="5" t="s">
        <v>33</v>
      </c>
      <c r="G209" s="9">
        <f t="shared" si="9"/>
        <v>0</v>
      </c>
      <c r="H209" s="11" t="s">
        <v>34</v>
      </c>
      <c r="I209" s="31" t="s">
        <v>31</v>
      </c>
    </row>
    <row r="210" spans="1:9" hidden="1">
      <c r="A210" t="s">
        <v>124</v>
      </c>
      <c r="B210" s="7">
        <v>0</v>
      </c>
      <c r="C210" s="3" t="s">
        <v>32</v>
      </c>
      <c r="D210" s="8">
        <f t="shared" si="8"/>
        <v>0</v>
      </c>
      <c r="E210" s="5" t="s">
        <v>33</v>
      </c>
      <c r="G210" s="9">
        <f t="shared" si="9"/>
        <v>0</v>
      </c>
      <c r="H210" s="11" t="s">
        <v>34</v>
      </c>
      <c r="I210" s="31" t="s">
        <v>31</v>
      </c>
    </row>
    <row r="211" spans="1:9" hidden="1">
      <c r="A211">
        <v>0</v>
      </c>
      <c r="B211" s="7">
        <v>0</v>
      </c>
      <c r="C211" s="3" t="s">
        <v>32</v>
      </c>
      <c r="D211" s="8">
        <f t="shared" si="8"/>
        <v>0</v>
      </c>
      <c r="E211" s="5" t="s">
        <v>33</v>
      </c>
      <c r="G211" s="9">
        <f t="shared" si="9"/>
        <v>0</v>
      </c>
      <c r="H211" s="11" t="s">
        <v>34</v>
      </c>
      <c r="I211" s="31" t="s">
        <v>31</v>
      </c>
    </row>
    <row r="212" spans="1:9" hidden="1">
      <c r="A212" t="s">
        <v>131</v>
      </c>
      <c r="B212" s="7">
        <v>0.35</v>
      </c>
      <c r="C212" s="3" t="s">
        <v>32</v>
      </c>
      <c r="D212" s="8">
        <f t="shared" si="8"/>
        <v>0.35349999999999998</v>
      </c>
      <c r="E212" s="5" t="s">
        <v>33</v>
      </c>
      <c r="G212" s="9">
        <f t="shared" si="9"/>
        <v>0.35699999999999998</v>
      </c>
      <c r="H212" s="11" t="s">
        <v>34</v>
      </c>
      <c r="I212" s="31" t="s">
        <v>35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364</v>
      </c>
      <c r="B216" s="7">
        <v>0.5</v>
      </c>
      <c r="D216" s="106">
        <f>B216*1.02</f>
        <v>0.51</v>
      </c>
      <c r="G216" s="107">
        <f>B216*1.1</f>
        <v>0.55000000000000004</v>
      </c>
    </row>
    <row r="217" spans="1:9">
      <c r="A217" s="10" t="s">
        <v>344</v>
      </c>
    </row>
    <row r="218" spans="1:9">
      <c r="A218" s="10" t="s">
        <v>373</v>
      </c>
    </row>
    <row r="219" spans="1:9">
      <c r="A219" s="10" t="s">
        <v>374</v>
      </c>
    </row>
    <row r="220" spans="1:9">
      <c r="A220" s="10" t="s">
        <v>345</v>
      </c>
    </row>
    <row r="221" spans="1:9">
      <c r="A221" s="10"/>
    </row>
    <row r="223" spans="1:9">
      <c r="A223" t="s">
        <v>365</v>
      </c>
      <c r="B223" s="108">
        <f>B224+25</f>
        <v>197</v>
      </c>
      <c r="C223" s="13"/>
      <c r="D223" s="106">
        <f>B223*1.02</f>
        <v>200.94</v>
      </c>
    </row>
    <row r="224" spans="1:9">
      <c r="A224" t="s">
        <v>366</v>
      </c>
      <c r="B224" s="108">
        <v>172</v>
      </c>
      <c r="C224" s="13"/>
      <c r="D224" s="106">
        <f t="shared" ref="D224:D225" si="10">B224*1.02</f>
        <v>175.44</v>
      </c>
    </row>
    <row r="225" spans="1:4">
      <c r="A225" t="s">
        <v>367</v>
      </c>
      <c r="B225" s="108">
        <v>33</v>
      </c>
      <c r="C225" s="13"/>
      <c r="D225" s="106">
        <f t="shared" si="10"/>
        <v>33.660000000000004</v>
      </c>
    </row>
  </sheetData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zoomScaleNormal="100" workbookViewId="0">
      <selection activeCell="B45" sqref="B45"/>
    </sheetView>
  </sheetViews>
  <sheetFormatPr defaultRowHeight="15"/>
  <cols>
    <col min="1" max="1" width="31.85546875" customWidth="1"/>
    <col min="2" max="2" width="63.28515625" customWidth="1"/>
    <col min="3" max="3" width="55.28515625" hidden="1" customWidth="1"/>
    <col min="4" max="4" width="17.85546875" customWidth="1"/>
  </cols>
  <sheetData>
    <row r="1" spans="1:4" ht="15.75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230</v>
      </c>
      <c r="C2" s="77" t="s">
        <v>224</v>
      </c>
      <c r="D2" s="77" t="s">
        <v>231</v>
      </c>
    </row>
    <row r="3" spans="1:4">
      <c r="A3" s="71" t="s">
        <v>232</v>
      </c>
      <c r="B3" s="88" t="s">
        <v>233</v>
      </c>
      <c r="C3" s="71" t="s">
        <v>234</v>
      </c>
      <c r="D3" s="71" t="s">
        <v>231</v>
      </c>
    </row>
    <row r="4" spans="1:4">
      <c r="A4" s="71" t="s">
        <v>235</v>
      </c>
      <c r="B4" s="72" t="s">
        <v>233</v>
      </c>
      <c r="C4" s="71" t="s">
        <v>234</v>
      </c>
      <c r="D4" s="71" t="s">
        <v>231</v>
      </c>
    </row>
    <row r="5" spans="1:4" ht="30">
      <c r="A5" s="71" t="s">
        <v>236</v>
      </c>
      <c r="B5" s="88" t="s">
        <v>237</v>
      </c>
      <c r="C5" s="71" t="s">
        <v>238</v>
      </c>
      <c r="D5" s="71" t="s">
        <v>231</v>
      </c>
    </row>
    <row r="6" spans="1:4">
      <c r="A6" s="71" t="s">
        <v>239</v>
      </c>
      <c r="B6" s="71" t="s">
        <v>19</v>
      </c>
      <c r="C6" s="71" t="s">
        <v>240</v>
      </c>
      <c r="D6" s="71" t="s">
        <v>231</v>
      </c>
    </row>
    <row r="7" spans="1:4">
      <c r="A7" s="71"/>
      <c r="B7" s="71"/>
      <c r="C7" s="71"/>
      <c r="D7" s="71"/>
    </row>
    <row r="8" spans="1:4">
      <c r="A8" s="71" t="s">
        <v>241</v>
      </c>
      <c r="B8" s="91" t="s">
        <v>346</v>
      </c>
      <c r="C8" s="71" t="s">
        <v>242</v>
      </c>
      <c r="D8" s="71" t="s">
        <v>243</v>
      </c>
    </row>
    <row r="9" spans="1:4">
      <c r="A9" s="71" t="s">
        <v>244</v>
      </c>
      <c r="B9" s="91" t="s">
        <v>346</v>
      </c>
      <c r="C9" s="71" t="s">
        <v>242</v>
      </c>
      <c r="D9" s="71" t="s">
        <v>243</v>
      </c>
    </row>
    <row r="10" spans="1:4" ht="30">
      <c r="A10" s="90" t="s">
        <v>347</v>
      </c>
      <c r="B10" s="91" t="s">
        <v>349</v>
      </c>
      <c r="C10" s="90"/>
      <c r="D10" s="90" t="s">
        <v>247</v>
      </c>
    </row>
    <row r="11" spans="1:4" ht="30">
      <c r="A11" s="71" t="s">
        <v>348</v>
      </c>
      <c r="B11" s="91" t="s">
        <v>349</v>
      </c>
      <c r="C11" s="71" t="s">
        <v>246</v>
      </c>
      <c r="D11" s="71" t="s">
        <v>247</v>
      </c>
    </row>
    <row r="12" spans="1:4" ht="60">
      <c r="A12" s="87" t="s">
        <v>358</v>
      </c>
      <c r="B12" s="102" t="s">
        <v>359</v>
      </c>
      <c r="C12" s="71" t="s">
        <v>248</v>
      </c>
      <c r="D12" s="87" t="s">
        <v>247</v>
      </c>
    </row>
    <row r="13" spans="1:4" ht="7.5" customHeight="1">
      <c r="A13" s="111" t="s">
        <v>249</v>
      </c>
      <c r="B13" s="112" t="s">
        <v>20</v>
      </c>
      <c r="C13" s="73" t="s">
        <v>250</v>
      </c>
      <c r="D13" s="111" t="s">
        <v>247</v>
      </c>
    </row>
    <row r="14" spans="1:4">
      <c r="A14" s="111"/>
      <c r="B14" s="112"/>
      <c r="C14" s="73" t="s">
        <v>251</v>
      </c>
      <c r="D14" s="111"/>
    </row>
    <row r="15" spans="1:4" ht="15.75" thickBot="1">
      <c r="A15" s="71"/>
      <c r="B15" s="71"/>
      <c r="C15" s="74"/>
      <c r="D15" s="71"/>
    </row>
    <row r="16" spans="1:4" ht="30.75" thickBot="1">
      <c r="A16" s="111" t="s">
        <v>252</v>
      </c>
      <c r="B16" s="103" t="s">
        <v>360</v>
      </c>
      <c r="C16" s="71"/>
      <c r="D16" s="111" t="s">
        <v>254</v>
      </c>
    </row>
    <row r="17" spans="1:4" ht="15.75" thickTop="1">
      <c r="A17" s="111"/>
      <c r="B17" s="71"/>
      <c r="C17" s="71"/>
      <c r="D17" s="111"/>
    </row>
    <row r="18" spans="1:4">
      <c r="A18" s="111"/>
      <c r="B18" s="72"/>
      <c r="C18" s="71" t="s">
        <v>253</v>
      </c>
      <c r="D18" s="111"/>
    </row>
    <row r="19" spans="1:4" ht="30">
      <c r="A19" s="71" t="s">
        <v>255</v>
      </c>
      <c r="B19" s="72" t="s">
        <v>42</v>
      </c>
      <c r="C19" s="71" t="s">
        <v>256</v>
      </c>
      <c r="D19" s="71" t="s">
        <v>254</v>
      </c>
    </row>
    <row r="20" spans="1:4">
      <c r="A20" s="71" t="s">
        <v>257</v>
      </c>
      <c r="B20" s="72" t="s">
        <v>42</v>
      </c>
      <c r="C20" s="71" t="s">
        <v>258</v>
      </c>
      <c r="D20" s="71" t="s">
        <v>254</v>
      </c>
    </row>
    <row r="21" spans="1:4">
      <c r="A21" s="71" t="s">
        <v>259</v>
      </c>
      <c r="B21" s="72" t="s">
        <v>42</v>
      </c>
      <c r="C21" s="71" t="s">
        <v>260</v>
      </c>
      <c r="D21" s="71" t="s">
        <v>254</v>
      </c>
    </row>
    <row r="22" spans="1:4">
      <c r="A22" s="71" t="s">
        <v>261</v>
      </c>
      <c r="B22" s="71" t="s">
        <v>262</v>
      </c>
      <c r="C22" s="71" t="s">
        <v>297</v>
      </c>
      <c r="D22" s="71" t="s">
        <v>254</v>
      </c>
    </row>
    <row r="23" spans="1:4" ht="30">
      <c r="A23" s="71" t="s">
        <v>264</v>
      </c>
      <c r="B23" s="71" t="s">
        <v>372</v>
      </c>
      <c r="C23" s="71" t="s">
        <v>265</v>
      </c>
      <c r="D23" s="71" t="s">
        <v>254</v>
      </c>
    </row>
    <row r="24" spans="1:4">
      <c r="A24" s="71" t="s">
        <v>362</v>
      </c>
      <c r="B24" s="101" t="s">
        <v>266</v>
      </c>
      <c r="C24" s="71"/>
      <c r="D24" s="71" t="s">
        <v>363</v>
      </c>
    </row>
    <row r="25" spans="1:4">
      <c r="A25" s="71" t="s">
        <v>58</v>
      </c>
      <c r="B25" s="72" t="s">
        <v>266</v>
      </c>
      <c r="C25" s="71" t="s">
        <v>267</v>
      </c>
      <c r="D25" s="71" t="s">
        <v>268</v>
      </c>
    </row>
    <row r="26" spans="1:4">
      <c r="A26" s="71" t="s">
        <v>269</v>
      </c>
      <c r="B26" s="72" t="s">
        <v>266</v>
      </c>
      <c r="C26" s="71" t="s">
        <v>270</v>
      </c>
      <c r="D26" s="71" t="s">
        <v>254</v>
      </c>
    </row>
    <row r="27" spans="1:4">
      <c r="A27" s="71" t="s">
        <v>271</v>
      </c>
      <c r="B27" s="72" t="s">
        <v>272</v>
      </c>
      <c r="C27" s="71" t="s">
        <v>273</v>
      </c>
      <c r="D27" s="71" t="s">
        <v>274</v>
      </c>
    </row>
    <row r="28" spans="1:4">
      <c r="A28" s="71" t="s">
        <v>275</v>
      </c>
      <c r="B28" s="72" t="s">
        <v>276</v>
      </c>
      <c r="C28" s="71" t="s">
        <v>277</v>
      </c>
      <c r="D28" s="71" t="s">
        <v>274</v>
      </c>
    </row>
    <row r="29" spans="1:4">
      <c r="A29" s="71" t="s">
        <v>278</v>
      </c>
      <c r="B29" s="71" t="s">
        <v>279</v>
      </c>
      <c r="C29" s="71" t="s">
        <v>280</v>
      </c>
      <c r="D29" s="71" t="s">
        <v>243</v>
      </c>
    </row>
    <row r="30" spans="1:4" ht="30">
      <c r="A30" s="71" t="s">
        <v>281</v>
      </c>
      <c r="B30" s="72" t="s">
        <v>11</v>
      </c>
      <c r="C30" s="71" t="s">
        <v>282</v>
      </c>
      <c r="D30" s="71" t="s">
        <v>243</v>
      </c>
    </row>
    <row r="31" spans="1:4" ht="45">
      <c r="A31" s="71" t="s">
        <v>283</v>
      </c>
      <c r="B31" s="112" t="s">
        <v>11</v>
      </c>
      <c r="C31" s="73" t="s">
        <v>285</v>
      </c>
      <c r="D31" s="111" t="s">
        <v>247</v>
      </c>
    </row>
    <row r="32" spans="1:4" ht="30">
      <c r="A32" s="71"/>
      <c r="B32" s="112"/>
      <c r="C32" s="73" t="s">
        <v>286</v>
      </c>
      <c r="D32" s="111"/>
    </row>
    <row r="33" spans="1:4">
      <c r="A33" s="71" t="s">
        <v>284</v>
      </c>
      <c r="B33" s="112"/>
      <c r="C33" s="75"/>
      <c r="D33" s="111"/>
    </row>
    <row r="34" spans="1:4" ht="45">
      <c r="A34" s="71" t="s">
        <v>287</v>
      </c>
      <c r="B34" s="76" t="s">
        <v>294</v>
      </c>
      <c r="C34" s="76" t="s">
        <v>288</v>
      </c>
      <c r="D34" s="76" t="s">
        <v>243</v>
      </c>
    </row>
    <row r="35" spans="1:4">
      <c r="A35" s="71" t="s">
        <v>289</v>
      </c>
      <c r="B35" s="71" t="s">
        <v>295</v>
      </c>
      <c r="C35" s="71"/>
      <c r="D35" s="71" t="s">
        <v>243</v>
      </c>
    </row>
    <row r="36" spans="1:4">
      <c r="A36" s="71" t="s">
        <v>290</v>
      </c>
      <c r="B36" s="71" t="s">
        <v>295</v>
      </c>
      <c r="C36" s="71"/>
      <c r="D36" s="71" t="s">
        <v>243</v>
      </c>
    </row>
    <row r="37" spans="1:4">
      <c r="A37" s="71" t="s">
        <v>291</v>
      </c>
      <c r="B37" s="71" t="s">
        <v>295</v>
      </c>
      <c r="C37" s="71"/>
      <c r="D37" s="71" t="s">
        <v>243</v>
      </c>
    </row>
    <row r="38" spans="1:4">
      <c r="A38" s="71" t="s">
        <v>292</v>
      </c>
      <c r="B38" s="71" t="s">
        <v>296</v>
      </c>
      <c r="C38" s="71"/>
      <c r="D38" s="71" t="s">
        <v>231</v>
      </c>
    </row>
    <row r="39" spans="1:4">
      <c r="A39" s="71" t="s">
        <v>293</v>
      </c>
      <c r="B39" s="71" t="s">
        <v>296</v>
      </c>
      <c r="C39" s="71"/>
      <c r="D39" s="71" t="s">
        <v>231</v>
      </c>
    </row>
    <row r="40" spans="1:4">
      <c r="A40" s="49" t="str">
        <f>'Master Prices'!A223</f>
        <v>Sept. Feeder Lamb Price ($/cwt)</v>
      </c>
      <c r="B40" s="109" t="s">
        <v>368</v>
      </c>
      <c r="C40" s="49"/>
      <c r="D40" s="109" t="s">
        <v>363</v>
      </c>
    </row>
    <row r="41" spans="1:4">
      <c r="A41" s="49" t="str">
        <f>'Master Prices'!A224</f>
        <v>Sept. Slaughter Lamb Price ($/cwt)</v>
      </c>
      <c r="B41" s="109" t="s">
        <v>369</v>
      </c>
      <c r="C41" s="49"/>
      <c r="D41" s="109" t="s">
        <v>363</v>
      </c>
    </row>
    <row r="42" spans="1:4">
      <c r="A42" s="49" t="str">
        <f>'Master Prices'!A225</f>
        <v>Current Cull Ewe Price ($/cwt)</v>
      </c>
      <c r="B42" s="109" t="s">
        <v>369</v>
      </c>
      <c r="C42" s="49"/>
      <c r="D42" s="109" t="s">
        <v>363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1" r:id="rId5" display="http://www.ams.usda.gov/mnreports/lspdfss.pdf" xr:uid="{00000000-0004-0000-0100-000004000000}"/>
    <hyperlink ref="B19" r:id="rId6" xr:uid="{00000000-0004-0000-0100-000005000000}"/>
    <hyperlink ref="B20" r:id="rId7" xr:uid="{00000000-0004-0000-0100-000006000000}"/>
    <hyperlink ref="B21" r:id="rId8" xr:uid="{00000000-0004-0000-0100-000007000000}"/>
    <hyperlink ref="B25" r:id="rId9" xr:uid="{00000000-0004-0000-0100-000008000000}"/>
    <hyperlink ref="B26" r:id="rId10" xr:uid="{00000000-0004-0000-0100-000009000000}"/>
    <hyperlink ref="B27" r:id="rId11" xr:uid="{00000000-0004-0000-0100-00000A000000}"/>
    <hyperlink ref="B28" r:id="rId12" xr:uid="{00000000-0004-0000-0100-00000B000000}"/>
    <hyperlink ref="B30" r:id="rId13" xr:uid="{00000000-0004-0000-0100-00000C000000}"/>
    <hyperlink ref="B31" r:id="rId14" xr:uid="{00000000-0004-0000-0100-00000D000000}"/>
    <hyperlink ref="B8" r:id="rId15" xr:uid="{00000000-0004-0000-0100-00000E000000}"/>
    <hyperlink ref="B9" r:id="rId16" xr:uid="{00000000-0004-0000-0100-00000F000000}"/>
    <hyperlink ref="B10" r:id="rId17" display="http://www.ams.usda.gov/mnreports/lspdfss.pdf" xr:uid="{00000000-0004-0000-0100-000010000000}"/>
    <hyperlink ref="B12" r:id="rId18" xr:uid="{00000000-0004-0000-0100-000011000000}"/>
    <hyperlink ref="B16" r:id="rId19" display="http://usda.mannlib.cornell.edu/MannUsda/viewDocumentInfo.do?documentID=1002" xr:uid="{00000000-0004-0000-0100-000012000000}"/>
    <hyperlink ref="B24" r:id="rId20" xr:uid="{00000000-0004-0000-0100-000013000000}"/>
  </hyperlinks>
  <pageMargins left="0.25" right="0.25" top="0.75" bottom="0.75" header="0.3" footer="0.3"/>
  <pageSetup fitToHeight="0" orientation="landscape" horizontalDpi="4294967295" verticalDpi="4294967295" r:id="rId2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I6" sqref="I6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83" t="s">
        <v>225</v>
      </c>
      <c r="B1" s="84" t="s">
        <v>226</v>
      </c>
      <c r="C1" s="84" t="s">
        <v>227</v>
      </c>
      <c r="D1" s="85" t="s">
        <v>228</v>
      </c>
    </row>
    <row r="2" spans="1:4" ht="30">
      <c r="A2" s="77" t="s">
        <v>229</v>
      </c>
      <c r="B2" s="78" t="s">
        <v>298</v>
      </c>
      <c r="C2" s="77" t="s">
        <v>299</v>
      </c>
      <c r="D2" s="77" t="s">
        <v>231</v>
      </c>
    </row>
    <row r="3" spans="1:4" ht="30">
      <c r="A3" s="71" t="s">
        <v>232</v>
      </c>
      <c r="B3" s="71" t="s">
        <v>300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301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302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303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>
      <c r="A8" s="71" t="s">
        <v>241</v>
      </c>
      <c r="B8" s="71"/>
      <c r="C8" s="71"/>
      <c r="D8" s="71"/>
    </row>
    <row r="9" spans="1:4">
      <c r="A9" s="71" t="s">
        <v>244</v>
      </c>
      <c r="B9" s="71"/>
      <c r="C9" s="71"/>
      <c r="D9" s="71"/>
    </row>
    <row r="10" spans="1:4" ht="45">
      <c r="A10" s="71" t="s">
        <v>245</v>
      </c>
      <c r="B10" s="72" t="s">
        <v>304</v>
      </c>
      <c r="C10" s="71" t="s">
        <v>305</v>
      </c>
      <c r="D10" s="71" t="s">
        <v>247</v>
      </c>
    </row>
    <row r="11" spans="1:4" ht="30">
      <c r="A11" s="71" t="s">
        <v>358</v>
      </c>
      <c r="B11" s="72" t="s">
        <v>306</v>
      </c>
      <c r="C11" s="71" t="s">
        <v>307</v>
      </c>
      <c r="D11" s="71" t="s">
        <v>247</v>
      </c>
    </row>
    <row r="12" spans="1:4" ht="30">
      <c r="A12" s="71" t="s">
        <v>249</v>
      </c>
      <c r="B12" s="71" t="s">
        <v>308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 ht="30">
      <c r="A14" s="71" t="s">
        <v>252</v>
      </c>
      <c r="B14" s="72" t="s">
        <v>310</v>
      </c>
      <c r="C14" s="71" t="s">
        <v>311</v>
      </c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315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 ht="45">
      <c r="A21" s="71" t="s">
        <v>58</v>
      </c>
      <c r="B21" s="72" t="s">
        <v>316</v>
      </c>
      <c r="C21" s="71" t="s">
        <v>305</v>
      </c>
      <c r="D21" s="71" t="s">
        <v>268</v>
      </c>
    </row>
    <row r="22" spans="1:4" ht="30">
      <c r="A22" s="71" t="s">
        <v>269</v>
      </c>
      <c r="B22" s="72" t="s">
        <v>317</v>
      </c>
      <c r="C22" s="71" t="s">
        <v>311</v>
      </c>
      <c r="D22" s="71" t="s">
        <v>254</v>
      </c>
    </row>
    <row r="23" spans="1:4" ht="30">
      <c r="A23" s="71" t="s">
        <v>271</v>
      </c>
      <c r="B23" s="72" t="s">
        <v>318</v>
      </c>
      <c r="C23" s="71" t="s">
        <v>311</v>
      </c>
      <c r="D23" s="71" t="s">
        <v>274</v>
      </c>
    </row>
    <row r="24" spans="1:4">
      <c r="A24" s="71" t="s">
        <v>275</v>
      </c>
      <c r="B24" s="71" t="s">
        <v>319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>
      <c r="A26" s="71" t="s">
        <v>281</v>
      </c>
      <c r="B26" s="71" t="s">
        <v>320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321</v>
      </c>
      <c r="C27" s="111" t="s">
        <v>309</v>
      </c>
      <c r="D27" s="111" t="s">
        <v>247</v>
      </c>
    </row>
    <row r="28" spans="1:4">
      <c r="A28" s="86" t="s">
        <v>284</v>
      </c>
      <c r="B28" s="113"/>
      <c r="C28" s="113"/>
      <c r="D28" s="113"/>
    </row>
    <row r="29" spans="1:4">
      <c r="A29" s="76" t="s">
        <v>287</v>
      </c>
      <c r="B29" s="76" t="s">
        <v>322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322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322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322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327</v>
      </c>
      <c r="C34" s="71" t="s">
        <v>240</v>
      </c>
      <c r="D34" s="71" t="s">
        <v>231</v>
      </c>
    </row>
    <row r="35" spans="1:4">
      <c r="A35" s="49" t="str">
        <f>'Current Price Explanations'!A40</f>
        <v>Sept. Feeder Lamb Price ($/cwt)</v>
      </c>
      <c r="B35" s="109" t="s">
        <v>368</v>
      </c>
      <c r="C35" s="49"/>
      <c r="D35" s="109" t="s">
        <v>363</v>
      </c>
    </row>
    <row r="36" spans="1:4">
      <c r="A36" s="49" t="str">
        <f>'Current Price Explanations'!A41</f>
        <v>Sept. Slaughter Lamb Price ($/cwt)</v>
      </c>
      <c r="B36" s="109" t="s">
        <v>369</v>
      </c>
      <c r="C36" s="49"/>
      <c r="D36" s="109" t="s">
        <v>363</v>
      </c>
    </row>
    <row r="37" spans="1:4">
      <c r="A37" s="49" t="str">
        <f>'Current Price Explanations'!A42</f>
        <v>Current Cull Ewe Price ($/cwt)</v>
      </c>
      <c r="B37" s="109" t="s">
        <v>369</v>
      </c>
      <c r="C37" s="49"/>
      <c r="D37" s="109" t="s">
        <v>363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10" sqref="B10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22</v>
      </c>
      <c r="C2" s="77"/>
      <c r="D2" s="77" t="s">
        <v>231</v>
      </c>
    </row>
    <row r="3" spans="1:4" ht="30">
      <c r="A3" s="71" t="s">
        <v>232</v>
      </c>
      <c r="B3" s="71" t="s">
        <v>328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329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330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331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 ht="30">
      <c r="A8" s="71" t="s">
        <v>241</v>
      </c>
      <c r="B8" s="71" t="s">
        <v>332</v>
      </c>
      <c r="C8" s="71" t="s">
        <v>309</v>
      </c>
      <c r="D8" s="71" t="s">
        <v>243</v>
      </c>
    </row>
    <row r="9" spans="1:4">
      <c r="A9" s="71" t="s">
        <v>244</v>
      </c>
      <c r="B9" s="72" t="s">
        <v>22</v>
      </c>
      <c r="C9" s="71"/>
      <c r="D9" s="71" t="s">
        <v>243</v>
      </c>
    </row>
    <row r="10" spans="1:4">
      <c r="A10" s="71" t="s">
        <v>245</v>
      </c>
      <c r="B10" s="72" t="s">
        <v>22</v>
      </c>
      <c r="C10" s="71"/>
      <c r="D10" s="71" t="s">
        <v>247</v>
      </c>
    </row>
    <row r="11" spans="1:4">
      <c r="A11" s="71" t="s">
        <v>358</v>
      </c>
      <c r="B11" s="72" t="s">
        <v>22</v>
      </c>
      <c r="C11" s="71"/>
      <c r="D11" s="71" t="s">
        <v>247</v>
      </c>
    </row>
    <row r="12" spans="1:4" ht="30">
      <c r="A12" s="71" t="s">
        <v>249</v>
      </c>
      <c r="B12" s="71" t="s">
        <v>333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>
      <c r="A14" s="71" t="s">
        <v>252</v>
      </c>
      <c r="B14" s="72" t="s">
        <v>22</v>
      </c>
      <c r="C14" s="71"/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334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>
      <c r="A21" s="71" t="s">
        <v>58</v>
      </c>
      <c r="B21" s="72" t="s">
        <v>22</v>
      </c>
      <c r="C21" s="71"/>
      <c r="D21" s="71" t="s">
        <v>268</v>
      </c>
    </row>
    <row r="22" spans="1:4">
      <c r="A22" s="71" t="s">
        <v>269</v>
      </c>
      <c r="B22" s="72" t="s">
        <v>22</v>
      </c>
      <c r="C22" s="71"/>
      <c r="D22" s="71" t="s">
        <v>254</v>
      </c>
    </row>
    <row r="23" spans="1:4">
      <c r="A23" s="71" t="s">
        <v>271</v>
      </c>
      <c r="B23" s="72" t="s">
        <v>22</v>
      </c>
      <c r="C23" s="71"/>
      <c r="D23" s="71" t="s">
        <v>274</v>
      </c>
    </row>
    <row r="24" spans="1:4" ht="30">
      <c r="A24" s="71" t="s">
        <v>275</v>
      </c>
      <c r="B24" s="71" t="s">
        <v>335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 ht="30">
      <c r="A26" s="71" t="s">
        <v>281</v>
      </c>
      <c r="B26" s="71" t="s">
        <v>336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337</v>
      </c>
      <c r="C27" s="111" t="s">
        <v>309</v>
      </c>
      <c r="D27" s="111" t="s">
        <v>247</v>
      </c>
    </row>
    <row r="28" spans="1:4">
      <c r="A28" s="71" t="s">
        <v>284</v>
      </c>
      <c r="B28" s="111"/>
      <c r="C28" s="111"/>
      <c r="D28" s="111"/>
    </row>
    <row r="29" spans="1:4">
      <c r="A29" s="71" t="s">
        <v>287</v>
      </c>
      <c r="B29" s="76" t="s">
        <v>338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338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338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338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339</v>
      </c>
      <c r="C34" s="71" t="s">
        <v>240</v>
      </c>
      <c r="D34" s="71" t="s">
        <v>231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00000000-0004-0000-0300-000001000000}"/>
    <hyperlink ref="B10" r:id="rId3" xr:uid="{00000000-0004-0000-0300-000002000000}"/>
    <hyperlink ref="B11" r:id="rId4" xr:uid="{00000000-0004-0000-0300-000003000000}"/>
    <hyperlink ref="B14" r:id="rId5" xr:uid="{00000000-0004-0000-0300-000004000000}"/>
    <hyperlink ref="B21" r:id="rId6" xr:uid="{00000000-0004-0000-0300-000005000000}"/>
    <hyperlink ref="B22" r:id="rId7" xr:uid="{00000000-0004-0000-0300-000006000000}"/>
    <hyperlink ref="B23" r:id="rId8" xr:uid="{00000000-0004-0000-0300-000007000000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5"/>
  <cols>
    <col min="1" max="1" width="35.28515625" bestFit="1" customWidth="1"/>
    <col min="2" max="2" width="31.140625" customWidth="1"/>
    <col min="3" max="3" width="24.28515625" bestFit="1" customWidth="1"/>
    <col min="4" max="4" width="15.42578125" customWidth="1"/>
    <col min="5" max="5" width="8.85546875" customWidth="1"/>
    <col min="6" max="6" width="30.85546875" customWidth="1"/>
    <col min="7" max="7" width="11.85546875" customWidth="1"/>
    <col min="8" max="8" width="14.42578125" bestFit="1" customWidth="1"/>
    <col min="9" max="9" width="11" bestFit="1" customWidth="1"/>
    <col min="11" max="11" width="11.28515625" customWidth="1"/>
    <col min="12" max="13" width="0" hidden="1" customWidth="1"/>
    <col min="14" max="14" width="9.140625" hidden="1" customWidth="1"/>
    <col min="15" max="16" width="12" bestFit="1" customWidth="1"/>
  </cols>
  <sheetData>
    <row r="1" spans="1:15" ht="28.5">
      <c r="A1" s="43" t="s">
        <v>46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47</v>
      </c>
      <c r="D3" s="29" t="s">
        <v>48</v>
      </c>
      <c r="E3" s="29"/>
      <c r="F3" s="29"/>
      <c r="G3" s="114" t="s">
        <v>49</v>
      </c>
      <c r="H3" s="115"/>
      <c r="I3" s="115"/>
      <c r="J3" s="115"/>
      <c r="K3" s="115"/>
    </row>
    <row r="4" spans="1:15">
      <c r="A4" s="46"/>
      <c r="B4" t="s">
        <v>350</v>
      </c>
      <c r="D4" s="47" t="s">
        <v>50</v>
      </c>
      <c r="E4" s="47" t="s">
        <v>51</v>
      </c>
      <c r="F4" s="47" t="s">
        <v>52</v>
      </c>
      <c r="G4" s="48" t="s">
        <v>53</v>
      </c>
      <c r="H4" s="48" t="s">
        <v>54</v>
      </c>
      <c r="I4" s="48" t="s">
        <v>55</v>
      </c>
      <c r="J4" s="48" t="s">
        <v>51</v>
      </c>
      <c r="K4" s="48" t="s">
        <v>56</v>
      </c>
      <c r="O4" t="s">
        <v>57</v>
      </c>
    </row>
    <row r="5" spans="1:15" hidden="1">
      <c r="A5" s="49" t="s">
        <v>58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59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58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60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61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62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63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64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65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66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67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68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69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70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71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72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73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74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75</v>
      </c>
      <c r="B23" s="52">
        <f>IF(Q23="",$B$199,IF(Q23=0,$B$199,Q23))</f>
        <v>6.6964285714285712E-2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100">
        <f>VLOOKUP(A23,'Master Prices'!$A$47:$B$214,2,FALSE)</f>
        <v>6.6964285714285712E-2</v>
      </c>
    </row>
    <row r="24" spans="1:17">
      <c r="A24" t="s">
        <v>76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100">
        <f>VLOOKUP(A24,'Master Prices'!$A$47:$B$214,2,FALSE)</f>
        <v>0.75</v>
      </c>
    </row>
    <row r="25" spans="1:17">
      <c r="A25" t="s">
        <v>77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100">
        <f>VLOOKUP(A25,'Master Prices'!$A$47:$B$214,2,FALSE)</f>
        <v>0.67700000000000005</v>
      </c>
    </row>
    <row r="26" spans="1:17">
      <c r="A26" t="s">
        <v>78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100">
        <f>VLOOKUP(A26,'Master Prices'!$A$47:$B$214,2,FALSE)</f>
        <v>0.41</v>
      </c>
    </row>
    <row r="27" spans="1:17">
      <c r="A27" t="s">
        <v>79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100">
        <f>VLOOKUP(A27,'Master Prices'!$A$47:$B$214,2,FALSE)</f>
        <v>1.2</v>
      </c>
    </row>
    <row r="28" spans="1:17">
      <c r="A28" t="s">
        <v>80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100">
        <f>VLOOKUP(A28,'Master Prices'!$A$47:$B$214,2,FALSE)</f>
        <v>2.2999999999999998</v>
      </c>
    </row>
    <row r="29" spans="1:17">
      <c r="A29" t="s">
        <v>81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100">
        <f>VLOOKUP(A29,'Master Prices'!$A$47:$B$214,2,FALSE)</f>
        <v>0.83320000000000005</v>
      </c>
    </row>
    <row r="30" spans="1:17">
      <c r="A30" t="s">
        <v>82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100">
        <f>VLOOKUP(A30,'Master Prices'!$A$47:$B$214,2,FALSE)</f>
        <v>37</v>
      </c>
    </row>
    <row r="31" spans="1:17">
      <c r="A31" t="s">
        <v>83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100">
        <f>VLOOKUP(A31,'Master Prices'!$A$47:$B$214,2,FALSE)</f>
        <v>1.7</v>
      </c>
    </row>
    <row r="32" spans="1:17" hidden="1">
      <c r="A32" t="s">
        <v>84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100">
        <f>VLOOKUP(A32,'Master Prices'!$A$47:$B$214,2,FALSE)</f>
        <v>0</v>
      </c>
    </row>
    <row r="33" spans="1:17" hidden="1">
      <c r="A33" t="s">
        <v>85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100">
        <f>VLOOKUP(A33,'Master Prices'!$A$47:$B$214,2,FALSE)</f>
        <v>7</v>
      </c>
    </row>
    <row r="34" spans="1:17" hidden="1">
      <c r="A34" t="s">
        <v>86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100">
        <f>VLOOKUP(A34,'Master Prices'!$A$47:$B$214,2,FALSE)</f>
        <v>7</v>
      </c>
    </row>
    <row r="35" spans="1:17" hidden="1">
      <c r="A35" t="s">
        <v>87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100">
        <f>VLOOKUP(A35,'Master Prices'!$A$47:$B$214,2,FALSE)</f>
        <v>1.2</v>
      </c>
    </row>
    <row r="36" spans="1:17" hidden="1">
      <c r="A36" t="s">
        <v>88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100">
        <f>VLOOKUP(A36,'Master Prices'!$A$47:$B$214,2,FALSE)</f>
        <v>0</v>
      </c>
    </row>
    <row r="37" spans="1:17" hidden="1">
      <c r="A37" t="s">
        <v>89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100">
        <f>VLOOKUP(A37,'Master Prices'!$A$47:$B$214,2,FALSE)</f>
        <v>0</v>
      </c>
    </row>
    <row r="38" spans="1:17" hidden="1">
      <c r="A38" t="s">
        <v>90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100">
        <f>VLOOKUP(A38,'Master Prices'!$A$47:$B$214,2,FALSE)</f>
        <v>0.7</v>
      </c>
    </row>
    <row r="39" spans="1:17" hidden="1">
      <c r="A39" t="s">
        <v>91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100">
        <f>VLOOKUP(A39,'Master Prices'!$A$47:$B$214,2,FALSE)</f>
        <v>0.6</v>
      </c>
    </row>
    <row r="40" spans="1:17" hidden="1">
      <c r="A40" t="s">
        <v>92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100">
        <f>VLOOKUP(A40,'Master Prices'!$A$47:$B$214,2,FALSE)</f>
        <v>2.2000000000000002</v>
      </c>
    </row>
    <row r="41" spans="1:17" hidden="1">
      <c r="A41" t="s">
        <v>93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100">
        <f>VLOOKUP(A41,'Master Prices'!$A$47:$B$214,2,FALSE)</f>
        <v>0.45</v>
      </c>
    </row>
    <row r="42" spans="1:17" hidden="1">
      <c r="A42" t="s">
        <v>94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100">
        <f>VLOOKUP(A42,'Master Prices'!$A$47:$B$214,2,FALSE)</f>
        <v>0.36</v>
      </c>
    </row>
    <row r="43" spans="1:17" hidden="1">
      <c r="A43" t="s">
        <v>95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100">
        <f>VLOOKUP(A43,'Master Prices'!$A$47:$B$214,2,FALSE)</f>
        <v>0.22</v>
      </c>
    </row>
    <row r="44" spans="1:17" hidden="1">
      <c r="A44" t="s">
        <v>96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100">
        <f>VLOOKUP(A44,'Master Prices'!$A$47:$B$214,2,FALSE)</f>
        <v>0.2</v>
      </c>
    </row>
    <row r="45" spans="1:17" hidden="1">
      <c r="A45" t="s">
        <v>97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100">
        <f>VLOOKUP(A45,'Master Prices'!$A$47:$B$214,2,FALSE)</f>
        <v>0.22</v>
      </c>
    </row>
    <row r="46" spans="1:17" hidden="1">
      <c r="A46" t="s">
        <v>98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100">
        <f>VLOOKUP(A46,'Master Prices'!$A$47:$B$214,2,FALSE)</f>
        <v>9.4375</v>
      </c>
    </row>
    <row r="47" spans="1:17">
      <c r="A47" t="s">
        <v>99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100">
        <f>VLOOKUP(A47,'Master Prices'!$A$47:$B$214,2,FALSE)</f>
        <v>4.7286000000000001</v>
      </c>
    </row>
    <row r="48" spans="1:17">
      <c r="A48" t="s">
        <v>100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100">
        <f>VLOOKUP(A48,'Master Prices'!$A$47:$B$214,2,FALSE)</f>
        <v>1.44</v>
      </c>
    </row>
    <row r="49" spans="1:17" hidden="1">
      <c r="A49" t="s">
        <v>101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100">
        <f>VLOOKUP(A49,'Master Prices'!$A$47:$B$214,2,FALSE)</f>
        <v>0.9</v>
      </c>
    </row>
    <row r="50" spans="1:17" hidden="1">
      <c r="A50" t="s">
        <v>102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100">
        <f>VLOOKUP(A50,'Master Prices'!$A$47:$B$214,2,FALSE)</f>
        <v>0.25</v>
      </c>
    </row>
    <row r="51" spans="1:17" hidden="1">
      <c r="A51" t="s">
        <v>103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100">
        <f>VLOOKUP(A51,'Master Prices'!$A$47:$B$214,2,FALSE)</f>
        <v>0.3</v>
      </c>
    </row>
    <row r="52" spans="1:17" hidden="1">
      <c r="A52" t="s">
        <v>104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100">
        <f>VLOOKUP(A52,'Master Prices'!$A$47:$B$214,2,FALSE)</f>
        <v>0.6</v>
      </c>
    </row>
    <row r="53" spans="1:17" hidden="1">
      <c r="A53" t="s">
        <v>105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100">
        <f>VLOOKUP(A53,'Master Prices'!$A$47:$B$214,2,FALSE)</f>
        <v>0</v>
      </c>
    </row>
    <row r="54" spans="1:17" hidden="1">
      <c r="A54" t="s">
        <v>106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100">
        <f>VLOOKUP(A54,'Master Prices'!$A$47:$B$214,2,FALSE)</f>
        <v>0</v>
      </c>
    </row>
    <row r="55" spans="1:17" hidden="1">
      <c r="A55" t="s">
        <v>107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100">
        <f>VLOOKUP(A55,'Master Prices'!$A$47:$B$214,2,FALSE)</f>
        <v>0</v>
      </c>
    </row>
    <row r="56" spans="1:17" hidden="1">
      <c r="A56" t="s">
        <v>108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100">
        <f>VLOOKUP(A56,'Master Prices'!$A$47:$B$214,2,FALSE)</f>
        <v>0</v>
      </c>
    </row>
    <row r="57" spans="1:17" hidden="1">
      <c r="A57" t="s">
        <v>109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100">
        <f>VLOOKUP(A57,'Master Prices'!$A$47:$B$214,2,FALSE)</f>
        <v>0</v>
      </c>
    </row>
    <row r="58" spans="1:17" hidden="1">
      <c r="A58" t="s">
        <v>110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100">
        <f>VLOOKUP(A58,'Master Prices'!$A$47:$B$214,2,FALSE)</f>
        <v>0</v>
      </c>
    </row>
    <row r="59" spans="1:17" hidden="1">
      <c r="A59" t="s">
        <v>111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100">
        <f>VLOOKUP(A59,'Master Prices'!$A$47:$B$214,2,FALSE)</f>
        <v>0</v>
      </c>
    </row>
    <row r="60" spans="1:17" hidden="1">
      <c r="A60" t="s">
        <v>112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100">
        <f>VLOOKUP(A60,'Master Prices'!$A$47:$B$214,2,FALSE)</f>
        <v>0.15</v>
      </c>
    </row>
    <row r="61" spans="1:17" hidden="1">
      <c r="A61" t="s">
        <v>113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100">
        <f>VLOOKUP(A61,'Master Prices'!$A$47:$B$214,2,FALSE)</f>
        <v>1.1000000000000001</v>
      </c>
    </row>
    <row r="62" spans="1:17" hidden="1">
      <c r="A62" t="s">
        <v>114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100">
        <f>VLOOKUP(A62,'Master Prices'!$A$47:$B$214,2,FALSE)</f>
        <v>1.1000000000000001</v>
      </c>
    </row>
    <row r="63" spans="1:17" hidden="1">
      <c r="A63" t="s">
        <v>115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100">
        <f>VLOOKUP(A63,'Master Prices'!$A$47:$B$214,2,FALSE)</f>
        <v>0.17499999999999999</v>
      </c>
    </row>
    <row r="64" spans="1:17" hidden="1">
      <c r="A64" t="s">
        <v>116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100">
        <f>VLOOKUP(A64,'Master Prices'!$A$47:$B$214,2,FALSE)</f>
        <v>0.2</v>
      </c>
    </row>
    <row r="65" spans="1:17" hidden="1">
      <c r="A65" t="s">
        <v>117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100">
        <f>VLOOKUP(A65,'Master Prices'!$A$47:$B$214,2,FALSE)</f>
        <v>1</v>
      </c>
    </row>
    <row r="66" spans="1:17" hidden="1">
      <c r="A66" t="s">
        <v>118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100">
        <f>VLOOKUP(A66,'Master Prices'!$A$47:$B$214,2,FALSE)</f>
        <v>0.4</v>
      </c>
    </row>
    <row r="67" spans="1:17" hidden="1">
      <c r="A67" t="s">
        <v>119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100">
        <f>VLOOKUP(A67,'Master Prices'!$A$47:$B$214,2,FALSE)</f>
        <v>0.4</v>
      </c>
    </row>
    <row r="68" spans="1:17" hidden="1">
      <c r="A68" t="s">
        <v>120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100">
        <f>VLOOKUP(A68,'Master Prices'!$A$47:$B$214,2,FALSE)</f>
        <v>0.5</v>
      </c>
    </row>
    <row r="69" spans="1:17" hidden="1">
      <c r="A69" t="s">
        <v>121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100">
        <f>VLOOKUP(A69,'Master Prices'!$A$47:$B$214,2,FALSE)</f>
        <v>0.6</v>
      </c>
    </row>
    <row r="70" spans="1:17" hidden="1">
      <c r="A70" t="s">
        <v>122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100">
        <f>VLOOKUP(A70,'Master Prices'!$A$47:$B$214,2,FALSE)</f>
        <v>0.5</v>
      </c>
    </row>
    <row r="71" spans="1:17">
      <c r="A71" t="s">
        <v>123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100">
        <f>VLOOKUP(A71,'Master Prices'!$A$47:$B$214,2,FALSE)</f>
        <v>0.73619999999999997</v>
      </c>
    </row>
    <row r="72" spans="1:17" hidden="1">
      <c r="A72" t="s">
        <v>124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100">
        <f>VLOOKUP(A72,'Master Prices'!$A$47:$B$214,2,FALSE)</f>
        <v>0</v>
      </c>
    </row>
    <row r="73" spans="1:17" hidden="1">
      <c r="A73" t="s">
        <v>125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100">
        <f>VLOOKUP(A73,'Master Prices'!$A$47:$B$214,2,FALSE)</f>
        <v>0.125</v>
      </c>
    </row>
    <row r="74" spans="1:17" hidden="1">
      <c r="A74" t="s">
        <v>126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100">
        <f>VLOOKUP(A74,'Master Prices'!$A$47:$B$214,2,FALSE)</f>
        <v>0.125</v>
      </c>
    </row>
    <row r="75" spans="1:17">
      <c r="A75" t="s">
        <v>59</v>
      </c>
      <c r="B75" s="52">
        <f>IF(Q75="",$B$199,IF(Q75=0,$B$199,Q75))</f>
        <v>0.155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100">
        <f>VLOOKUP(A75,'Master Prices'!$A$47:$B$214,2,FALSE)</f>
        <v>0.155</v>
      </c>
    </row>
    <row r="76" spans="1:17">
      <c r="A76" t="s">
        <v>127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100">
        <f>VLOOKUP(A76,'Master Prices'!$A$47:$B$214,2,FALSE)</f>
        <v>1.7600000000000001E-2</v>
      </c>
    </row>
    <row r="77" spans="1:17">
      <c r="A77" t="s">
        <v>128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100">
        <f>VLOOKUP(A77,'Master Prices'!$A$47:$B$214,2,FALSE)</f>
        <v>5.8000000000000003E-2</v>
      </c>
    </row>
    <row r="78" spans="1:17">
      <c r="A78" t="s">
        <v>129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100">
        <f>VLOOKUP(A78,'Master Prices'!$A$47:$B$214,2,FALSE)</f>
        <v>0.32800000000000001</v>
      </c>
    </row>
    <row r="79" spans="1:17" hidden="1">
      <c r="A79" t="s">
        <v>59</v>
      </c>
      <c r="B79" s="52">
        <f t="shared" si="13"/>
        <v>0.155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100">
        <f>VLOOKUP(A79,'Master Prices'!$A$47:$B$214,2,FALSE)</f>
        <v>0.155</v>
      </c>
    </row>
    <row r="80" spans="1:17">
      <c r="A80" t="s">
        <v>130</v>
      </c>
      <c r="B80" s="52">
        <f t="shared" si="13"/>
        <v>8.7499999999999994E-2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100">
        <f>VLOOKUP(A80,'Master Prices'!$A$47:$B$214,2,FALSE)</f>
        <v>8.7499999999999994E-2</v>
      </c>
    </row>
    <row r="81" spans="1:17">
      <c r="A81" t="s">
        <v>131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100">
        <f>VLOOKUP(A81,'Master Prices'!$A$47:$B$214,2,FALSE)</f>
        <v>0.35</v>
      </c>
    </row>
    <row r="82" spans="1:17" hidden="1">
      <c r="A82" t="s">
        <v>132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100">
        <f>VLOOKUP(A82,'Master Prices'!$A$47:$B$214,2,FALSE)</f>
        <v>4.8000000000000001E-2</v>
      </c>
    </row>
    <row r="83" spans="1:17" hidden="1">
      <c r="A83" t="s">
        <v>133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100">
        <f>VLOOKUP(A83,'Master Prices'!$A$47:$B$214,2,FALSE)</f>
        <v>0</v>
      </c>
    </row>
    <row r="84" spans="1:17" hidden="1">
      <c r="A84" t="s">
        <v>134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100">
        <f>VLOOKUP(A84,'Master Prices'!$A$47:$B$214,2,FALSE)</f>
        <v>0</v>
      </c>
    </row>
    <row r="85" spans="1:17" hidden="1">
      <c r="A85" t="s">
        <v>135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100">
        <f>VLOOKUP(A85,'Master Prices'!$A$47:$B$214,2,FALSE)</f>
        <v>0.125</v>
      </c>
    </row>
    <row r="86" spans="1:17" hidden="1">
      <c r="A86" t="s">
        <v>136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100">
        <f>VLOOKUP(A86,'Master Prices'!$A$47:$B$214,2,FALSE)</f>
        <v>7.8E-2</v>
      </c>
    </row>
    <row r="87" spans="1:17" hidden="1">
      <c r="A87" t="s">
        <v>137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100">
        <f>VLOOKUP(A87,'Master Prices'!$A$47:$B$214,2,FALSE)</f>
        <v>0</v>
      </c>
    </row>
    <row r="88" spans="1:17" hidden="1">
      <c r="A88" t="s">
        <v>138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100">
        <f>VLOOKUP(A88,'Master Prices'!$A$47:$B$214,2,FALSE)</f>
        <v>0.06</v>
      </c>
    </row>
    <row r="89" spans="1:17" hidden="1">
      <c r="A89" t="s">
        <v>139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100">
        <f>VLOOKUP(A89,'Master Prices'!$A$47:$B$214,2,FALSE)</f>
        <v>0.17499999999999999</v>
      </c>
    </row>
    <row r="90" spans="1:17" hidden="1">
      <c r="A90" t="s">
        <v>140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100">
        <f>VLOOKUP(A90,'Master Prices'!$A$47:$B$214,2,FALSE)</f>
        <v>0.155</v>
      </c>
    </row>
    <row r="91" spans="1:17" hidden="1">
      <c r="A91" t="s">
        <v>141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100">
        <f>VLOOKUP(A91,'Master Prices'!$A$47:$B$214,2,FALSE)</f>
        <v>0</v>
      </c>
    </row>
    <row r="92" spans="1:17" hidden="1">
      <c r="A92" t="s">
        <v>142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100">
        <f>VLOOKUP(A92,'Master Prices'!$A$47:$B$214,2,FALSE)</f>
        <v>4.4999999999999998E-2</v>
      </c>
    </row>
    <row r="93" spans="1:17" hidden="1">
      <c r="A93" t="s">
        <v>143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100">
        <f>VLOOKUP(A93,'Master Prices'!$A$47:$B$214,2,FALSE)</f>
        <v>0</v>
      </c>
    </row>
    <row r="94" spans="1:17" hidden="1">
      <c r="A94" t="s">
        <v>144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100">
        <f>VLOOKUP(A94,'Master Prices'!$A$47:$B$214,2,FALSE)</f>
        <v>0</v>
      </c>
    </row>
    <row r="95" spans="1:17" hidden="1">
      <c r="A95" t="s">
        <v>145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100">
        <f>VLOOKUP(A95,'Master Prices'!$A$47:$B$214,2,FALSE)</f>
        <v>0</v>
      </c>
    </row>
    <row r="96" spans="1:17" hidden="1">
      <c r="A96" t="s">
        <v>146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100">
        <f>VLOOKUP(A96,'Master Prices'!$A$47:$B$214,2,FALSE)</f>
        <v>0.7</v>
      </c>
    </row>
    <row r="97" spans="1:17" hidden="1">
      <c r="A97" t="s">
        <v>147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100">
        <f>VLOOKUP(A97,'Master Prices'!$A$47:$B$214,2,FALSE)</f>
        <v>0</v>
      </c>
    </row>
    <row r="98" spans="1:17" hidden="1">
      <c r="A98" t="s">
        <v>148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100">
        <f>VLOOKUP(A98,'Master Prices'!$A$47:$B$214,2,FALSE)</f>
        <v>0</v>
      </c>
    </row>
    <row r="99" spans="1:17" hidden="1">
      <c r="A99" t="s">
        <v>149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100">
        <f>VLOOKUP(A99,'Master Prices'!$A$47:$B$214,2,FALSE)</f>
        <v>0</v>
      </c>
    </row>
    <row r="100" spans="1:17" hidden="1">
      <c r="A100" t="s">
        <v>150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100">
        <f>VLOOKUP(A100,'Master Prices'!$A$47:$B$214,2,FALSE)</f>
        <v>0</v>
      </c>
    </row>
    <row r="101" spans="1:17" hidden="1">
      <c r="A101" t="s">
        <v>151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100">
        <f>VLOOKUP(A101,'Master Prices'!$A$47:$B$214,2,FALSE)</f>
        <v>0.15</v>
      </c>
    </row>
    <row r="102" spans="1:17" hidden="1">
      <c r="A102" t="s">
        <v>152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100">
        <f>VLOOKUP(A102,'Master Prices'!$A$47:$B$214,2,FALSE)</f>
        <v>0</v>
      </c>
    </row>
    <row r="103" spans="1:17" hidden="1">
      <c r="A103" t="s">
        <v>153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100">
        <f>VLOOKUP(A103,'Master Prices'!$A$47:$B$214,2,FALSE)</f>
        <v>0.3</v>
      </c>
    </row>
    <row r="104" spans="1:17" hidden="1">
      <c r="A104" t="s">
        <v>154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100">
        <f>VLOOKUP(A104,'Master Prices'!$A$47:$B$214,2,FALSE)</f>
        <v>1.2</v>
      </c>
    </row>
    <row r="105" spans="1:17" hidden="1">
      <c r="A105" t="s">
        <v>155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100">
        <f>VLOOKUP(A105,'Master Prices'!$A$47:$B$214,2,FALSE)</f>
        <v>0.55000000000000004</v>
      </c>
    </row>
    <row r="106" spans="1:17" hidden="1">
      <c r="A106" t="s">
        <v>156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100">
        <f>VLOOKUP(A106,'Master Prices'!$A$47:$B$214,2,FALSE)</f>
        <v>0.45</v>
      </c>
    </row>
    <row r="107" spans="1:17" hidden="1">
      <c r="A107" t="s">
        <v>157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100">
        <f>VLOOKUP(A107,'Master Prices'!$A$47:$B$214,2,FALSE)</f>
        <v>0</v>
      </c>
    </row>
    <row r="108" spans="1:17" hidden="1">
      <c r="A108" t="s">
        <v>158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100">
        <f>VLOOKUP(A108,'Master Prices'!$A$47:$B$214,2,FALSE)</f>
        <v>0</v>
      </c>
    </row>
    <row r="109" spans="1:17" hidden="1">
      <c r="A109" t="s">
        <v>159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100">
        <f>VLOOKUP(A109,'Master Prices'!$A$47:$B$214,2,FALSE)</f>
        <v>0</v>
      </c>
    </row>
    <row r="110" spans="1:17" hidden="1">
      <c r="A110" t="s">
        <v>160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100">
        <f>VLOOKUP(A110,'Master Prices'!$A$47:$B$214,2,FALSE)</f>
        <v>0</v>
      </c>
    </row>
    <row r="111" spans="1:17" hidden="1">
      <c r="A111" t="s">
        <v>161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100">
        <f>VLOOKUP(A111,'Master Prices'!$A$47:$B$214,2,FALSE)</f>
        <v>0</v>
      </c>
    </row>
    <row r="112" spans="1:17" hidden="1">
      <c r="A112" t="s">
        <v>162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100">
        <f>VLOOKUP(A112,'Master Prices'!$A$47:$B$214,2,FALSE)</f>
        <v>0</v>
      </c>
    </row>
    <row r="113" spans="1:17" hidden="1">
      <c r="A113" t="s">
        <v>163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100">
        <f>VLOOKUP(A113,'Master Prices'!$A$47:$B$214,2,FALSE)</f>
        <v>0.17499999999999999</v>
      </c>
    </row>
    <row r="114" spans="1:17" hidden="1">
      <c r="A114" t="s">
        <v>164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100">
        <f>VLOOKUP(A114,'Master Prices'!$A$47:$B$214,2,FALSE)</f>
        <v>0</v>
      </c>
    </row>
    <row r="115" spans="1:17" hidden="1">
      <c r="A115" t="s">
        <v>165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100">
        <f>VLOOKUP(A115,'Master Prices'!$A$47:$B$214,2,FALSE)</f>
        <v>0</v>
      </c>
    </row>
    <row r="116" spans="1:17" hidden="1">
      <c r="A116" t="s">
        <v>166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100">
        <f>VLOOKUP(A116,'Master Prices'!$A$47:$B$214,2,FALSE)</f>
        <v>0.08</v>
      </c>
    </row>
    <row r="117" spans="1:17" hidden="1">
      <c r="A117" t="s">
        <v>167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100">
        <f>VLOOKUP(A117,'Master Prices'!$A$47:$B$214,2,FALSE)</f>
        <v>0</v>
      </c>
    </row>
    <row r="118" spans="1:17" hidden="1">
      <c r="A118" t="s">
        <v>168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100">
        <f>VLOOKUP(A118,'Master Prices'!$A$47:$B$214,2,FALSE)</f>
        <v>0</v>
      </c>
    </row>
    <row r="119" spans="1:17" hidden="1">
      <c r="A119" t="s">
        <v>169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100">
        <f>VLOOKUP(A119,'Master Prices'!$A$47:$B$214,2,FALSE)</f>
        <v>0.12</v>
      </c>
    </row>
    <row r="120" spans="1:17" hidden="1">
      <c r="A120" t="s">
        <v>170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100">
        <f>VLOOKUP(A120,'Master Prices'!$A$47:$B$214,2,FALSE)</f>
        <v>0</v>
      </c>
    </row>
    <row r="121" spans="1:17" hidden="1">
      <c r="A121" t="s">
        <v>171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100">
        <f>VLOOKUP(A121,'Master Prices'!$A$47:$B$214,2,FALSE)</f>
        <v>0</v>
      </c>
    </row>
    <row r="122" spans="1:17" hidden="1">
      <c r="A122" t="s">
        <v>172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100">
        <f>VLOOKUP(A122,'Master Prices'!$A$47:$B$214,2,FALSE)</f>
        <v>0</v>
      </c>
    </row>
    <row r="123" spans="1:17" hidden="1">
      <c r="A123" t="s">
        <v>173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100">
        <f>VLOOKUP(A123,'Master Prices'!$A$47:$B$214,2,FALSE)</f>
        <v>0</v>
      </c>
    </row>
    <row r="124" spans="1:17" hidden="1">
      <c r="A124" t="s">
        <v>174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100">
        <f>VLOOKUP(A124,'Master Prices'!$A$47:$B$214,2,FALSE)</f>
        <v>0</v>
      </c>
    </row>
    <row r="125" spans="1:17" hidden="1">
      <c r="A125" t="s">
        <v>175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100">
        <f>VLOOKUP(A125,'Master Prices'!$A$47:$B$214,2,FALSE)</f>
        <v>0</v>
      </c>
    </row>
    <row r="126" spans="1:17" hidden="1">
      <c r="A126" t="s">
        <v>176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100">
        <f>VLOOKUP(A126,'Master Prices'!$A$47:$B$214,2,FALSE)</f>
        <v>0.1</v>
      </c>
    </row>
    <row r="127" spans="1:17" hidden="1">
      <c r="A127" t="s">
        <v>177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100">
        <f>VLOOKUP(A127,'Master Prices'!$A$47:$B$214,2,FALSE)</f>
        <v>0.2</v>
      </c>
    </row>
    <row r="128" spans="1:17" hidden="1">
      <c r="A128" t="s">
        <v>178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100">
        <f>VLOOKUP(A128,'Master Prices'!$A$47:$B$214,2,FALSE)</f>
        <v>0</v>
      </c>
    </row>
    <row r="129" spans="1:17" hidden="1">
      <c r="A129" t="s">
        <v>179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100">
        <f>VLOOKUP(A129,'Master Prices'!$A$47:$B$214,2,FALSE)</f>
        <v>0</v>
      </c>
    </row>
    <row r="130" spans="1:17" hidden="1">
      <c r="A130" t="s">
        <v>180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100">
        <f>VLOOKUP(A130,'Master Prices'!$A$47:$B$214,2,FALSE)</f>
        <v>0</v>
      </c>
    </row>
    <row r="131" spans="1:17" hidden="1">
      <c r="A131" t="s">
        <v>181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100">
        <f>VLOOKUP(A131,'Master Prices'!$A$47:$B$214,2,FALSE)</f>
        <v>0</v>
      </c>
    </row>
    <row r="132" spans="1:17" hidden="1">
      <c r="A132" t="s">
        <v>182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100">
        <f>VLOOKUP(A132,'Master Prices'!$A$47:$B$214,2,FALSE)</f>
        <v>0</v>
      </c>
    </row>
    <row r="133" spans="1:17" hidden="1">
      <c r="A133" t="s">
        <v>139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100">
        <f>VLOOKUP(A133,'Master Prices'!$A$47:$B$214,2,FALSE)</f>
        <v>0.17499999999999999</v>
      </c>
    </row>
    <row r="134" spans="1:17" hidden="1">
      <c r="A134" t="s">
        <v>140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100">
        <f>VLOOKUP(A134,'Master Prices'!$A$47:$B$214,2,FALSE)</f>
        <v>0.155</v>
      </c>
    </row>
    <row r="135" spans="1:17" hidden="1">
      <c r="A135" t="s">
        <v>183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100">
        <f>VLOOKUP(A135,'Master Prices'!$A$47:$B$214,2,FALSE)</f>
        <v>0.32</v>
      </c>
    </row>
    <row r="136" spans="1:17" hidden="1">
      <c r="A136" t="s">
        <v>184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100">
        <f>VLOOKUP(A136,'Master Prices'!$A$47:$B$214,2,FALSE)</f>
        <v>0.02</v>
      </c>
    </row>
    <row r="137" spans="1:17" hidden="1">
      <c r="A137" t="s">
        <v>185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100">
        <f>VLOOKUP(A137,'Master Prices'!$A$47:$B$214,2,FALSE)</f>
        <v>3.5000000000000003E-2</v>
      </c>
    </row>
    <row r="138" spans="1:17" hidden="1">
      <c r="A138" t="s">
        <v>186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100">
        <f>VLOOKUP(A138,'Master Prices'!$A$47:$B$214,2,FALSE)</f>
        <v>4.8000000000000001E-2</v>
      </c>
    </row>
    <row r="139" spans="1:17" hidden="1">
      <c r="A139" t="s">
        <v>187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100">
        <f>VLOOKUP(A139,'Master Prices'!$A$47:$B$214,2,FALSE)</f>
        <v>0.55000000000000004</v>
      </c>
    </row>
    <row r="140" spans="1:17" hidden="1">
      <c r="A140" t="s">
        <v>188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100">
        <f>VLOOKUP(A140,'Master Prices'!$A$47:$B$214,2,FALSE)</f>
        <v>0.17499999999999999</v>
      </c>
    </row>
    <row r="141" spans="1:17" hidden="1">
      <c r="A141" t="s">
        <v>189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100">
        <f>VLOOKUP(A141,'Master Prices'!$A$47:$B$214,2,FALSE)</f>
        <v>0.2</v>
      </c>
    </row>
    <row r="142" spans="1:17" hidden="1">
      <c r="A142" t="s">
        <v>190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100">
        <f>VLOOKUP(A142,'Master Prices'!$A$47:$B$214,2,FALSE)</f>
        <v>0</v>
      </c>
    </row>
    <row r="143" spans="1:17" hidden="1">
      <c r="A143" t="s">
        <v>191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100">
        <f>VLOOKUP(A143,'Master Prices'!$A$47:$B$214,2,FALSE)</f>
        <v>0</v>
      </c>
    </row>
    <row r="144" spans="1:17" hidden="1">
      <c r="A144" t="s">
        <v>192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100">
        <f>VLOOKUP(A144,'Master Prices'!$A$47:$B$214,2,FALSE)</f>
        <v>0</v>
      </c>
    </row>
    <row r="145" spans="1:17" hidden="1">
      <c r="A145" t="s">
        <v>193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100">
        <f>VLOOKUP(A145,'Master Prices'!$A$47:$B$214,2,FALSE)</f>
        <v>0</v>
      </c>
    </row>
    <row r="146" spans="1:17" hidden="1">
      <c r="A146" t="s">
        <v>194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100">
        <f>VLOOKUP(A146,'Master Prices'!$A$47:$B$214,2,FALSE)</f>
        <v>0.06</v>
      </c>
    </row>
    <row r="147" spans="1:17" hidden="1">
      <c r="A147" t="s">
        <v>195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100">
        <f>VLOOKUP(A147,'Master Prices'!$A$47:$B$214,2,FALSE)</f>
        <v>0.45</v>
      </c>
    </row>
    <row r="148" spans="1:17" hidden="1">
      <c r="A148" t="s">
        <v>196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100">
        <f>VLOOKUP(A148,'Master Prices'!$A$47:$B$214,2,FALSE)</f>
        <v>0.05</v>
      </c>
    </row>
    <row r="149" spans="1:17" hidden="1">
      <c r="A149" t="s">
        <v>197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100">
        <f>VLOOKUP(A149,'Master Prices'!$A$47:$B$214,2,FALSE)</f>
        <v>0.12</v>
      </c>
    </row>
    <row r="150" spans="1:17" hidden="1">
      <c r="A150" t="s">
        <v>198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100">
        <f>VLOOKUP(A150,'Master Prices'!$A$47:$B$214,2,FALSE)</f>
        <v>0</v>
      </c>
    </row>
    <row r="151" spans="1:17" hidden="1">
      <c r="A151" t="s">
        <v>199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100">
        <f>VLOOKUP(A151,'Master Prices'!$A$47:$B$214,2,FALSE)</f>
        <v>0</v>
      </c>
    </row>
    <row r="152" spans="1:17" hidden="1">
      <c r="A152" t="s">
        <v>200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100">
        <f>VLOOKUP(A152,'Master Prices'!$A$47:$B$214,2,FALSE)</f>
        <v>0</v>
      </c>
    </row>
    <row r="153" spans="1:17" hidden="1">
      <c r="A153" t="s">
        <v>201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100">
        <f>VLOOKUP(A153,'Master Prices'!$A$47:$B$214,2,FALSE)</f>
        <v>0</v>
      </c>
    </row>
    <row r="154" spans="1:17" hidden="1">
      <c r="A154" t="s">
        <v>202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100">
        <f>VLOOKUP(A154,'Master Prices'!$A$47:$B$214,2,FALSE)</f>
        <v>0.4</v>
      </c>
    </row>
    <row r="155" spans="1:17" hidden="1">
      <c r="A155" t="s">
        <v>203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100">
        <f>VLOOKUP(A155,'Master Prices'!$A$47:$B$214,2,FALSE)</f>
        <v>0.42</v>
      </c>
    </row>
    <row r="156" spans="1:17" hidden="1">
      <c r="A156" t="s">
        <v>204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100">
        <f>VLOOKUP(A156,'Master Prices'!$A$47:$B$214,2,FALSE)</f>
        <v>2.7</v>
      </c>
    </row>
    <row r="157" spans="1:17" hidden="1">
      <c r="A157" t="s">
        <v>205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100">
        <f>VLOOKUP(A157,'Master Prices'!$A$47:$B$214,2,FALSE)</f>
        <v>1.25</v>
      </c>
    </row>
    <row r="158" spans="1:17" hidden="1">
      <c r="A158" t="s">
        <v>206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100">
        <f>VLOOKUP(A158,'Master Prices'!$A$47:$B$214,2,FALSE)</f>
        <v>0.38</v>
      </c>
    </row>
    <row r="159" spans="1:17" hidden="1">
      <c r="A159" t="s">
        <v>207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100">
        <f>VLOOKUP(A159,'Master Prices'!$A$47:$B$214,2,FALSE)</f>
        <v>1.2</v>
      </c>
    </row>
    <row r="160" spans="1:17" hidden="1">
      <c r="A160" t="s">
        <v>208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100">
        <f>VLOOKUP(A160,'Master Prices'!$A$47:$B$214,2,FALSE)</f>
        <v>7</v>
      </c>
    </row>
    <row r="161" spans="1:17" hidden="1">
      <c r="A161" t="s">
        <v>209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100">
        <f>VLOOKUP(A161,'Master Prices'!$A$47:$B$214,2,FALSE)</f>
        <v>7</v>
      </c>
    </row>
    <row r="162" spans="1:17" hidden="1">
      <c r="A162" t="s">
        <v>210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100">
        <f>VLOOKUP(A162,'Master Prices'!$A$47:$B$214,2,FALSE)</f>
        <v>0</v>
      </c>
    </row>
    <row r="163" spans="1:17" hidden="1">
      <c r="A163" t="s">
        <v>211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100">
        <f>VLOOKUP(A163,'Master Prices'!$A$47:$B$214,2,FALSE)</f>
        <v>0.38</v>
      </c>
    </row>
    <row r="164" spans="1:17" hidden="1">
      <c r="A164" t="s">
        <v>212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100">
        <f>VLOOKUP(A164,'Master Prices'!$A$47:$B$214,2,FALSE)</f>
        <v>0.7</v>
      </c>
    </row>
    <row r="165" spans="1:17" hidden="1">
      <c r="A165" t="s">
        <v>213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100">
        <f>VLOOKUP(A165,'Master Prices'!$A$47:$B$214,2,FALSE)</f>
        <v>0.6</v>
      </c>
    </row>
    <row r="166" spans="1:17" hidden="1">
      <c r="A166" t="s">
        <v>214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100">
        <f>VLOOKUP(A166,'Master Prices'!$A$47:$B$214,2,FALSE)</f>
        <v>2.2000000000000002</v>
      </c>
    </row>
    <row r="167" spans="1:17" ht="14.45" hidden="1" customHeight="1">
      <c r="A167" t="s">
        <v>215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100">
        <f>VLOOKUP(A167,'Master Prices'!$A$47:$B$214,2,FALSE)</f>
        <v>0</v>
      </c>
    </row>
    <row r="168" spans="1:17" ht="14.45" hidden="1" customHeight="1">
      <c r="A168" t="s">
        <v>216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100">
        <f>VLOOKUP(A168,'Master Prices'!$A$47:$B$214,2,FALSE)</f>
        <v>0</v>
      </c>
    </row>
    <row r="169" spans="1:17" hidden="1">
      <c r="A169" t="s">
        <v>217</v>
      </c>
      <c r="B169" s="52">
        <f>'Master Prices'!B193</f>
        <v>8.7499999999999994E-2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100">
        <f>VLOOKUP(A169,'Master Prices'!$A$47:$B$214,2,FALSE)</f>
        <v>0.3</v>
      </c>
    </row>
    <row r="170" spans="1:17" ht="14.45" hidden="1" customHeight="1">
      <c r="A170" t="s">
        <v>218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100">
        <f>VLOOKUP(A170,'Master Prices'!$A$47:$B$214,2,FALSE)</f>
        <v>0</v>
      </c>
    </row>
    <row r="171" spans="1:17" hidden="1">
      <c r="A171" t="s">
        <v>219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100">
        <f>VLOOKUP(A171,'Master Prices'!$A$47:$B$214,2,FALSE)</f>
        <v>0</v>
      </c>
    </row>
    <row r="172" spans="1:17" hidden="1">
      <c r="A172" t="s">
        <v>220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100">
        <f>VLOOKUP(A172,'Master Prices'!$A$47:$B$214,2,FALSE)</f>
        <v>0</v>
      </c>
    </row>
    <row r="173" spans="1:17" hidden="1">
      <c r="A173" t="s">
        <v>221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100">
        <f>VLOOKUP(A173,'Master Prices'!$A$47:$B$214,2,FALSE)</f>
        <v>0</v>
      </c>
    </row>
    <row r="174" spans="1:17" hidden="1">
      <c r="A174" t="s">
        <v>222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100">
        <f>VLOOKUP(A174,'Master Prices'!$A$47:$B$214,2,FALSE)</f>
        <v>0</v>
      </c>
    </row>
    <row r="175" spans="1:17" ht="14.45" hidden="1" customHeight="1">
      <c r="A175" t="s">
        <v>223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100">
        <f>VLOOKUP(A175,'Master Prices'!$A$47:$B$214,2,FALSE)</f>
        <v>1.6E-2</v>
      </c>
    </row>
    <row r="176" spans="1:17" ht="14.45" hidden="1" customHeight="1">
      <c r="A176" t="s">
        <v>124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100">
        <f>VLOOKUP(A176,'Master Prices'!$A$47:$B$214,2,FALSE)</f>
        <v>0</v>
      </c>
    </row>
    <row r="177" spans="1:17" ht="14.45" hidden="1" customHeight="1">
      <c r="A177" t="s">
        <v>124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100">
        <f>VLOOKUP(A177,'Master Prices'!$A$47:$B$214,2,FALSE)</f>
        <v>0</v>
      </c>
    </row>
    <row r="178" spans="1:17" ht="14.45" hidden="1" customHeight="1">
      <c r="A178" t="s">
        <v>124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100">
        <f>VLOOKUP(A178,'Master Prices'!$A$47:$B$214,2,FALSE)</f>
        <v>0</v>
      </c>
    </row>
    <row r="179" spans="1:17" ht="14.45" hidden="1" customHeight="1">
      <c r="A179" t="s">
        <v>124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100">
        <f>VLOOKUP(A179,'Master Prices'!$A$47:$B$214,2,FALSE)</f>
        <v>0</v>
      </c>
    </row>
    <row r="180" spans="1:17" ht="14.45" hidden="1" customHeight="1">
      <c r="A180" t="s">
        <v>124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100">
        <f>VLOOKUP(A180,'Master Prices'!$A$47:$B$214,2,FALSE)</f>
        <v>0</v>
      </c>
    </row>
    <row r="181" spans="1:17" ht="14.45" hidden="1" customHeight="1">
      <c r="A181" t="s">
        <v>124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100">
        <f>VLOOKUP(A181,'Master Prices'!$A$47:$B$214,2,FALSE)</f>
        <v>0</v>
      </c>
    </row>
    <row r="182" spans="1:17" ht="14.45" hidden="1" customHeight="1">
      <c r="A182" t="s">
        <v>124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100">
        <f>VLOOKUP(A182,'Master Prices'!$A$47:$B$214,2,FALSE)</f>
        <v>0</v>
      </c>
    </row>
    <row r="183" spans="1:17" ht="14.45" hidden="1" customHeight="1">
      <c r="A183" t="s">
        <v>124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100">
        <f>VLOOKUP(A183,'Master Prices'!$A$47:$B$214,2,FALSE)</f>
        <v>0</v>
      </c>
    </row>
    <row r="184" spans="1:17" ht="14.45" hidden="1" customHeight="1">
      <c r="A184" t="s">
        <v>124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100">
        <f>VLOOKUP(A184,'Master Prices'!$A$47:$B$214,2,FALSE)</f>
        <v>0</v>
      </c>
    </row>
    <row r="185" spans="1:17" ht="14.45" hidden="1" customHeight="1">
      <c r="A185" t="s">
        <v>124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100">
        <f>VLOOKUP(A185,'Master Prices'!$A$47:$B$214,2,FALSE)</f>
        <v>0</v>
      </c>
    </row>
    <row r="186" spans="1:17" ht="14.45" hidden="1" customHeight="1">
      <c r="A186" t="s">
        <v>124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100">
        <f>VLOOKUP(A186,'Master Prices'!$A$47:$B$214,2,FALSE)</f>
        <v>0</v>
      </c>
    </row>
    <row r="187" spans="1:17" hidden="1">
      <c r="A187" t="s">
        <v>124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100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100">
        <f>VLOOKUP(A188,'Master Prices'!$A$47:$B$214,2,FALSE)</f>
        <v>0</v>
      </c>
    </row>
    <row r="189" spans="1:17">
      <c r="C189" s="92" t="s">
        <v>351</v>
      </c>
      <c r="D189" s="93">
        <f>SUM(D23:D188)</f>
        <v>125.00000000000001</v>
      </c>
      <c r="E189" s="93">
        <f t="shared" ref="E189:F189" si="26">SUM(E23:E188)</f>
        <v>55.5</v>
      </c>
      <c r="F189" s="93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4"/>
      <c r="D190" s="95"/>
      <c r="E190" s="95"/>
      <c r="F190" s="96"/>
      <c r="G190" s="67"/>
      <c r="H190" s="67"/>
      <c r="I190" s="67"/>
      <c r="J190" s="67"/>
      <c r="K190" s="67"/>
    </row>
    <row r="191" spans="1:17" hidden="1">
      <c r="C191" s="94"/>
      <c r="D191" s="95"/>
      <c r="E191" s="95"/>
      <c r="F191" s="96"/>
      <c r="G191" s="67"/>
      <c r="H191" s="67"/>
      <c r="I191" s="67"/>
      <c r="J191" s="67"/>
      <c r="K191" s="67"/>
    </row>
    <row r="192" spans="1:17" hidden="1">
      <c r="C192" s="97"/>
      <c r="D192" s="98"/>
      <c r="E192" s="98"/>
      <c r="F192" s="98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7"/>
      <c r="D193" s="98"/>
      <c r="E193" s="98"/>
      <c r="F193" s="98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7"/>
      <c r="D194" s="98"/>
      <c r="E194" s="98"/>
      <c r="F194" s="98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7"/>
      <c r="D195" s="98"/>
      <c r="E195" s="98"/>
      <c r="F195" s="98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7"/>
      <c r="D196" s="98"/>
      <c r="E196" s="98"/>
      <c r="F196" s="98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2"/>
      <c r="D197" s="1"/>
      <c r="E197" s="1"/>
      <c r="F197" s="1"/>
      <c r="G197" s="69">
        <f>SUMPRODUCT(B23:B81,G23:G81)/G189</f>
        <v>9.449305679682897E-2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2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2" t="s">
        <v>353</v>
      </c>
      <c r="D199" s="93">
        <f>D189-(D23+D75+D80)</f>
        <v>4.7650000000000006</v>
      </c>
      <c r="E199" s="93">
        <f t="shared" ref="E199" si="34">E189-(E23+E75+E80)</f>
        <v>6.8031000000000006</v>
      </c>
      <c r="F199" s="93">
        <f>F189-(F23+F75+F80)</f>
        <v>13.856367642074702</v>
      </c>
    </row>
    <row r="200" spans="2:11">
      <c r="C200" s="1" t="s">
        <v>352</v>
      </c>
      <c r="D200" s="99">
        <f t="shared" ref="D200:E200" si="35">D199/D189</f>
        <v>3.8120000000000001E-2</v>
      </c>
      <c r="E200" s="99">
        <f t="shared" si="35"/>
        <v>0.12257837837837839</v>
      </c>
      <c r="F200" s="9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2018-12-19T14:43:49Z</dcterms:modified>
</cp:coreProperties>
</file>