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RobinReid\Dropbox\Livestock Farm Management Guides\December 2020 Updates\"/>
    </mc:Choice>
  </mc:AlternateContent>
  <xr:revisionPtr revIDLastSave="0" documentId="13_ncr:1_{166C120B-D218-4CB6-A82D-B80A8DB3F157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Master Prices" sheetId="1" r:id="rId1"/>
    <sheet name="Current Price Explanations" sheetId="3" r:id="rId2"/>
    <sheet name="1-Year Out Price Explanations" sheetId="4" r:id="rId3"/>
    <sheet name="5-Year Out Price Explanations" sheetId="5" r:id="rId4"/>
    <sheet name="Feed (2)_IDOtherIngValues" sheetId="2" state="hidden" r:id="rId5"/>
  </sheets>
  <externalReferences>
    <externalReference r:id="rId6"/>
  </externalReferences>
  <definedNames>
    <definedName name="price_selections">[1]Prices!$A$1:$A$3</definedName>
    <definedName name="_xlnm.Print_Area" localSheetId="4">'Feed (2)_IDOtherIngValues'!$B$1:$M$3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G26" i="1"/>
  <c r="G14" i="1"/>
  <c r="G12" i="1"/>
  <c r="D29" i="1"/>
  <c r="D28" i="1"/>
  <c r="D27" i="1"/>
  <c r="D24" i="1"/>
  <c r="D25" i="1"/>
  <c r="B24" i="1"/>
  <c r="D23" i="1"/>
  <c r="D21" i="1"/>
  <c r="D20" i="1"/>
  <c r="D19" i="1"/>
  <c r="D16" i="1"/>
  <c r="D6" i="1"/>
  <c r="B25" i="1"/>
  <c r="B23" i="1"/>
  <c r="B17" i="1"/>
  <c r="B16" i="1"/>
  <c r="G22" i="1" l="1"/>
  <c r="D22" i="1"/>
  <c r="G21" i="1"/>
  <c r="G20" i="1"/>
  <c r="D26" i="1"/>
  <c r="D35" i="1"/>
  <c r="D36" i="1"/>
  <c r="D37" i="1"/>
  <c r="D38" i="1"/>
  <c r="D39" i="1"/>
  <c r="D34" i="1" l="1"/>
  <c r="D33" i="1"/>
  <c r="D32" i="1"/>
  <c r="D31" i="1"/>
  <c r="D30" i="1"/>
  <c r="D216" i="1" l="1"/>
  <c r="D9" i="1"/>
  <c r="B31" i="1"/>
  <c r="B10" i="1"/>
  <c r="D8" i="1" l="1"/>
  <c r="D7" i="1"/>
  <c r="G30" i="1" l="1"/>
  <c r="A41" i="3" l="1"/>
  <c r="A36" i="4" s="1"/>
  <c r="A42" i="3"/>
  <c r="A37" i="4" s="1"/>
  <c r="A40" i="3"/>
  <c r="A35" i="4" s="1"/>
  <c r="G216" i="1" l="1"/>
  <c r="Q24" i="2" l="1"/>
  <c r="B24" i="2" s="1"/>
  <c r="Q25" i="2"/>
  <c r="B25" i="2" s="1"/>
  <c r="Q26" i="2"/>
  <c r="B26" i="2" s="1"/>
  <c r="Q27" i="2"/>
  <c r="B27" i="2" s="1"/>
  <c r="Q28" i="2"/>
  <c r="B28" i="2" s="1"/>
  <c r="Q29" i="2"/>
  <c r="B29" i="2" s="1"/>
  <c r="Q30" i="2"/>
  <c r="B30" i="2" s="1"/>
  <c r="Q31" i="2"/>
  <c r="B31" i="2" s="1"/>
  <c r="Q32" i="2"/>
  <c r="B32" i="2" s="1"/>
  <c r="Q33" i="2"/>
  <c r="B33" i="2" s="1"/>
  <c r="Q34" i="2"/>
  <c r="B34" i="2" s="1"/>
  <c r="Q35" i="2"/>
  <c r="B35" i="2" s="1"/>
  <c r="Q36" i="2"/>
  <c r="B36" i="2" s="1"/>
  <c r="Q37" i="2"/>
  <c r="B37" i="2" s="1"/>
  <c r="Q38" i="2"/>
  <c r="B38" i="2" s="1"/>
  <c r="Q39" i="2"/>
  <c r="B39" i="2" s="1"/>
  <c r="Q40" i="2"/>
  <c r="B40" i="2" s="1"/>
  <c r="Q41" i="2"/>
  <c r="B41" i="2" s="1"/>
  <c r="Q42" i="2"/>
  <c r="B42" i="2" s="1"/>
  <c r="Q43" i="2"/>
  <c r="B43" i="2" s="1"/>
  <c r="Q44" i="2"/>
  <c r="B44" i="2" s="1"/>
  <c r="Q45" i="2"/>
  <c r="B45" i="2" s="1"/>
  <c r="Q46" i="2"/>
  <c r="B46" i="2" s="1"/>
  <c r="Q47" i="2"/>
  <c r="B47" i="2" s="1"/>
  <c r="Q48" i="2"/>
  <c r="B48" i="2" s="1"/>
  <c r="Q49" i="2"/>
  <c r="B49" i="2" s="1"/>
  <c r="Q50" i="2"/>
  <c r="B50" i="2" s="1"/>
  <c r="Q51" i="2"/>
  <c r="B51" i="2" s="1"/>
  <c r="Q52" i="2"/>
  <c r="B52" i="2" s="1"/>
  <c r="Q53" i="2"/>
  <c r="B53" i="2" s="1"/>
  <c r="Q54" i="2"/>
  <c r="B54" i="2" s="1"/>
  <c r="Q55" i="2"/>
  <c r="B55" i="2" s="1"/>
  <c r="Q56" i="2"/>
  <c r="B56" i="2" s="1"/>
  <c r="Q57" i="2"/>
  <c r="B57" i="2" s="1"/>
  <c r="Q58" i="2"/>
  <c r="B58" i="2" s="1"/>
  <c r="Q59" i="2"/>
  <c r="B59" i="2" s="1"/>
  <c r="Q60" i="2"/>
  <c r="B60" i="2" s="1"/>
  <c r="Q61" i="2"/>
  <c r="B61" i="2" s="1"/>
  <c r="Q62" i="2"/>
  <c r="B62" i="2" s="1"/>
  <c r="Q63" i="2"/>
  <c r="B63" i="2" s="1"/>
  <c r="Q64" i="2"/>
  <c r="B64" i="2" s="1"/>
  <c r="Q65" i="2"/>
  <c r="B65" i="2" s="1"/>
  <c r="Q66" i="2"/>
  <c r="B66" i="2" s="1"/>
  <c r="Q67" i="2"/>
  <c r="B67" i="2" s="1"/>
  <c r="Q68" i="2"/>
  <c r="B68" i="2" s="1"/>
  <c r="Q69" i="2"/>
  <c r="B69" i="2" s="1"/>
  <c r="Q70" i="2"/>
  <c r="B70" i="2" s="1"/>
  <c r="Q71" i="2"/>
  <c r="B71" i="2" s="1"/>
  <c r="Q72" i="2"/>
  <c r="B72" i="2" s="1"/>
  <c r="Q73" i="2"/>
  <c r="B73" i="2" s="1"/>
  <c r="Q74" i="2"/>
  <c r="B74" i="2" s="1"/>
  <c r="Q76" i="2"/>
  <c r="B76" i="2" s="1"/>
  <c r="Q77" i="2"/>
  <c r="B77" i="2" s="1"/>
  <c r="Q78" i="2"/>
  <c r="B78" i="2" s="1"/>
  <c r="Q81" i="2"/>
  <c r="B81" i="2" s="1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47" i="1"/>
  <c r="Q23" i="2" s="1"/>
  <c r="B23" i="2" s="1"/>
  <c r="D48" i="1"/>
  <c r="B193" i="1" l="1"/>
  <c r="B102" i="1"/>
  <c r="D47" i="1"/>
  <c r="Q80" i="2" l="1"/>
  <c r="B80" i="2" s="1"/>
  <c r="B169" i="2"/>
  <c r="Q75" i="2"/>
  <c r="B75" i="2" s="1"/>
  <c r="Q79" i="2"/>
  <c r="B79" i="2" s="1"/>
  <c r="G32" i="1" l="1"/>
  <c r="G8" i="1"/>
  <c r="G7" i="1"/>
  <c r="G192" i="1" l="1"/>
  <c r="G193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194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03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47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195" i="1"/>
  <c r="D196" i="1"/>
  <c r="D197" i="1"/>
  <c r="D198" i="1"/>
  <c r="D199" i="1"/>
  <c r="D194" i="1"/>
  <c r="D19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03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F189" i="2" l="1"/>
  <c r="F199" i="2" s="1"/>
  <c r="F200" i="2" s="1"/>
  <c r="E189" i="2"/>
  <c r="E199" i="2" s="1"/>
  <c r="E200" i="2" s="1"/>
  <c r="D189" i="2"/>
  <c r="K188" i="2"/>
  <c r="J188" i="2"/>
  <c r="I188" i="2"/>
  <c r="H188" i="2"/>
  <c r="G188" i="2"/>
  <c r="K187" i="2"/>
  <c r="J187" i="2"/>
  <c r="I187" i="2"/>
  <c r="H187" i="2"/>
  <c r="G187" i="2"/>
  <c r="K186" i="2"/>
  <c r="J186" i="2"/>
  <c r="I186" i="2"/>
  <c r="H186" i="2"/>
  <c r="G186" i="2"/>
  <c r="K185" i="2"/>
  <c r="J185" i="2"/>
  <c r="I185" i="2"/>
  <c r="H185" i="2"/>
  <c r="G185" i="2"/>
  <c r="K184" i="2"/>
  <c r="J184" i="2"/>
  <c r="I184" i="2"/>
  <c r="H184" i="2"/>
  <c r="G184" i="2"/>
  <c r="K183" i="2"/>
  <c r="J183" i="2"/>
  <c r="I183" i="2"/>
  <c r="H183" i="2"/>
  <c r="G183" i="2"/>
  <c r="K182" i="2"/>
  <c r="J182" i="2"/>
  <c r="I182" i="2"/>
  <c r="H182" i="2"/>
  <c r="G182" i="2"/>
  <c r="K181" i="2"/>
  <c r="J181" i="2"/>
  <c r="I181" i="2"/>
  <c r="H181" i="2"/>
  <c r="G181" i="2"/>
  <c r="K180" i="2"/>
  <c r="J180" i="2"/>
  <c r="I180" i="2"/>
  <c r="H180" i="2"/>
  <c r="G180" i="2"/>
  <c r="K179" i="2"/>
  <c r="J179" i="2"/>
  <c r="I179" i="2"/>
  <c r="H179" i="2"/>
  <c r="G179" i="2"/>
  <c r="K178" i="2"/>
  <c r="J178" i="2"/>
  <c r="I178" i="2"/>
  <c r="H178" i="2"/>
  <c r="G178" i="2"/>
  <c r="K177" i="2"/>
  <c r="J177" i="2"/>
  <c r="I177" i="2"/>
  <c r="H177" i="2"/>
  <c r="G177" i="2"/>
  <c r="K176" i="2"/>
  <c r="J176" i="2"/>
  <c r="I176" i="2"/>
  <c r="H176" i="2"/>
  <c r="G176" i="2"/>
  <c r="K175" i="2"/>
  <c r="J175" i="2"/>
  <c r="I175" i="2"/>
  <c r="H175" i="2"/>
  <c r="G175" i="2"/>
  <c r="K174" i="2"/>
  <c r="J174" i="2"/>
  <c r="I174" i="2"/>
  <c r="H174" i="2"/>
  <c r="G174" i="2"/>
  <c r="K173" i="2"/>
  <c r="J173" i="2"/>
  <c r="I173" i="2"/>
  <c r="H173" i="2"/>
  <c r="G173" i="2"/>
  <c r="K172" i="2"/>
  <c r="J172" i="2"/>
  <c r="I172" i="2"/>
  <c r="H172" i="2"/>
  <c r="G172" i="2"/>
  <c r="K171" i="2"/>
  <c r="J171" i="2"/>
  <c r="I171" i="2"/>
  <c r="H171" i="2"/>
  <c r="G171" i="2"/>
  <c r="K170" i="2"/>
  <c r="J170" i="2"/>
  <c r="I170" i="2"/>
  <c r="H170" i="2"/>
  <c r="G170" i="2"/>
  <c r="K169" i="2"/>
  <c r="J169" i="2"/>
  <c r="I169" i="2"/>
  <c r="H169" i="2"/>
  <c r="G169" i="2"/>
  <c r="K168" i="2"/>
  <c r="J168" i="2"/>
  <c r="I168" i="2"/>
  <c r="H168" i="2"/>
  <c r="G168" i="2"/>
  <c r="K167" i="2"/>
  <c r="J167" i="2"/>
  <c r="I167" i="2"/>
  <c r="H167" i="2"/>
  <c r="G167" i="2"/>
  <c r="K166" i="2"/>
  <c r="J166" i="2"/>
  <c r="I166" i="2"/>
  <c r="H166" i="2"/>
  <c r="G166" i="2"/>
  <c r="K165" i="2"/>
  <c r="J165" i="2"/>
  <c r="I165" i="2"/>
  <c r="H165" i="2"/>
  <c r="G165" i="2"/>
  <c r="K164" i="2"/>
  <c r="J164" i="2"/>
  <c r="I164" i="2"/>
  <c r="H164" i="2"/>
  <c r="G164" i="2"/>
  <c r="K163" i="2"/>
  <c r="J163" i="2"/>
  <c r="I163" i="2"/>
  <c r="H163" i="2"/>
  <c r="G163" i="2"/>
  <c r="K162" i="2"/>
  <c r="J162" i="2"/>
  <c r="I162" i="2"/>
  <c r="H162" i="2"/>
  <c r="G162" i="2"/>
  <c r="K161" i="2"/>
  <c r="J161" i="2"/>
  <c r="I161" i="2"/>
  <c r="H161" i="2"/>
  <c r="G161" i="2"/>
  <c r="K160" i="2"/>
  <c r="J160" i="2"/>
  <c r="I160" i="2"/>
  <c r="H160" i="2"/>
  <c r="G160" i="2"/>
  <c r="K159" i="2"/>
  <c r="J159" i="2"/>
  <c r="I159" i="2"/>
  <c r="H159" i="2"/>
  <c r="G159" i="2"/>
  <c r="K158" i="2"/>
  <c r="J158" i="2"/>
  <c r="I158" i="2"/>
  <c r="H158" i="2"/>
  <c r="G158" i="2"/>
  <c r="K157" i="2"/>
  <c r="J157" i="2"/>
  <c r="I157" i="2"/>
  <c r="H157" i="2"/>
  <c r="G157" i="2"/>
  <c r="K156" i="2"/>
  <c r="J156" i="2"/>
  <c r="I156" i="2"/>
  <c r="H156" i="2"/>
  <c r="G156" i="2"/>
  <c r="K155" i="2"/>
  <c r="J155" i="2"/>
  <c r="I155" i="2"/>
  <c r="H155" i="2"/>
  <c r="G155" i="2"/>
  <c r="K154" i="2"/>
  <c r="J154" i="2"/>
  <c r="I154" i="2"/>
  <c r="H154" i="2"/>
  <c r="G154" i="2"/>
  <c r="K153" i="2"/>
  <c r="J153" i="2"/>
  <c r="I153" i="2"/>
  <c r="H153" i="2"/>
  <c r="G153" i="2"/>
  <c r="K152" i="2"/>
  <c r="J152" i="2"/>
  <c r="I152" i="2"/>
  <c r="H152" i="2"/>
  <c r="G152" i="2"/>
  <c r="K151" i="2"/>
  <c r="J151" i="2"/>
  <c r="I151" i="2"/>
  <c r="H151" i="2"/>
  <c r="G151" i="2"/>
  <c r="K150" i="2"/>
  <c r="J150" i="2"/>
  <c r="I150" i="2"/>
  <c r="H150" i="2"/>
  <c r="G150" i="2"/>
  <c r="K149" i="2"/>
  <c r="J149" i="2"/>
  <c r="I149" i="2"/>
  <c r="H149" i="2"/>
  <c r="G149" i="2"/>
  <c r="K148" i="2"/>
  <c r="J148" i="2"/>
  <c r="I148" i="2"/>
  <c r="H148" i="2"/>
  <c r="G148" i="2"/>
  <c r="K147" i="2"/>
  <c r="J147" i="2"/>
  <c r="I147" i="2"/>
  <c r="H147" i="2"/>
  <c r="G147" i="2"/>
  <c r="K146" i="2"/>
  <c r="J146" i="2"/>
  <c r="I146" i="2"/>
  <c r="H146" i="2"/>
  <c r="G146" i="2"/>
  <c r="K145" i="2"/>
  <c r="J145" i="2"/>
  <c r="I145" i="2"/>
  <c r="H145" i="2"/>
  <c r="G145" i="2"/>
  <c r="K144" i="2"/>
  <c r="J144" i="2"/>
  <c r="I144" i="2"/>
  <c r="H144" i="2"/>
  <c r="G144" i="2"/>
  <c r="K143" i="2"/>
  <c r="J143" i="2"/>
  <c r="I143" i="2"/>
  <c r="H143" i="2"/>
  <c r="G143" i="2"/>
  <c r="K142" i="2"/>
  <c r="J142" i="2"/>
  <c r="I142" i="2"/>
  <c r="H142" i="2"/>
  <c r="G142" i="2"/>
  <c r="K141" i="2"/>
  <c r="J141" i="2"/>
  <c r="I141" i="2"/>
  <c r="H141" i="2"/>
  <c r="G141" i="2"/>
  <c r="K140" i="2"/>
  <c r="J140" i="2"/>
  <c r="I140" i="2"/>
  <c r="H140" i="2"/>
  <c r="G140" i="2"/>
  <c r="K139" i="2"/>
  <c r="J139" i="2"/>
  <c r="I139" i="2"/>
  <c r="H139" i="2"/>
  <c r="G139" i="2"/>
  <c r="K138" i="2"/>
  <c r="J138" i="2"/>
  <c r="I138" i="2"/>
  <c r="H138" i="2"/>
  <c r="G138" i="2"/>
  <c r="K137" i="2"/>
  <c r="J137" i="2"/>
  <c r="I137" i="2"/>
  <c r="H137" i="2"/>
  <c r="G137" i="2"/>
  <c r="K136" i="2"/>
  <c r="J136" i="2"/>
  <c r="I136" i="2"/>
  <c r="H136" i="2"/>
  <c r="G136" i="2"/>
  <c r="K135" i="2"/>
  <c r="J135" i="2"/>
  <c r="I135" i="2"/>
  <c r="H135" i="2"/>
  <c r="G135" i="2"/>
  <c r="K134" i="2"/>
  <c r="J134" i="2"/>
  <c r="I134" i="2"/>
  <c r="H134" i="2"/>
  <c r="G134" i="2"/>
  <c r="K133" i="2"/>
  <c r="J133" i="2"/>
  <c r="I133" i="2"/>
  <c r="H133" i="2"/>
  <c r="G133" i="2"/>
  <c r="K132" i="2"/>
  <c r="J132" i="2"/>
  <c r="I132" i="2"/>
  <c r="H132" i="2"/>
  <c r="G132" i="2"/>
  <c r="K131" i="2"/>
  <c r="J131" i="2"/>
  <c r="I131" i="2"/>
  <c r="H131" i="2"/>
  <c r="G131" i="2"/>
  <c r="K130" i="2"/>
  <c r="J130" i="2"/>
  <c r="I130" i="2"/>
  <c r="H130" i="2"/>
  <c r="G130" i="2"/>
  <c r="K129" i="2"/>
  <c r="J129" i="2"/>
  <c r="I129" i="2"/>
  <c r="H129" i="2"/>
  <c r="G129" i="2"/>
  <c r="K128" i="2"/>
  <c r="J128" i="2"/>
  <c r="I128" i="2"/>
  <c r="H128" i="2"/>
  <c r="G128" i="2"/>
  <c r="K127" i="2"/>
  <c r="J127" i="2"/>
  <c r="I127" i="2"/>
  <c r="H127" i="2"/>
  <c r="G127" i="2"/>
  <c r="K126" i="2"/>
  <c r="J126" i="2"/>
  <c r="I126" i="2"/>
  <c r="H126" i="2"/>
  <c r="G126" i="2"/>
  <c r="K125" i="2"/>
  <c r="J125" i="2"/>
  <c r="I125" i="2"/>
  <c r="H125" i="2"/>
  <c r="G125" i="2"/>
  <c r="K124" i="2"/>
  <c r="J124" i="2"/>
  <c r="I124" i="2"/>
  <c r="H124" i="2"/>
  <c r="G124" i="2"/>
  <c r="K123" i="2"/>
  <c r="J123" i="2"/>
  <c r="I123" i="2"/>
  <c r="H123" i="2"/>
  <c r="G123" i="2"/>
  <c r="K122" i="2"/>
  <c r="J122" i="2"/>
  <c r="I122" i="2"/>
  <c r="H122" i="2"/>
  <c r="G122" i="2"/>
  <c r="K121" i="2"/>
  <c r="J121" i="2"/>
  <c r="I121" i="2"/>
  <c r="H121" i="2"/>
  <c r="G121" i="2"/>
  <c r="K120" i="2"/>
  <c r="J120" i="2"/>
  <c r="I120" i="2"/>
  <c r="H120" i="2"/>
  <c r="G120" i="2"/>
  <c r="K119" i="2"/>
  <c r="J119" i="2"/>
  <c r="I119" i="2"/>
  <c r="H119" i="2"/>
  <c r="G119" i="2"/>
  <c r="K118" i="2"/>
  <c r="J118" i="2"/>
  <c r="I118" i="2"/>
  <c r="H118" i="2"/>
  <c r="G118" i="2"/>
  <c r="K117" i="2"/>
  <c r="J117" i="2"/>
  <c r="I117" i="2"/>
  <c r="H117" i="2"/>
  <c r="G117" i="2"/>
  <c r="K116" i="2"/>
  <c r="J116" i="2"/>
  <c r="I116" i="2"/>
  <c r="H116" i="2"/>
  <c r="G116" i="2"/>
  <c r="K115" i="2"/>
  <c r="J115" i="2"/>
  <c r="I115" i="2"/>
  <c r="H115" i="2"/>
  <c r="G115" i="2"/>
  <c r="K114" i="2"/>
  <c r="J114" i="2"/>
  <c r="I114" i="2"/>
  <c r="H114" i="2"/>
  <c r="G114" i="2"/>
  <c r="K113" i="2"/>
  <c r="J113" i="2"/>
  <c r="I113" i="2"/>
  <c r="H113" i="2"/>
  <c r="G113" i="2"/>
  <c r="K112" i="2"/>
  <c r="J112" i="2"/>
  <c r="I112" i="2"/>
  <c r="H112" i="2"/>
  <c r="G112" i="2"/>
  <c r="K111" i="2"/>
  <c r="J111" i="2"/>
  <c r="I111" i="2"/>
  <c r="H111" i="2"/>
  <c r="G111" i="2"/>
  <c r="K110" i="2"/>
  <c r="J110" i="2"/>
  <c r="I110" i="2"/>
  <c r="H110" i="2"/>
  <c r="G110" i="2"/>
  <c r="K109" i="2"/>
  <c r="J109" i="2"/>
  <c r="I109" i="2"/>
  <c r="H109" i="2"/>
  <c r="G109" i="2"/>
  <c r="K108" i="2"/>
  <c r="J108" i="2"/>
  <c r="I108" i="2"/>
  <c r="H108" i="2"/>
  <c r="G108" i="2"/>
  <c r="K107" i="2"/>
  <c r="J107" i="2"/>
  <c r="I107" i="2"/>
  <c r="H107" i="2"/>
  <c r="G107" i="2"/>
  <c r="K106" i="2"/>
  <c r="J106" i="2"/>
  <c r="I106" i="2"/>
  <c r="H106" i="2"/>
  <c r="G106" i="2"/>
  <c r="K105" i="2"/>
  <c r="J105" i="2"/>
  <c r="I105" i="2"/>
  <c r="H105" i="2"/>
  <c r="G105" i="2"/>
  <c r="K104" i="2"/>
  <c r="J104" i="2"/>
  <c r="I104" i="2"/>
  <c r="H104" i="2"/>
  <c r="G104" i="2"/>
  <c r="K103" i="2"/>
  <c r="J103" i="2"/>
  <c r="I103" i="2"/>
  <c r="H103" i="2"/>
  <c r="G103" i="2"/>
  <c r="K102" i="2"/>
  <c r="J102" i="2"/>
  <c r="I102" i="2"/>
  <c r="H102" i="2"/>
  <c r="G102" i="2"/>
  <c r="K101" i="2"/>
  <c r="J101" i="2"/>
  <c r="I101" i="2"/>
  <c r="H101" i="2"/>
  <c r="G101" i="2"/>
  <c r="K100" i="2"/>
  <c r="J100" i="2"/>
  <c r="I100" i="2"/>
  <c r="H100" i="2"/>
  <c r="G100" i="2"/>
  <c r="K99" i="2"/>
  <c r="J99" i="2"/>
  <c r="I99" i="2"/>
  <c r="H99" i="2"/>
  <c r="G99" i="2"/>
  <c r="K98" i="2"/>
  <c r="J98" i="2"/>
  <c r="I98" i="2"/>
  <c r="H98" i="2"/>
  <c r="G98" i="2"/>
  <c r="K97" i="2"/>
  <c r="J97" i="2"/>
  <c r="I97" i="2"/>
  <c r="H97" i="2"/>
  <c r="G97" i="2"/>
  <c r="K96" i="2"/>
  <c r="J96" i="2"/>
  <c r="I96" i="2"/>
  <c r="H96" i="2"/>
  <c r="G96" i="2"/>
  <c r="K95" i="2"/>
  <c r="J95" i="2"/>
  <c r="I95" i="2"/>
  <c r="H95" i="2"/>
  <c r="G95" i="2"/>
  <c r="K94" i="2"/>
  <c r="J94" i="2"/>
  <c r="I94" i="2"/>
  <c r="H94" i="2"/>
  <c r="G94" i="2"/>
  <c r="K93" i="2"/>
  <c r="J93" i="2"/>
  <c r="I93" i="2"/>
  <c r="H93" i="2"/>
  <c r="G93" i="2"/>
  <c r="K92" i="2"/>
  <c r="J92" i="2"/>
  <c r="I92" i="2"/>
  <c r="H92" i="2"/>
  <c r="G92" i="2"/>
  <c r="K91" i="2"/>
  <c r="J91" i="2"/>
  <c r="I91" i="2"/>
  <c r="H91" i="2"/>
  <c r="G91" i="2"/>
  <c r="K90" i="2"/>
  <c r="J90" i="2"/>
  <c r="I90" i="2"/>
  <c r="H90" i="2"/>
  <c r="G90" i="2"/>
  <c r="K89" i="2"/>
  <c r="J89" i="2"/>
  <c r="I89" i="2"/>
  <c r="H89" i="2"/>
  <c r="G89" i="2"/>
  <c r="K88" i="2"/>
  <c r="J88" i="2"/>
  <c r="I88" i="2"/>
  <c r="H88" i="2"/>
  <c r="G88" i="2"/>
  <c r="K87" i="2"/>
  <c r="J87" i="2"/>
  <c r="I87" i="2"/>
  <c r="H87" i="2"/>
  <c r="G87" i="2"/>
  <c r="K86" i="2"/>
  <c r="J86" i="2"/>
  <c r="I86" i="2"/>
  <c r="H86" i="2"/>
  <c r="G86" i="2"/>
  <c r="K85" i="2"/>
  <c r="J85" i="2"/>
  <c r="I85" i="2"/>
  <c r="H85" i="2"/>
  <c r="G85" i="2"/>
  <c r="K84" i="2"/>
  <c r="J84" i="2"/>
  <c r="I84" i="2"/>
  <c r="H84" i="2"/>
  <c r="G84" i="2"/>
  <c r="K83" i="2"/>
  <c r="J83" i="2"/>
  <c r="I83" i="2"/>
  <c r="H83" i="2"/>
  <c r="G83" i="2"/>
  <c r="K82" i="2"/>
  <c r="J82" i="2"/>
  <c r="I82" i="2"/>
  <c r="H82" i="2"/>
  <c r="G82" i="2"/>
  <c r="K81" i="2"/>
  <c r="J81" i="2"/>
  <c r="I81" i="2"/>
  <c r="H81" i="2"/>
  <c r="G81" i="2"/>
  <c r="K80" i="2"/>
  <c r="J80" i="2"/>
  <c r="I80" i="2"/>
  <c r="H80" i="2"/>
  <c r="G80" i="2"/>
  <c r="K79" i="2"/>
  <c r="J79" i="2"/>
  <c r="I79" i="2"/>
  <c r="H79" i="2"/>
  <c r="G79" i="2"/>
  <c r="K78" i="2"/>
  <c r="J78" i="2"/>
  <c r="I78" i="2"/>
  <c r="H78" i="2"/>
  <c r="G78" i="2"/>
  <c r="K77" i="2"/>
  <c r="J77" i="2"/>
  <c r="I77" i="2"/>
  <c r="H77" i="2"/>
  <c r="G77" i="2"/>
  <c r="K76" i="2"/>
  <c r="J76" i="2"/>
  <c r="I76" i="2"/>
  <c r="H76" i="2"/>
  <c r="G76" i="2"/>
  <c r="K75" i="2"/>
  <c r="J75" i="2"/>
  <c r="I75" i="2"/>
  <c r="H75" i="2"/>
  <c r="G75" i="2"/>
  <c r="K74" i="2"/>
  <c r="J74" i="2"/>
  <c r="I74" i="2"/>
  <c r="H74" i="2"/>
  <c r="G74" i="2"/>
  <c r="K73" i="2"/>
  <c r="J73" i="2"/>
  <c r="I73" i="2"/>
  <c r="H73" i="2"/>
  <c r="G73" i="2"/>
  <c r="K72" i="2"/>
  <c r="J72" i="2"/>
  <c r="I72" i="2"/>
  <c r="H72" i="2"/>
  <c r="G72" i="2"/>
  <c r="K71" i="2"/>
  <c r="J71" i="2"/>
  <c r="I71" i="2"/>
  <c r="H71" i="2"/>
  <c r="G71" i="2"/>
  <c r="K70" i="2"/>
  <c r="J70" i="2"/>
  <c r="I70" i="2"/>
  <c r="H70" i="2"/>
  <c r="G70" i="2"/>
  <c r="K69" i="2"/>
  <c r="J69" i="2"/>
  <c r="I69" i="2"/>
  <c r="H69" i="2"/>
  <c r="G69" i="2"/>
  <c r="K68" i="2"/>
  <c r="J68" i="2"/>
  <c r="I68" i="2"/>
  <c r="H68" i="2"/>
  <c r="G68" i="2"/>
  <c r="K67" i="2"/>
  <c r="J67" i="2"/>
  <c r="I67" i="2"/>
  <c r="H67" i="2"/>
  <c r="G67" i="2"/>
  <c r="K66" i="2"/>
  <c r="J66" i="2"/>
  <c r="I66" i="2"/>
  <c r="H66" i="2"/>
  <c r="G66" i="2"/>
  <c r="K65" i="2"/>
  <c r="J65" i="2"/>
  <c r="I65" i="2"/>
  <c r="H65" i="2"/>
  <c r="G65" i="2"/>
  <c r="K64" i="2"/>
  <c r="J64" i="2"/>
  <c r="I64" i="2"/>
  <c r="H64" i="2"/>
  <c r="G64" i="2"/>
  <c r="K63" i="2"/>
  <c r="J63" i="2"/>
  <c r="I63" i="2"/>
  <c r="H63" i="2"/>
  <c r="G63" i="2"/>
  <c r="K62" i="2"/>
  <c r="J62" i="2"/>
  <c r="I62" i="2"/>
  <c r="H62" i="2"/>
  <c r="G62" i="2"/>
  <c r="K61" i="2"/>
  <c r="J61" i="2"/>
  <c r="I61" i="2"/>
  <c r="H61" i="2"/>
  <c r="G61" i="2"/>
  <c r="K60" i="2"/>
  <c r="J60" i="2"/>
  <c r="I60" i="2"/>
  <c r="H60" i="2"/>
  <c r="G60" i="2"/>
  <c r="K59" i="2"/>
  <c r="J59" i="2"/>
  <c r="I59" i="2"/>
  <c r="H59" i="2"/>
  <c r="G59" i="2"/>
  <c r="K58" i="2"/>
  <c r="J58" i="2"/>
  <c r="I58" i="2"/>
  <c r="H58" i="2"/>
  <c r="G58" i="2"/>
  <c r="K57" i="2"/>
  <c r="J57" i="2"/>
  <c r="I57" i="2"/>
  <c r="H57" i="2"/>
  <c r="G57" i="2"/>
  <c r="K56" i="2"/>
  <c r="J56" i="2"/>
  <c r="I56" i="2"/>
  <c r="H56" i="2"/>
  <c r="G56" i="2"/>
  <c r="K55" i="2"/>
  <c r="J55" i="2"/>
  <c r="I55" i="2"/>
  <c r="H55" i="2"/>
  <c r="G55" i="2"/>
  <c r="K54" i="2"/>
  <c r="J54" i="2"/>
  <c r="I54" i="2"/>
  <c r="H54" i="2"/>
  <c r="G54" i="2"/>
  <c r="K53" i="2"/>
  <c r="J53" i="2"/>
  <c r="I53" i="2"/>
  <c r="H53" i="2"/>
  <c r="G53" i="2"/>
  <c r="K52" i="2"/>
  <c r="J52" i="2"/>
  <c r="I52" i="2"/>
  <c r="H52" i="2"/>
  <c r="G52" i="2"/>
  <c r="K51" i="2"/>
  <c r="J51" i="2"/>
  <c r="I51" i="2"/>
  <c r="H51" i="2"/>
  <c r="G51" i="2"/>
  <c r="K50" i="2"/>
  <c r="J50" i="2"/>
  <c r="I50" i="2"/>
  <c r="H50" i="2"/>
  <c r="G50" i="2"/>
  <c r="K49" i="2"/>
  <c r="J49" i="2"/>
  <c r="I49" i="2"/>
  <c r="H49" i="2"/>
  <c r="G49" i="2"/>
  <c r="K48" i="2"/>
  <c r="J48" i="2"/>
  <c r="I48" i="2"/>
  <c r="H48" i="2"/>
  <c r="G48" i="2"/>
  <c r="K47" i="2"/>
  <c r="J47" i="2"/>
  <c r="I47" i="2"/>
  <c r="H47" i="2"/>
  <c r="G47" i="2"/>
  <c r="K46" i="2"/>
  <c r="J46" i="2"/>
  <c r="I46" i="2"/>
  <c r="H46" i="2"/>
  <c r="G46" i="2"/>
  <c r="K45" i="2"/>
  <c r="J45" i="2"/>
  <c r="I45" i="2"/>
  <c r="H45" i="2"/>
  <c r="G45" i="2"/>
  <c r="K44" i="2"/>
  <c r="J44" i="2"/>
  <c r="I44" i="2"/>
  <c r="H44" i="2"/>
  <c r="G44" i="2"/>
  <c r="K43" i="2"/>
  <c r="J43" i="2"/>
  <c r="I43" i="2"/>
  <c r="H43" i="2"/>
  <c r="G43" i="2"/>
  <c r="K42" i="2"/>
  <c r="J42" i="2"/>
  <c r="I42" i="2"/>
  <c r="H42" i="2"/>
  <c r="G42" i="2"/>
  <c r="K41" i="2"/>
  <c r="J41" i="2"/>
  <c r="I41" i="2"/>
  <c r="H41" i="2"/>
  <c r="G41" i="2"/>
  <c r="K40" i="2"/>
  <c r="J40" i="2"/>
  <c r="I40" i="2"/>
  <c r="H40" i="2"/>
  <c r="G40" i="2"/>
  <c r="K39" i="2"/>
  <c r="J39" i="2"/>
  <c r="I39" i="2"/>
  <c r="H39" i="2"/>
  <c r="G39" i="2"/>
  <c r="K38" i="2"/>
  <c r="J38" i="2"/>
  <c r="I38" i="2"/>
  <c r="H38" i="2"/>
  <c r="G38" i="2"/>
  <c r="K37" i="2"/>
  <c r="J37" i="2"/>
  <c r="I37" i="2"/>
  <c r="H37" i="2"/>
  <c r="G37" i="2"/>
  <c r="K36" i="2"/>
  <c r="J36" i="2"/>
  <c r="I36" i="2"/>
  <c r="H36" i="2"/>
  <c r="G36" i="2"/>
  <c r="K35" i="2"/>
  <c r="J35" i="2"/>
  <c r="I35" i="2"/>
  <c r="H35" i="2"/>
  <c r="G35" i="2"/>
  <c r="K34" i="2"/>
  <c r="J34" i="2"/>
  <c r="I34" i="2"/>
  <c r="H34" i="2"/>
  <c r="G34" i="2"/>
  <c r="K33" i="2"/>
  <c r="J33" i="2"/>
  <c r="I33" i="2"/>
  <c r="H33" i="2"/>
  <c r="G33" i="2"/>
  <c r="K32" i="2"/>
  <c r="J32" i="2"/>
  <c r="I32" i="2"/>
  <c r="H32" i="2"/>
  <c r="G32" i="2"/>
  <c r="K31" i="2"/>
  <c r="J31" i="2"/>
  <c r="I31" i="2"/>
  <c r="H31" i="2"/>
  <c r="G31" i="2"/>
  <c r="K30" i="2"/>
  <c r="J30" i="2"/>
  <c r="I30" i="2"/>
  <c r="H30" i="2"/>
  <c r="G30" i="2"/>
  <c r="K29" i="2"/>
  <c r="J29" i="2"/>
  <c r="I29" i="2"/>
  <c r="H29" i="2"/>
  <c r="G29" i="2"/>
  <c r="K28" i="2"/>
  <c r="J28" i="2"/>
  <c r="I28" i="2"/>
  <c r="H28" i="2"/>
  <c r="G28" i="2"/>
  <c r="K27" i="2"/>
  <c r="J27" i="2"/>
  <c r="I27" i="2"/>
  <c r="H27" i="2"/>
  <c r="G27" i="2"/>
  <c r="K26" i="2"/>
  <c r="J26" i="2"/>
  <c r="I26" i="2"/>
  <c r="H26" i="2"/>
  <c r="G26" i="2"/>
  <c r="K25" i="2"/>
  <c r="J25" i="2"/>
  <c r="I25" i="2"/>
  <c r="H25" i="2"/>
  <c r="G25" i="2"/>
  <c r="K24" i="2"/>
  <c r="J24" i="2"/>
  <c r="I24" i="2"/>
  <c r="H24" i="2"/>
  <c r="G24" i="2"/>
  <c r="K23" i="2"/>
  <c r="J23" i="2"/>
  <c r="I23" i="2"/>
  <c r="H23" i="2"/>
  <c r="G23" i="2"/>
  <c r="K22" i="2"/>
  <c r="J22" i="2"/>
  <c r="I22" i="2"/>
  <c r="H22" i="2"/>
  <c r="G22" i="2"/>
  <c r="K21" i="2"/>
  <c r="J21" i="2"/>
  <c r="I21" i="2"/>
  <c r="H21" i="2"/>
  <c r="G21" i="2"/>
  <c r="K20" i="2"/>
  <c r="J20" i="2"/>
  <c r="I20" i="2"/>
  <c r="H20" i="2"/>
  <c r="G20" i="2"/>
  <c r="K19" i="2"/>
  <c r="J19" i="2"/>
  <c r="I19" i="2"/>
  <c r="H19" i="2"/>
  <c r="G19" i="2"/>
  <c r="K18" i="2"/>
  <c r="J18" i="2"/>
  <c r="I18" i="2"/>
  <c r="H18" i="2"/>
  <c r="G18" i="2"/>
  <c r="K17" i="2"/>
  <c r="J17" i="2"/>
  <c r="I17" i="2"/>
  <c r="H17" i="2"/>
  <c r="G17" i="2"/>
  <c r="K16" i="2"/>
  <c r="J16" i="2"/>
  <c r="I16" i="2"/>
  <c r="H16" i="2"/>
  <c r="G16" i="2"/>
  <c r="K15" i="2"/>
  <c r="J15" i="2"/>
  <c r="I15" i="2"/>
  <c r="H15" i="2"/>
  <c r="G15" i="2"/>
  <c r="K14" i="2"/>
  <c r="J14" i="2"/>
  <c r="I14" i="2"/>
  <c r="H14" i="2"/>
  <c r="G14" i="2"/>
  <c r="K13" i="2"/>
  <c r="J13" i="2"/>
  <c r="I13" i="2"/>
  <c r="H13" i="2"/>
  <c r="G13" i="2"/>
  <c r="K12" i="2"/>
  <c r="J12" i="2"/>
  <c r="I12" i="2"/>
  <c r="H12" i="2"/>
  <c r="G12" i="2"/>
  <c r="K11" i="2"/>
  <c r="J11" i="2"/>
  <c r="I11" i="2"/>
  <c r="H11" i="2"/>
  <c r="G11" i="2"/>
  <c r="K10" i="2"/>
  <c r="J10" i="2"/>
  <c r="I10" i="2"/>
  <c r="H10" i="2"/>
  <c r="G10" i="2"/>
  <c r="K9" i="2"/>
  <c r="J9" i="2"/>
  <c r="I9" i="2"/>
  <c r="H9" i="2"/>
  <c r="G9" i="2"/>
  <c r="K8" i="2"/>
  <c r="J8" i="2"/>
  <c r="I8" i="2"/>
  <c r="H8" i="2"/>
  <c r="G8" i="2"/>
  <c r="K7" i="2"/>
  <c r="J7" i="2"/>
  <c r="I7" i="2"/>
  <c r="H7" i="2"/>
  <c r="G7" i="2"/>
  <c r="K6" i="2"/>
  <c r="J6" i="2"/>
  <c r="I6" i="2"/>
  <c r="H6" i="2"/>
  <c r="G6" i="2"/>
  <c r="K5" i="2"/>
  <c r="J5" i="2"/>
  <c r="I5" i="2"/>
  <c r="H5" i="2"/>
  <c r="G5" i="2"/>
  <c r="O25" i="2" l="1"/>
  <c r="D199" i="2"/>
  <c r="D200" i="2" s="1"/>
  <c r="O29" i="2"/>
  <c r="G194" i="2"/>
  <c r="G196" i="2" s="1"/>
  <c r="G193" i="2"/>
  <c r="G195" i="2" s="1"/>
  <c r="O143" i="2"/>
  <c r="H194" i="2"/>
  <c r="H196" i="2" s="1"/>
  <c r="I194" i="2"/>
  <c r="O75" i="2"/>
  <c r="H189" i="2"/>
  <c r="K194" i="2"/>
  <c r="K196" i="2" s="1"/>
  <c r="O91" i="2"/>
  <c r="O107" i="2"/>
  <c r="O123" i="2"/>
  <c r="O139" i="2"/>
  <c r="O155" i="2"/>
  <c r="O171" i="2"/>
  <c r="O187" i="2"/>
  <c r="I193" i="2"/>
  <c r="I195" i="2" s="1"/>
  <c r="O85" i="2"/>
  <c r="O181" i="2"/>
  <c r="I189" i="2"/>
  <c r="O81" i="2"/>
  <c r="O97" i="2"/>
  <c r="O113" i="2"/>
  <c r="O129" i="2"/>
  <c r="O145" i="2"/>
  <c r="O161" i="2"/>
  <c r="O177" i="2"/>
  <c r="O175" i="2"/>
  <c r="J193" i="2"/>
  <c r="J194" i="2"/>
  <c r="J196" i="2" s="1"/>
  <c r="O133" i="2"/>
  <c r="O165" i="2"/>
  <c r="J189" i="2"/>
  <c r="I196" i="2"/>
  <c r="O87" i="2"/>
  <c r="O103" i="2"/>
  <c r="O119" i="2"/>
  <c r="O135" i="2"/>
  <c r="O151" i="2"/>
  <c r="O167" i="2"/>
  <c r="O183" i="2"/>
  <c r="O117" i="2"/>
  <c r="K189" i="2"/>
  <c r="O77" i="2"/>
  <c r="O93" i="2"/>
  <c r="O109" i="2"/>
  <c r="O125" i="2"/>
  <c r="O141" i="2"/>
  <c r="O157" i="2"/>
  <c r="O173" i="2"/>
  <c r="G189" i="2"/>
  <c r="G197" i="2" s="1"/>
  <c r="O101" i="2"/>
  <c r="O149" i="2"/>
  <c r="O83" i="2"/>
  <c r="O99" i="2"/>
  <c r="O115" i="2"/>
  <c r="O131" i="2"/>
  <c r="O147" i="2"/>
  <c r="O163" i="2"/>
  <c r="K193" i="2"/>
  <c r="K195" i="2" s="1"/>
  <c r="O24" i="2"/>
  <c r="O26" i="2"/>
  <c r="O28" i="2"/>
  <c r="O30" i="2"/>
  <c r="O32" i="2"/>
  <c r="O34" i="2"/>
  <c r="O36" i="2"/>
  <c r="O38" i="2"/>
  <c r="O40" i="2"/>
  <c r="O42" i="2"/>
  <c r="O44" i="2"/>
  <c r="O46" i="2"/>
  <c r="O48" i="2"/>
  <c r="O50" i="2"/>
  <c r="O52" i="2"/>
  <c r="O54" i="2"/>
  <c r="O56" i="2"/>
  <c r="O58" i="2"/>
  <c r="O60" i="2"/>
  <c r="O62" i="2"/>
  <c r="O64" i="2"/>
  <c r="O66" i="2"/>
  <c r="O68" i="2"/>
  <c r="O70" i="2"/>
  <c r="O72" i="2"/>
  <c r="O74" i="2"/>
  <c r="O76" i="2"/>
  <c r="H193" i="2"/>
  <c r="J195" i="2"/>
  <c r="O78" i="2"/>
  <c r="O80" i="2"/>
  <c r="O82" i="2"/>
  <c r="O84" i="2"/>
  <c r="O86" i="2"/>
  <c r="O88" i="2"/>
  <c r="O90" i="2"/>
  <c r="O92" i="2"/>
  <c r="O94" i="2"/>
  <c r="O96" i="2"/>
  <c r="O98" i="2"/>
  <c r="O100" i="2"/>
  <c r="O102" i="2"/>
  <c r="O104" i="2"/>
  <c r="O106" i="2"/>
  <c r="O108" i="2"/>
  <c r="O110" i="2"/>
  <c r="O112" i="2"/>
  <c r="O114" i="2"/>
  <c r="O116" i="2"/>
  <c r="O118" i="2"/>
  <c r="O120" i="2"/>
  <c r="O122" i="2"/>
  <c r="O124" i="2"/>
  <c r="O126" i="2"/>
  <c r="O128" i="2"/>
  <c r="O130" i="2"/>
  <c r="O132" i="2"/>
  <c r="O134" i="2"/>
  <c r="O136" i="2"/>
  <c r="O138" i="2"/>
  <c r="O140" i="2"/>
  <c r="O142" i="2"/>
  <c r="O144" i="2"/>
  <c r="O146" i="2"/>
  <c r="O148" i="2"/>
  <c r="O150" i="2"/>
  <c r="O152" i="2"/>
  <c r="O154" i="2"/>
  <c r="O156" i="2"/>
  <c r="O158" i="2"/>
  <c r="O160" i="2"/>
  <c r="O162" i="2"/>
  <c r="O164" i="2"/>
  <c r="O166" i="2"/>
  <c r="O168" i="2"/>
  <c r="O170" i="2"/>
  <c r="O172" i="2"/>
  <c r="O174" i="2"/>
  <c r="O176" i="2"/>
  <c r="O178" i="2"/>
  <c r="O180" i="2"/>
  <c r="O182" i="2"/>
  <c r="O184" i="2"/>
  <c r="O186" i="2"/>
  <c r="O188" i="2"/>
  <c r="O23" i="2"/>
  <c r="O27" i="2"/>
  <c r="O31" i="2"/>
  <c r="O33" i="2"/>
  <c r="O35" i="2"/>
  <c r="O37" i="2"/>
  <c r="O39" i="2"/>
  <c r="O41" i="2"/>
  <c r="O43" i="2"/>
  <c r="O45" i="2"/>
  <c r="O47" i="2"/>
  <c r="O49" i="2"/>
  <c r="O51" i="2"/>
  <c r="O53" i="2"/>
  <c r="O55" i="2"/>
  <c r="O57" i="2"/>
  <c r="O59" i="2"/>
  <c r="O61" i="2"/>
  <c r="O63" i="2"/>
  <c r="O65" i="2"/>
  <c r="O67" i="2"/>
  <c r="O69" i="2"/>
  <c r="O71" i="2"/>
  <c r="O73" i="2"/>
  <c r="H192" i="2" l="1"/>
  <c r="G192" i="2"/>
  <c r="I192" i="2"/>
  <c r="I197" i="2" s="1"/>
  <c r="B42" i="1" s="1"/>
  <c r="D42" i="1" s="1"/>
  <c r="O79" i="2"/>
  <c r="O159" i="2"/>
  <c r="O137" i="2"/>
  <c r="O121" i="2"/>
  <c r="O169" i="2"/>
  <c r="O111" i="2"/>
  <c r="O89" i="2"/>
  <c r="O95" i="2"/>
  <c r="O185" i="2"/>
  <c r="O127" i="2"/>
  <c r="O105" i="2"/>
  <c r="O153" i="2"/>
  <c r="O179" i="2"/>
  <c r="K192" i="2"/>
  <c r="K197" i="2" s="1"/>
  <c r="B44" i="1" s="1"/>
  <c r="D44" i="1" s="1"/>
  <c r="J192" i="2"/>
  <c r="J197" i="2" s="1"/>
  <c r="B43" i="1" s="1"/>
  <c r="D43" i="1" s="1"/>
  <c r="B40" i="1"/>
  <c r="D40" i="1" s="1"/>
  <c r="H195" i="2"/>
  <c r="H197" i="2" l="1"/>
  <c r="B41" i="1" s="1"/>
  <c r="D41" i="1" s="1"/>
  <c r="G25" i="1" l="1"/>
  <c r="G34" i="1"/>
  <c r="G33" i="1"/>
  <c r="G31" i="1"/>
  <c r="G24" i="1" l="1"/>
  <c r="G23" i="1"/>
  <c r="G17" i="1"/>
  <c r="G38" i="1"/>
  <c r="G37" i="1"/>
  <c r="G36" i="1"/>
  <c r="G35" i="1"/>
  <c r="G39" i="1" l="1"/>
  <c r="G9" i="1"/>
  <c r="D5" i="1"/>
  <c r="G4" i="1"/>
  <c r="D4" i="1"/>
  <c r="B4" i="1"/>
  <c r="G41" i="1" l="1"/>
  <c r="D10" i="1"/>
  <c r="G10" i="1"/>
  <c r="G43" i="1"/>
  <c r="G42" i="1"/>
  <c r="G44" i="1"/>
  <c r="G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Glynn Tonsor</author>
  </authors>
  <commentList>
    <comment ref="E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In FeederPigsNational.xls I ran reg of EW10-12 vs BarGilt Live WestCB Neg Price &amp; Corn (KC) Price</t>
        </r>
      </text>
    </comment>
    <comment ref="H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In FeederPigsNational.xls I ran reg of EW10-12 vs BarGilt Live WestCB Neg Price &amp; Corn (KC) Price</t>
        </r>
      </text>
    </comment>
    <comment ref="E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In FeederPigsNational.xls I ran reg of 40 lb price vs. BarGilt Live WestCB Neg Price &amp; Corn (KC) Price (2012-2014 data)</t>
        </r>
      </text>
    </comment>
    <comment ref="C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Consistent w/ John Lawerence assumption Lee Schulz noted in 3/3/15 email.
Also consistent with $80 in this Feedstuffs piece: http://nationalhogfarmer.com/genetics-reproduction/0109-calculating-payback-parity</t>
        </r>
      </text>
    </comment>
    <comment ref="C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1. I used KS cattle prices (AuctionWesternKS.xls) from 2012-2014 to derive average steer-heifer and 700-800 to 500-600 lb price adjustments used in our prices tab.  </t>
        </r>
      </text>
    </comment>
    <comment ref="E3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Used WKDDGPrices &amp; FEEDPR.xls from LMIC to derive DDGS P relationship to Corn price (2010-2014 data used).  </t>
        </r>
      </text>
    </comment>
    <comment ref="E3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Used FEEDPR.xls from LMIC to derive Alfalfa Price relationship to Corn price (2010-2014 data used).  Reduce by 50% as Brome/Cain value is roughly 50% of Alfalfa given Mar 2014 KS AMS prices.</t>
        </r>
      </text>
    </comment>
    <comment ref="H3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Used FEEDPR.xls from LMIC to derive Alfalfa Price relationship to Corn price (2010-2014 data used).  Reduce by 50% as Brome/Cain value is roughly 50% of Alfalfa given Mar 2014 KS AMS prices.</t>
        </r>
      </text>
    </comment>
    <comment ref="E3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Used FEEDPR.xls from LMIC to derive Alfalfa Price relationship to Corn price (2010-2014 data used).  </t>
        </r>
      </text>
    </comment>
    <comment ref="H3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Used FEEDPR.xls from LMIC to derive Alfalfa Price relationship to Corn price (2010-2014 data used).  </t>
        </r>
      </text>
    </comment>
    <comment ref="C3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corn stalks are sometimes reported in DC_GR310 report if we want to tie residue to that value…
</t>
        </r>
      </text>
    </comment>
    <comment ref="A4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here are 152 ingredients included in "Diet Formulation v 8 budgets April 2015" from Mike on 5.6.16.  "Current prices" are from that file as well at this point.
I've also converted everything to $/lb basis for easier sumproduct process in Feed Cost lines of each enterprise budget...
</t>
        </r>
      </text>
    </comment>
    <comment ref="E19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Used WKDDGPrices &amp; FEEDPR.xls from LMIC to derive DDGS P relationship to Corn price (2010-2014 data used).  </t>
        </r>
      </text>
    </comment>
    <comment ref="H19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Used WKDDGPrices &amp; FEEDPR.xls from LMIC to derive DDGS P relationship to Corn price (2010-2014 data used).  </t>
        </r>
      </text>
    </comment>
    <comment ref="D21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Increasing all ingredients besides C, SBM, &amp; DDGS by 1% 1 year out</t>
        </r>
      </text>
    </comment>
    <comment ref="G21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Increasing all ingredients besides C, SBM, &amp; DDGS by 2% 5 years out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Glynn Tonsor</author>
    <author>Glynn</author>
  </authors>
  <commentList>
    <comment ref="A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Glynn Tonsor:</t>
        </r>
        <r>
          <rPr>
            <sz val="9"/>
            <color indexed="81"/>
            <rFont val="Tahoma"/>
            <family val="2"/>
          </rPr>
          <t xml:space="preserve">
This is list of ingredients as updated on May 6, 2015 from Mike Tokach.  Updated "Diet Formulation…" file to match 2014 NPB entry/exit wt, f/g and hence feed used to match up in our guides...</t>
        </r>
      </text>
    </comment>
    <comment ref="B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Glynn:</t>
        </r>
        <r>
          <rPr>
            <sz val="9"/>
            <color indexed="81"/>
            <rFont val="Tahoma"/>
            <family val="2"/>
          </rPr>
          <t xml:space="preserve">
If we don't have a price for a given ingredient, using a set value (cell B199) based upon crude estimate of minor ingredient prices we do have price info on.
Using if column Q to make sure we match ingredient names as over time ingredients are added/removed.</t>
        </r>
      </text>
    </comment>
  </commentList>
</comments>
</file>

<file path=xl/sharedStrings.xml><?xml version="1.0" encoding="utf-8"?>
<sst xmlns="http://schemas.openxmlformats.org/spreadsheetml/2006/main" count="1180" uniqueCount="373">
  <si>
    <t>Current Prices</t>
  </si>
  <si>
    <t>One Year Out Prices</t>
  </si>
  <si>
    <t>Five Years Out Prices</t>
  </si>
  <si>
    <t>Corn ($/bu)</t>
  </si>
  <si>
    <t>USDA St. Joseph, MO SJ_GR851 Report (http://www.ams.usda.gov/mnreports/sj_gr851.txt)</t>
  </si>
  <si>
    <t>USDA St. Joseph, MO SJ_GR210 Report (http://www.ams.usda.gov/mnreports/sj_gr210.txt)</t>
  </si>
  <si>
    <t>DDGS ($/ton)</t>
  </si>
  <si>
    <t>USDA St. Joseph, MO NW_GR112 Report (http://www.ams.usda.gov/mnreports/nw_gr112.txt)</t>
  </si>
  <si>
    <t>Adjust off of Corn Price</t>
  </si>
  <si>
    <t>Silage ($/ton)</t>
  </si>
  <si>
    <t>Prairie Hay ($/ton)</t>
  </si>
  <si>
    <t>Alfalfa ($/ton)</t>
  </si>
  <si>
    <t>Pasture Rental ($/acre)</t>
  </si>
  <si>
    <t>Crop Residue ($/acre)</t>
  </si>
  <si>
    <t>Market Hogs ($/cwt)</t>
  </si>
  <si>
    <t>Weaned Pig ($/hd)</t>
  </si>
  <si>
    <t>Cull Sows ($/cwt)</t>
  </si>
  <si>
    <t>Replacement Gilts ($/hd)</t>
  </si>
  <si>
    <t>Assuming 275 lb gilt @ $75/hd premium to Market Hog</t>
  </si>
  <si>
    <t>http://www.ams.usda.gov/mnreports/lspdfss.pdf</t>
  </si>
  <si>
    <t>Milk ($/cwt)</t>
  </si>
  <si>
    <t>http://www.usda.gov/oce/commodity/projections/</t>
  </si>
  <si>
    <t>Feeder Pig ($/hd)</t>
  </si>
  <si>
    <t>Soybean Meal ($/ton)</t>
  </si>
  <si>
    <t>Other Feed Ingredients ($/lb, Farrow-Finish)</t>
  </si>
  <si>
    <t>Other Feed Ingredients ($/lb, Farrow-Wean)</t>
  </si>
  <si>
    <t>Other Feed Ingredients ($/lb, Wean-Finish)</t>
  </si>
  <si>
    <t>Other Feed Ingredients ($/lb, Nursery)</t>
  </si>
  <si>
    <t>Other Feed Ingredients ($/lb, Finish)</t>
  </si>
  <si>
    <t>Hide from here down when published</t>
  </si>
  <si>
    <t>$/lb</t>
  </si>
  <si>
    <t>KSU ration (Apr 2015)</t>
  </si>
  <si>
    <t>Assumes 1% increase</t>
  </si>
  <si>
    <t>Assumes 2% increase</t>
  </si>
  <si>
    <t>$/ton</t>
  </si>
  <si>
    <t>Soybeans ($/bu)</t>
  </si>
  <si>
    <t>Swine Feed processing ($/ton) charge</t>
  </si>
  <si>
    <t>Dairy Alfalfa ($/ton)</t>
  </si>
  <si>
    <t>Beef Cow Mineral ($/ton)</t>
  </si>
  <si>
    <t>Other Beef Mineral ($/ton)</t>
  </si>
  <si>
    <t>Replacement Heifers (per hd)</t>
  </si>
  <si>
    <t>http://www.ams.usda.gov/mnreports/jc_ls130.txt</t>
  </si>
  <si>
    <t>Dairy Cull cow (per cwt)</t>
  </si>
  <si>
    <t>Cull Replacement Heifer (per cwt)</t>
  </si>
  <si>
    <t>Cull Yearling Heifer (per cwt)</t>
  </si>
  <si>
    <t>SWINE RATIONS TO SET FEED COSTS</t>
  </si>
  <si>
    <t>Ingredient</t>
  </si>
  <si>
    <t>Usage per pig, lb</t>
  </si>
  <si>
    <t>Total Useage (lbs per pig) by Production Phase/Type</t>
  </si>
  <si>
    <t>Sows</t>
  </si>
  <si>
    <t>Nursery</t>
  </si>
  <si>
    <t>GF</t>
  </si>
  <si>
    <t>Farrow-Finish</t>
  </si>
  <si>
    <t>Farrow-Wean</t>
  </si>
  <si>
    <t>Wean-Finish</t>
  </si>
  <si>
    <t>Finish</t>
  </si>
  <si>
    <t>Currently Used?</t>
  </si>
  <si>
    <t>Corn</t>
  </si>
  <si>
    <t>Soybean Meal, Dehull, Sol Extr</t>
  </si>
  <si>
    <t>Milo</t>
  </si>
  <si>
    <t>Alfalfa Meal</t>
  </si>
  <si>
    <t>Bakery Meal</t>
  </si>
  <si>
    <t>Barley</t>
  </si>
  <si>
    <t>Barley, Hulless</t>
  </si>
  <si>
    <t>Beans, Faba</t>
  </si>
  <si>
    <t>Blood Meal</t>
  </si>
  <si>
    <t>Blood Plasma</t>
  </si>
  <si>
    <t>Brewers Grain</t>
  </si>
  <si>
    <t>Canola, Full Fat</t>
  </si>
  <si>
    <t>Canola Meal, Expelled</t>
  </si>
  <si>
    <t>Canola Meal, Solvent Extracted</t>
  </si>
  <si>
    <t>Casava Meal</t>
  </si>
  <si>
    <t>Citrus Pulp</t>
  </si>
  <si>
    <t>Copra Meal</t>
  </si>
  <si>
    <t>Corn, Yellow Dent</t>
  </si>
  <si>
    <t>L-Lys-HCL</t>
  </si>
  <si>
    <t>Vitamin premix with phytase</t>
  </si>
  <si>
    <t>Trace mineral premix</t>
  </si>
  <si>
    <t>L-Thr</t>
  </si>
  <si>
    <t>DL-Met</t>
  </si>
  <si>
    <t>Ronozyme PMX PLT (4625 FYT/g)</t>
  </si>
  <si>
    <t>Ractopamine 9 g/lb</t>
  </si>
  <si>
    <t>Sow add pack</t>
  </si>
  <si>
    <t>L-Trp</t>
  </si>
  <si>
    <t>L-Val</t>
  </si>
  <si>
    <t>L-Ileu</t>
  </si>
  <si>
    <t>Methionine hydroxy analog</t>
  </si>
  <si>
    <t>Glutamine</t>
  </si>
  <si>
    <t>Glutamic acid</t>
  </si>
  <si>
    <t>Biolys</t>
  </si>
  <si>
    <t>Liquid lysine 60%</t>
  </si>
  <si>
    <t>MHA dry</t>
  </si>
  <si>
    <t>Phase 2 supplement (PEP2)</t>
  </si>
  <si>
    <t>2007 Starter base mix</t>
  </si>
  <si>
    <t>2007 Grow-finish base mix</t>
  </si>
  <si>
    <t>Developer base mix</t>
  </si>
  <si>
    <t>2007 Sow base mix</t>
  </si>
  <si>
    <t>Natural vitamin E 20,000 IU/lb</t>
  </si>
  <si>
    <t>Denegard</t>
  </si>
  <si>
    <t>CTC 50</t>
  </si>
  <si>
    <t>Vitamin premix without phytase</t>
  </si>
  <si>
    <t>GF DDGS Base Mix</t>
  </si>
  <si>
    <t>GF synthetics Base Mix</t>
  </si>
  <si>
    <t>Choline chloride 60%</t>
  </si>
  <si>
    <t>Natuphos 600</t>
  </si>
  <si>
    <t>Natuphos 1200</t>
  </si>
  <si>
    <t>Optiphos 2000</t>
  </si>
  <si>
    <t>Phyzyme 1200</t>
  </si>
  <si>
    <t>Phyzyme 5000</t>
  </si>
  <si>
    <t>Ronozyme CT (10,000)</t>
  </si>
  <si>
    <t>Ronozyme M (50,000)</t>
  </si>
  <si>
    <t>Bentonite</t>
  </si>
  <si>
    <t>Zinc oxide</t>
  </si>
  <si>
    <t>Copper sulfate</t>
  </si>
  <si>
    <t>Potassium chloride</t>
  </si>
  <si>
    <t>Calcium chloride</t>
  </si>
  <si>
    <t>Acidifier</t>
  </si>
  <si>
    <t>Vitamin E, 20,000 IU</t>
  </si>
  <si>
    <t>Phase 2 supplement D</t>
  </si>
  <si>
    <t>DPS 50</t>
  </si>
  <si>
    <t>PEP2+</t>
  </si>
  <si>
    <t>PEP NS</t>
  </si>
  <si>
    <t>Phase 2 supplement (Feb, 2014)</t>
  </si>
  <si>
    <t>Other ingredient</t>
  </si>
  <si>
    <t>Corn DDGS, 10.5% Oil</t>
  </si>
  <si>
    <t>Corn DDGS, 4.5% Oil</t>
  </si>
  <si>
    <t>Limestone, ground</t>
  </si>
  <si>
    <t>Sodium chloride</t>
  </si>
  <si>
    <t>Calcium phosphate (monocalcium)</t>
  </si>
  <si>
    <t>Corn DDGS, 7.5% Oil</t>
  </si>
  <si>
    <t>Complete nursery pellet</t>
  </si>
  <si>
    <t>Corn, Nutridense</t>
  </si>
  <si>
    <t>Corn Bran</t>
  </si>
  <si>
    <t>Corn DDG</t>
  </si>
  <si>
    <t>Corn DDGS, &gt;10% Oil</t>
  </si>
  <si>
    <t>Corn DDGS, &gt;6 and &lt;9% Oil</t>
  </si>
  <si>
    <t>Corn DDGS, &lt;4% Oil</t>
  </si>
  <si>
    <t>Corn HP DDG</t>
  </si>
  <si>
    <t>Soybean Meal, Dehulled, Expelled</t>
  </si>
  <si>
    <t>Soybean Meal, Solvent Extracted</t>
  </si>
  <si>
    <t>Corn Gluten Meal</t>
  </si>
  <si>
    <t>Corn Grits, Hominy Feed</t>
  </si>
  <si>
    <t>Cotton Seeds, Fullfat</t>
  </si>
  <si>
    <t>Cotton Seed Meal</t>
  </si>
  <si>
    <t>Feather Meal</t>
  </si>
  <si>
    <t>Fish Meal Combined</t>
  </si>
  <si>
    <t>Flaxseed</t>
  </si>
  <si>
    <t>Flaxseed Meal</t>
  </si>
  <si>
    <t>Lupins</t>
  </si>
  <si>
    <t>Meat Meal</t>
  </si>
  <si>
    <t>Meat and Bone Meal, P &gt;4%</t>
  </si>
  <si>
    <t>Milk, Casein</t>
  </si>
  <si>
    <t>Milk, Lactose</t>
  </si>
  <si>
    <t>Milk, Skim Milk Powder</t>
  </si>
  <si>
    <t>Milk, Whey Powder</t>
  </si>
  <si>
    <t>Milk, Whey Permeate, 85% lactose</t>
  </si>
  <si>
    <t>Milk, Whey Protein Concentrate</t>
  </si>
  <si>
    <t>Millet</t>
  </si>
  <si>
    <t>Molasses, Sugarbeet</t>
  </si>
  <si>
    <t>Molasses, Sugarcane</t>
  </si>
  <si>
    <t>Oats</t>
  </si>
  <si>
    <t>Oats, Naked</t>
  </si>
  <si>
    <t>Oat Groats</t>
  </si>
  <si>
    <t>Peanut Meal, Expelled</t>
  </si>
  <si>
    <t>Peanut Meal, Extracted</t>
  </si>
  <si>
    <t>Peas, Field Peas</t>
  </si>
  <si>
    <t>Pea Protein Concentrate</t>
  </si>
  <si>
    <t>Potato Protein Concentrate</t>
  </si>
  <si>
    <t>Poultry Byproduct</t>
  </si>
  <si>
    <t>Rice</t>
  </si>
  <si>
    <t>Rice Bran</t>
  </si>
  <si>
    <t>Rice Bran, Defatted</t>
  </si>
  <si>
    <t>Rice, Broken</t>
  </si>
  <si>
    <t>Rye</t>
  </si>
  <si>
    <t>Sesame Meal</t>
  </si>
  <si>
    <t>Sorghum</t>
  </si>
  <si>
    <t>Soybeans, Full Fat</t>
  </si>
  <si>
    <t>Soybeans, High Protein, Full Fat</t>
  </si>
  <si>
    <t>Soybeans, Low Oligosaccharide, Full Fat</t>
  </si>
  <si>
    <t>Soybean Meal, High Protein, Expelled</t>
  </si>
  <si>
    <t>Soybean Meal, Low Oligosacch, Expell</t>
  </si>
  <si>
    <t>Soybean Meal, Expelled</t>
  </si>
  <si>
    <t>Soybean Meal, High Prot, Dehull, Solv Extr</t>
  </si>
  <si>
    <t>Soybean Meal, Enzyme Treated</t>
  </si>
  <si>
    <t>Soybean Meal, Fermented</t>
  </si>
  <si>
    <t>Soybean Hulls</t>
  </si>
  <si>
    <t>Soy Protein Concentrate</t>
  </si>
  <si>
    <t>Soy Protein Isolate</t>
  </si>
  <si>
    <t>Sugar Beet Pulp</t>
  </si>
  <si>
    <t>Sunflower, Full Fat</t>
  </si>
  <si>
    <t>Sunflower Meal, Solvent Extracted</t>
  </si>
  <si>
    <t>Sunflower Meal, Dehulled, Solvent Extr</t>
  </si>
  <si>
    <t>Triticale</t>
  </si>
  <si>
    <t>Wheat, Hard Red</t>
  </si>
  <si>
    <t>Wheat, Soft Red</t>
  </si>
  <si>
    <t>Wheat Bran</t>
  </si>
  <si>
    <t>Wheat Middlings</t>
  </si>
  <si>
    <t>Wheat Shorts</t>
  </si>
  <si>
    <t>Wheat DDGS</t>
  </si>
  <si>
    <t>Yeast, Brewers' Yeast</t>
  </si>
  <si>
    <t>Yeast, Single Cell Protein</t>
  </si>
  <si>
    <t>Beef Tallow</t>
  </si>
  <si>
    <t>Choice White Grease</t>
  </si>
  <si>
    <t>Poultry Fat</t>
  </si>
  <si>
    <t>Lard</t>
  </si>
  <si>
    <t>Restaurant Grease</t>
  </si>
  <si>
    <t>Canola oil</t>
  </si>
  <si>
    <t>Coconut oil</t>
  </si>
  <si>
    <t>Corn oil</t>
  </si>
  <si>
    <t>Palm Kernel oil</t>
  </si>
  <si>
    <t>Soybean oil</t>
  </si>
  <si>
    <t>Soybean Lecithin</t>
  </si>
  <si>
    <t>Sunflower oil</t>
  </si>
  <si>
    <t>Fat, A/V blend</t>
  </si>
  <si>
    <t>Calcium carbonate</t>
  </si>
  <si>
    <t>Calcium phosphate (tricalcium)</t>
  </si>
  <si>
    <t>Calcium phosphate (dicalcium)</t>
  </si>
  <si>
    <t>Calcium sulfate, dihydrate</t>
  </si>
  <si>
    <t>Magnesium phosphate</t>
  </si>
  <si>
    <t>Sodium carbonate</t>
  </si>
  <si>
    <t>Sodium bicarbonate</t>
  </si>
  <si>
    <t>Sodium phosphate, monobasic</t>
  </si>
  <si>
    <t>Sodium sulfate, decahydrate</t>
  </si>
  <si>
    <t>Weighted average of National Live</t>
  </si>
  <si>
    <t>Commodity</t>
  </si>
  <si>
    <t>Source</t>
  </si>
  <si>
    <t>Notes</t>
  </si>
  <si>
    <t>Budget Included In</t>
  </si>
  <si>
    <t>Market Hogs</t>
  </si>
  <si>
    <t>http://www.ams.usda.gov/mnreports/lsddhps.pdf</t>
  </si>
  <si>
    <t>Swine</t>
  </si>
  <si>
    <t>Weaned Pig</t>
  </si>
  <si>
    <t>Total Composite Cash weighted average</t>
  </si>
  <si>
    <t>Feeder Pig</t>
  </si>
  <si>
    <t>Cull Sows</t>
  </si>
  <si>
    <t>Weight class with highest head count, use weighted average</t>
  </si>
  <si>
    <t>Replacement Gilts</t>
  </si>
  <si>
    <t>Updates Automatically</t>
  </si>
  <si>
    <t>Heifer Calf Price</t>
  </si>
  <si>
    <t>Will update automatically</t>
  </si>
  <si>
    <t>Beef</t>
  </si>
  <si>
    <t>Steer Calf Price</t>
  </si>
  <si>
    <t>Feeder Steers</t>
  </si>
  <si>
    <t>Use largest market reported, 700-800 pound steer</t>
  </si>
  <si>
    <t>Beef, Dairy</t>
  </si>
  <si>
    <t>Use Live Steer Average Price</t>
  </si>
  <si>
    <t>Cull Cow</t>
  </si>
  <si>
    <r>
      <t>Beef</t>
    </r>
    <r>
      <rPr>
        <sz val="11"/>
        <color theme="1"/>
        <rFont val="Calibri"/>
        <family val="2"/>
        <scheme val="minor"/>
      </rPr>
      <t>-Use average of “Breaking” price</t>
    </r>
  </si>
  <si>
    <r>
      <t>Dairy</t>
    </r>
    <r>
      <rPr>
        <sz val="11"/>
        <color theme="1"/>
        <rFont val="Calibri"/>
        <family val="2"/>
        <scheme val="minor"/>
      </rPr>
      <t>-Use average of “Lean” price</t>
    </r>
  </si>
  <si>
    <t>Milk</t>
  </si>
  <si>
    <t>Class III Price</t>
  </si>
  <si>
    <t>Dairy</t>
  </si>
  <si>
    <t>Replacement Heifer</t>
  </si>
  <si>
    <t>Use Springer Heifers Bred 7-9 months, average of “Supreme”</t>
  </si>
  <si>
    <t>Dairy Steer Calves</t>
  </si>
  <si>
    <t>Use “Baby Calves, Holstein Bulls”, average of range</t>
  </si>
  <si>
    <t>Dairy Heifer Calves</t>
  </si>
  <si>
    <t>Use “Baby Calves, Holstein Heifers”, average of range</t>
  </si>
  <si>
    <t>Cull Replacement Heifer</t>
  </si>
  <si>
    <t>$10 discount to fed cattle price</t>
  </si>
  <si>
    <t>Updates automatically (source was Kevin’s work)</t>
  </si>
  <si>
    <t>Cull Yearling Heifer</t>
  </si>
  <si>
    <t>Use spreadsheet “D” for Monthly info. Feeder Heifers at 700-800 pounds (discount by $8)</t>
  </si>
  <si>
    <t>Use Kansas City Yellow Corn (average of range if present)</t>
  </si>
  <si>
    <t>Beef, Dairy, Swine</t>
  </si>
  <si>
    <t>Soybeans</t>
  </si>
  <si>
    <t>Use Kansas City No. 2 Yellow (average of range if present)</t>
  </si>
  <si>
    <t>Soybean Meal</t>
  </si>
  <si>
    <t>Use Soybean Meal 48% (average of bids)</t>
  </si>
  <si>
    <t>Beef, Swine</t>
  </si>
  <si>
    <t>DDG’s</t>
  </si>
  <si>
    <t>Use Kansas Dried 10% Average</t>
  </si>
  <si>
    <t>Silage</t>
  </si>
  <si>
    <t>Equals 8 times the corn price (reported per ton)</t>
  </si>
  <si>
    <t>Will automatically update with corn price</t>
  </si>
  <si>
    <t>Prairie Hay</t>
  </si>
  <si>
    <t>Look at “Grass Hay” in all regions, average large round bales (reported per ton)</t>
  </si>
  <si>
    <t xml:space="preserve">Alfalfa </t>
  </si>
  <si>
    <t>Dairy Alfalfa</t>
  </si>
  <si>
    <r>
      <t>Beef</t>
    </r>
    <r>
      <rPr>
        <sz val="11"/>
        <color theme="1"/>
        <rFont val="Calibri"/>
        <family val="2"/>
        <scheme val="minor"/>
      </rPr>
      <t>- Look at “Ground and Delivered Locally to Feedlots” across all regions and average $ per ton price- cross check with Focus on Feedlots</t>
    </r>
  </si>
  <si>
    <r>
      <t>Dairy</t>
    </r>
    <r>
      <rPr>
        <sz val="11"/>
        <color theme="1"/>
        <rFont val="Calibri"/>
        <family val="2"/>
        <scheme val="minor"/>
      </rPr>
      <t>- Look at “Supreme” across all regions and average $ per ton price</t>
    </r>
  </si>
  <si>
    <t>Pasture Rental</t>
  </si>
  <si>
    <t>It is unclear when/if Pasture rental rates will be updated.  This worksheet uses a regression to estimate the upcoming year.</t>
  </si>
  <si>
    <t>Crop Residue</t>
  </si>
  <si>
    <t>Beef Cow Mineral</t>
  </si>
  <si>
    <t>Other Beef Mineral</t>
  </si>
  <si>
    <t>Swine Feed Processing</t>
  </si>
  <si>
    <t>Other Feed Ingredients</t>
  </si>
  <si>
    <t>Provided by K-State Beef Specialists</t>
  </si>
  <si>
    <t>Provided by K-State Swine Specialists</t>
  </si>
  <si>
    <t xml:space="preserve">Updates automatically </t>
  </si>
  <si>
    <t>http://www.cmegroup.com/trading/agricultural/livestock/lean-hogs.html</t>
  </si>
  <si>
    <t>Adjusting to live price (=Current Price +(Difference if futures*.74)</t>
  </si>
  <si>
    <t>Market Hog Price change imposed (1-year out Market Hog/Current Market Hog)*Current Cull sow price</t>
  </si>
  <si>
    <t>Market Hog Price change imposed (1-year out Market Hog/Current Market Hog)*Current Replacement gilt price</t>
  </si>
  <si>
    <t>http://www.cmegroup.com/trading/agricultural/livestock/feeder-cattle.html</t>
  </si>
  <si>
    <t>Use difference in nearby and deferred (1-year out) contract to adjust price (settlement of prior day)</t>
  </si>
  <si>
    <t>http://www.cmegroup.com/trading/agricultural/livestock/live-cattle.html</t>
  </si>
  <si>
    <t xml:space="preserve">Use difference in nearby and deferred contract to adjust price (settlement of prior day) </t>
  </si>
  <si>
    <t>Adjust off of Fed Cattle price (=1-year out Fed Cattle/Current Fed Cattle)*Current Cull Cow price</t>
  </si>
  <si>
    <t>Automatically Updates</t>
  </si>
  <si>
    <t>http://www.cmegroup.com/trading/agricultural/dairy/class-iii-milk.html</t>
  </si>
  <si>
    <t>Use difference in nearby and deferred contract to adjust price (settlement of prior day)</t>
  </si>
  <si>
    <t>Feeder Steer Change imposed (=1-year out Feeder Steer/Current Feeder Steer)*Current Cull Yearling Heifer price</t>
  </si>
  <si>
    <t>http://www.cmegroup.com/trading/agricultural/grain-and-oilseed/corn.html</t>
  </si>
  <si>
    <t>http://www.cmegroup.com/trading/agricultural/grain-and-oilseed/soybean.html</t>
  </si>
  <si>
    <t>http://www.cmegroup.com/trading/agricultural/grain-and-oilseed/soybean-meal.html</t>
  </si>
  <si>
    <t>Adjusts off of corn price (=1-year out corn price/Current Corn Price)*Current DDG Price</t>
  </si>
  <si>
    <t>Adjust off of corn price (=1-year out corn price/Current Corn Price)*Current Prairie Hay Price</t>
  </si>
  <si>
    <t>Adjust off of corn price (=1-year out corn price/Current Corn Price)*Current Alfalfa Hay Price</t>
  </si>
  <si>
    <t>Current price * 1.02</t>
  </si>
  <si>
    <t>Cow Mineral</t>
  </si>
  <si>
    <t>Other Mineral</t>
  </si>
  <si>
    <t>Feed Processing</t>
  </si>
  <si>
    <t>No change</t>
  </si>
  <si>
    <t>Adjustment factor on feed ingredients of 1%</t>
  </si>
  <si>
    <t>Feeder Steer Change imposed (=5-year out Feeder Steer/Current Feeder Steer)*Current Cull Yearling Heifer price</t>
  </si>
  <si>
    <t>Adjusts off of corn price Adjusts off of corn price (=5-year out corn price/Current Corn Price)*Current DDG Price</t>
  </si>
  <si>
    <t>Adjust off of corn price (=5-year out corn price/Current Corn Price)*Current Prairie Hay Price</t>
  </si>
  <si>
    <t>Adjust off of corn price (=5-year out corn price/Current Corn Price)*Current Alfalfa Hay Price</t>
  </si>
  <si>
    <t>Current price * 1.1</t>
  </si>
  <si>
    <t>Adjustment factor on feed ingredients of 2%</t>
  </si>
  <si>
    <t>Oct. Heifer Calf Price ($/cwt)*</t>
  </si>
  <si>
    <t>Oct. Steer Calves Price ($/cwt)*</t>
  </si>
  <si>
    <t>March Feeder Steers ($/cwt)**</t>
  </si>
  <si>
    <t>July Feeder Steers ($/cwt)***</t>
  </si>
  <si>
    <t>* This a predicted October price for the budget year</t>
  </si>
  <si>
    <t>****This a predicted price for a Dec. sale of a fed animal</t>
  </si>
  <si>
    <t>March Feeder Steers</t>
  </si>
  <si>
    <t>July Feeder Steers</t>
  </si>
  <si>
    <t>Price ($/lb)</t>
  </si>
  <si>
    <t>Total:</t>
  </si>
  <si>
    <t>% Diet Minor Ingredients:</t>
  </si>
  <si>
    <t>Total "Minor" Ingredients:</t>
  </si>
  <si>
    <t>Soybean Meal, Dehull, Sol Extr2</t>
  </si>
  <si>
    <t>Soybean Meal, Dehulled, Expelled2</t>
  </si>
  <si>
    <t>Soybean Meal, Solvent Extracted2</t>
  </si>
  <si>
    <t>Dec. Fed Cattle ($/cwt)****</t>
  </si>
  <si>
    <t>Fed Cattle</t>
  </si>
  <si>
    <t>Grain Sorghum ($/cwt)</t>
  </si>
  <si>
    <t>Grain Sorghum</t>
  </si>
  <si>
    <t>Sheep</t>
  </si>
  <si>
    <t>Sheep Mineral ($/lb)</t>
  </si>
  <si>
    <t>Sept. Feeder Lamb Price ($/cwt)</t>
  </si>
  <si>
    <t>Sept. Slaughter Lamb Price ($/cwt)</t>
  </si>
  <si>
    <t>Current Cull Ewe Price ($/cwt)</t>
  </si>
  <si>
    <t xml:space="preserve">Forecasted by Livestock Information Marketing Center </t>
  </si>
  <si>
    <t xml:space="preserve">Regression equation of historical prices and LMIC forecast </t>
  </si>
  <si>
    <t>Dairy Bull Calves (per hd)</t>
  </si>
  <si>
    <t>Dairy Heifer Calves (per hd)</t>
  </si>
  <si>
    <t>LMIC spreadsheet “CombinedKSAuctions”, discounted by $8</t>
  </si>
  <si>
    <t>** This is a predicted price for the production year</t>
  </si>
  <si>
    <t>***This is a predicted price for the production year</t>
  </si>
  <si>
    <t>Beef Cull cow ($/cwt)</t>
  </si>
  <si>
    <t>Adjusts off of Hog and Corn prices</t>
  </si>
  <si>
    <t xml:space="preserve">Adjusts off of Feeder Steer Price </t>
  </si>
  <si>
    <t>Adjusts off of Feeder Steer Price</t>
  </si>
  <si>
    <t xml:space="preserve">Adjusts off of Hog and Corn prices </t>
  </si>
  <si>
    <t xml:space="preserve">Market Hog Price change imposed </t>
  </si>
  <si>
    <t xml:space="preserve">Adjust off of Steer Calf price </t>
  </si>
  <si>
    <t>Adjust off of Fed Cattle price</t>
  </si>
  <si>
    <t>(as of Dec. 7th, 2020)</t>
  </si>
  <si>
    <t>(Oct. 2020 USDA)</t>
  </si>
  <si>
    <t xml:space="preserve">https://www.ams.usda.gov/mnreports/ams_2810.pdf </t>
  </si>
  <si>
    <t xml:space="preserve">https://www.ams.usda.gov/mnreports/ams_2676.pdf </t>
  </si>
  <si>
    <t xml:space="preserve">https://beefbasis.com/analytics/basis-forecasting/ </t>
  </si>
  <si>
    <t xml:space="preserve">http://www.cmegroup.com/trading/agricultural/livestock/live-cattle.html </t>
  </si>
  <si>
    <t xml:space="preserve">https://usda.library.cornell.edu/concern/publications/c821gj76b?locale=en </t>
  </si>
  <si>
    <t xml:space="preserve">https://www.ams.usda.gov/mnreports/ams_2886.pdf </t>
  </si>
  <si>
    <t xml:space="preserve">https://www.ams.usda.gov/mnreports/ms_gr852.txt </t>
  </si>
  <si>
    <t xml:space="preserve">http://www.ams.usda.gov/mnreports/lsdethanol.pdf </t>
  </si>
  <si>
    <t xml:space="preserve">https://www.ams.usda.gov/mnreports/ams_2885.pdf </t>
  </si>
  <si>
    <t>NASS data for State of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</si>
</sst>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0.0000"/>
    <numFmt numFmtId="167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 MT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999999"/>
      </right>
      <top style="medium">
        <color indexed="64"/>
      </top>
      <bottom style="medium">
        <color indexed="64"/>
      </bottom>
      <diagonal/>
    </border>
    <border>
      <left/>
      <right style="medium">
        <color rgb="FF999999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44" fontId="3" fillId="2" borderId="0" xfId="1" applyFont="1" applyFill="1" applyAlignment="1">
      <alignment horizontal="center"/>
    </xf>
    <xf numFmtId="44" fontId="3" fillId="3" borderId="0" xfId="1" applyFont="1" applyFill="1" applyAlignment="1">
      <alignment horizontal="center"/>
    </xf>
    <xf numFmtId="44" fontId="3" fillId="4" borderId="0" xfId="1" applyFont="1" applyFill="1" applyAlignment="1">
      <alignment horizontal="center"/>
    </xf>
    <xf numFmtId="0" fontId="0" fillId="0" borderId="0" xfId="0" applyFill="1"/>
    <xf numFmtId="0" fontId="0" fillId="4" borderId="0" xfId="0" applyFill="1"/>
    <xf numFmtId="0" fontId="5" fillId="0" borderId="0" xfId="0" applyFont="1"/>
    <xf numFmtId="44" fontId="0" fillId="0" borderId="0" xfId="0" applyNumberFormat="1"/>
    <xf numFmtId="0" fontId="4" fillId="2" borderId="0" xfId="0" applyFont="1" applyFill="1"/>
    <xf numFmtId="0" fontId="5" fillId="4" borderId="0" xfId="0" applyFont="1" applyFill="1"/>
    <xf numFmtId="44" fontId="3" fillId="2" borderId="0" xfId="1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44" fontId="3" fillId="3" borderId="0" xfId="1" applyFont="1" applyFill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44" fontId="3" fillId="4" borderId="0" xfId="1" applyFont="1" applyFill="1" applyAlignment="1" applyProtection="1">
      <alignment horizontal="center"/>
      <protection locked="0"/>
    </xf>
    <xf numFmtId="0" fontId="10" fillId="3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6" fillId="2" borderId="0" xfId="2" applyFill="1" applyProtection="1">
      <protection locked="0"/>
    </xf>
    <xf numFmtId="0" fontId="6" fillId="4" borderId="0" xfId="2" applyFill="1"/>
    <xf numFmtId="0" fontId="6" fillId="0" borderId="0" xfId="2" applyProtection="1">
      <protection locked="0"/>
    </xf>
    <xf numFmtId="0" fontId="5" fillId="3" borderId="0" xfId="0" applyFont="1" applyFill="1" applyProtection="1">
      <protection locked="0"/>
    </xf>
    <xf numFmtId="0" fontId="2" fillId="5" borderId="0" xfId="0" applyFont="1" applyFill="1"/>
    <xf numFmtId="0" fontId="0" fillId="5" borderId="0" xfId="0" applyFill="1"/>
    <xf numFmtId="44" fontId="3" fillId="5" borderId="0" xfId="1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4" fontId="3" fillId="2" borderId="0" xfId="1" applyNumberFormat="1" applyFont="1" applyFill="1" applyAlignment="1" applyProtection="1">
      <alignment horizontal="center"/>
      <protection locked="0"/>
    </xf>
    <xf numFmtId="0" fontId="10" fillId="2" borderId="0" xfId="0" applyFont="1" applyFill="1" applyProtection="1">
      <protection locked="0"/>
    </xf>
    <xf numFmtId="10" fontId="0" fillId="0" borderId="0" xfId="0" applyNumberFormat="1" applyProtection="1">
      <protection locked="0"/>
    </xf>
    <xf numFmtId="44" fontId="5" fillId="2" borderId="0" xfId="1" applyFont="1" applyFill="1" applyAlignment="1" applyProtection="1">
      <alignment horizontal="center"/>
      <protection locked="0"/>
    </xf>
    <xf numFmtId="44" fontId="5" fillId="3" borderId="0" xfId="1" applyFont="1" applyFill="1" applyAlignment="1" applyProtection="1">
      <alignment horizontal="center"/>
      <protection locked="0"/>
    </xf>
    <xf numFmtId="44" fontId="5" fillId="3" borderId="0" xfId="0" applyNumberFormat="1" applyFont="1" applyFill="1" applyProtection="1">
      <protection locked="0"/>
    </xf>
    <xf numFmtId="44" fontId="5" fillId="3" borderId="0" xfId="1" applyNumberFormat="1" applyFont="1" applyFill="1" applyAlignment="1" applyProtection="1">
      <alignment horizontal="center"/>
      <protection locked="0"/>
    </xf>
    <xf numFmtId="44" fontId="5" fillId="4" borderId="0" xfId="1" applyFont="1" applyFill="1" applyAlignment="1" applyProtection="1">
      <alignment horizontal="center"/>
      <protection locked="0"/>
    </xf>
    <xf numFmtId="44" fontId="5" fillId="4" borderId="0" xfId="1" applyNumberFormat="1" applyFont="1" applyFill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/>
    <xf numFmtId="0" fontId="0" fillId="5" borderId="0" xfId="0" applyFill="1" applyAlignment="1">
      <alignment horizontal="center"/>
    </xf>
    <xf numFmtId="0" fontId="14" fillId="3" borderId="0" xfId="0" applyFont="1" applyFill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44" fontId="0" fillId="8" borderId="1" xfId="1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43" fontId="0" fillId="0" borderId="1" xfId="4" applyFont="1" applyBorder="1"/>
    <xf numFmtId="2" fontId="0" fillId="5" borderId="1" xfId="0" applyNumberFormat="1" applyFill="1" applyBorder="1"/>
    <xf numFmtId="44" fontId="2" fillId="0" borderId="0" xfId="1" applyFont="1"/>
    <xf numFmtId="44" fontId="5" fillId="4" borderId="0" xfId="0" applyNumberFormat="1" applyFont="1" applyFill="1" applyProtection="1">
      <protection locked="0"/>
    </xf>
    <xf numFmtId="0" fontId="0" fillId="0" borderId="1" xfId="0" applyBorder="1" applyAlignment="1">
      <alignment vertical="center" wrapText="1"/>
    </xf>
    <xf numFmtId="0" fontId="6" fillId="0" borderId="1" xfId="2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3" xfId="2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4" borderId="0" xfId="0" applyFont="1" applyFill="1"/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/>
    <xf numFmtId="167" fontId="2" fillId="0" borderId="0" xfId="5" applyNumberFormat="1" applyFont="1"/>
    <xf numFmtId="44" fontId="0" fillId="0" borderId="0" xfId="1" applyFont="1"/>
    <xf numFmtId="0" fontId="6" fillId="0" borderId="11" xfId="2" applyBorder="1" applyAlignment="1">
      <alignment vertical="center" wrapText="1"/>
    </xf>
    <xf numFmtId="44" fontId="3" fillId="2" borderId="0" xfId="0" applyNumberFormat="1" applyFont="1" applyFill="1" applyProtection="1">
      <protection locked="0"/>
    </xf>
    <xf numFmtId="44" fontId="0" fillId="0" borderId="0" xfId="0" applyNumberFormat="1" applyProtection="1">
      <protection locked="0"/>
    </xf>
    <xf numFmtId="44" fontId="0" fillId="3" borderId="0" xfId="0" applyNumberFormat="1" applyFill="1"/>
    <xf numFmtId="44" fontId="0" fillId="4" borderId="0" xfId="0" applyNumberFormat="1" applyFill="1"/>
    <xf numFmtId="0" fontId="0" fillId="0" borderId="1" xfId="0" applyFill="1" applyBorder="1" applyAlignment="1">
      <alignment vertical="center" wrapText="1"/>
    </xf>
    <xf numFmtId="44" fontId="3" fillId="4" borderId="0" xfId="0" applyNumberFormat="1" applyFont="1" applyFill="1" applyProtection="1">
      <protection locked="0"/>
    </xf>
    <xf numFmtId="44" fontId="16" fillId="2" borderId="0" xfId="0" applyNumberFormat="1" applyFont="1" applyFill="1"/>
    <xf numFmtId="44" fontId="16" fillId="0" borderId="0" xfId="0" applyNumberFormat="1" applyFont="1"/>
    <xf numFmtId="44" fontId="16" fillId="3" borderId="0" xfId="0" applyNumberFormat="1" applyFont="1" applyFill="1"/>
    <xf numFmtId="0" fontId="6" fillId="0" borderId="1" xfId="2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12" xfId="2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2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/>
  </cellXfs>
  <cellStyles count="6">
    <cellStyle name="Comma" xfId="4" builtinId="3"/>
    <cellStyle name="Currency" xfId="1" builtinId="4"/>
    <cellStyle name="Hyperlink" xfId="2" builtinId="8"/>
    <cellStyle name="Normal" xfId="0" builtinId="0"/>
    <cellStyle name="Normal 2 2" xfId="3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inreid/Documents/Livestock%20Budgets/June%202015%20Updates/KSU_Pork_FMG_June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rices"/>
      <sheetName val="Feed"/>
      <sheetName val="Farrow-Finish"/>
      <sheetName val="Farrow-Wean"/>
      <sheetName val="Wean-Finish"/>
      <sheetName val="Nursery"/>
      <sheetName val="Finishing"/>
      <sheetName val="Feed (2)_IDOtherIngValues"/>
    </sheetNames>
    <sheetDataSet>
      <sheetData sheetId="0"/>
      <sheetData sheetId="1">
        <row r="1">
          <cell r="A1" t="str">
            <v>Current Prices</v>
          </cell>
        </row>
        <row r="2">
          <cell r="A2" t="str">
            <v>One Year Out Prices</v>
          </cell>
        </row>
        <row r="3">
          <cell r="A3" t="str">
            <v>Five Years Out Prices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sda.gov/oce/commodity/projections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s.usda.gov/mnreports/dc_gr310.txt" TargetMode="External"/><Relationship Id="rId13" Type="http://schemas.openxmlformats.org/officeDocument/2006/relationships/hyperlink" Target="https://beefbasis.com/analytics/basis-forecasting/" TargetMode="External"/><Relationship Id="rId18" Type="http://schemas.openxmlformats.org/officeDocument/2006/relationships/hyperlink" Target="https://www.ams.usda.gov/mnreports/ams_2886.pdf" TargetMode="External"/><Relationship Id="rId3" Type="http://schemas.openxmlformats.org/officeDocument/2006/relationships/hyperlink" Target="https://www.ams.usda.gov/mnreports/ams_2810.pdf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://www.ams.usda.gov/mnreports/jc_ls130.txt" TargetMode="External"/><Relationship Id="rId12" Type="http://schemas.openxmlformats.org/officeDocument/2006/relationships/hyperlink" Target="https://beefbasis.com/analytics/basis-forecasting/" TargetMode="External"/><Relationship Id="rId17" Type="http://schemas.openxmlformats.org/officeDocument/2006/relationships/hyperlink" Target="https://www.ams.usda.gov/mnreports/ms_gr852.txt" TargetMode="External"/><Relationship Id="rId2" Type="http://schemas.openxmlformats.org/officeDocument/2006/relationships/hyperlink" Target="https://www.ams.usda.gov/mnreports/ams_2810.pdf" TargetMode="External"/><Relationship Id="rId16" Type="http://schemas.openxmlformats.org/officeDocument/2006/relationships/hyperlink" Target="https://www.ams.usda.gov/mnreports/ams_2886.pdf" TargetMode="External"/><Relationship Id="rId20" Type="http://schemas.openxmlformats.org/officeDocument/2006/relationships/hyperlink" Target="https://www.ams.usda.gov/mnreports/ams_2885.pdf" TargetMode="External"/><Relationship Id="rId1" Type="http://schemas.openxmlformats.org/officeDocument/2006/relationships/hyperlink" Target="http://www.ams.usda.gov/mnreports/lsddhps.pdf" TargetMode="External"/><Relationship Id="rId6" Type="http://schemas.openxmlformats.org/officeDocument/2006/relationships/hyperlink" Target="http://www.ams.usda.gov/mnreports/jc_ls130.txt" TargetMode="External"/><Relationship Id="rId11" Type="http://schemas.openxmlformats.org/officeDocument/2006/relationships/hyperlink" Target="https://beefbasis.com/analytics/basis-forecasting/" TargetMode="External"/><Relationship Id="rId5" Type="http://schemas.openxmlformats.org/officeDocument/2006/relationships/hyperlink" Target="http://www.ams.usda.gov/mnreports/jc_ls130.txt" TargetMode="External"/><Relationship Id="rId15" Type="http://schemas.openxmlformats.org/officeDocument/2006/relationships/hyperlink" Target="https://www.ams.usda.gov/mnreports/ams_2886.pdf" TargetMode="External"/><Relationship Id="rId10" Type="http://schemas.openxmlformats.org/officeDocument/2006/relationships/hyperlink" Target="https://beefbasis.com/analytics/basis-forecasting/" TargetMode="External"/><Relationship Id="rId19" Type="http://schemas.openxmlformats.org/officeDocument/2006/relationships/hyperlink" Target="http://www.ams.usda.gov/mnreports/lsdethanol.pdf" TargetMode="External"/><Relationship Id="rId4" Type="http://schemas.openxmlformats.org/officeDocument/2006/relationships/hyperlink" Target="https://www.ams.usda.gov/mnreports/ams_2676.pdf" TargetMode="External"/><Relationship Id="rId9" Type="http://schemas.openxmlformats.org/officeDocument/2006/relationships/hyperlink" Target="https://usda.library.cornell.edu/concern/publications/c821gj76b?locale=en" TargetMode="External"/><Relationship Id="rId14" Type="http://schemas.openxmlformats.org/officeDocument/2006/relationships/hyperlink" Target="http://www.cmegroup.com/trading/agricultural/livestock/live-cattle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www.cmegroup.com/trading/agricultural/livestock/live-cattle.html" TargetMode="External"/><Relationship Id="rId7" Type="http://schemas.openxmlformats.org/officeDocument/2006/relationships/hyperlink" Target="http://www.cmegroup.com/trading/agricultural/grain-and-oilseed/soybean-meal.html" TargetMode="External"/><Relationship Id="rId2" Type="http://schemas.openxmlformats.org/officeDocument/2006/relationships/hyperlink" Target="http://www.cmegroup.com/trading/agricultural/livestock/feeder-cattle.html" TargetMode="External"/><Relationship Id="rId1" Type="http://schemas.openxmlformats.org/officeDocument/2006/relationships/hyperlink" Target="http://www.cmegroup.com/trading/agricultural/livestock/lean-hogs.html" TargetMode="External"/><Relationship Id="rId6" Type="http://schemas.openxmlformats.org/officeDocument/2006/relationships/hyperlink" Target="http://www.cmegroup.com/trading/agricultural/grain-and-oilseed/soybean.html" TargetMode="External"/><Relationship Id="rId5" Type="http://schemas.openxmlformats.org/officeDocument/2006/relationships/hyperlink" Target="http://www.cmegroup.com/trading/agricultural/grain-and-oilseed/corn.html" TargetMode="External"/><Relationship Id="rId4" Type="http://schemas.openxmlformats.org/officeDocument/2006/relationships/hyperlink" Target="http://www.cmegroup.com/trading/agricultural/dairy/class-iii-milk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da.gov/oce/commodity/projections/" TargetMode="External"/><Relationship Id="rId3" Type="http://schemas.openxmlformats.org/officeDocument/2006/relationships/hyperlink" Target="http://www.usda.gov/oce/commodity/projections/" TargetMode="External"/><Relationship Id="rId7" Type="http://schemas.openxmlformats.org/officeDocument/2006/relationships/hyperlink" Target="http://www.usda.gov/oce/commodity/projections/" TargetMode="External"/><Relationship Id="rId2" Type="http://schemas.openxmlformats.org/officeDocument/2006/relationships/hyperlink" Target="http://www.usda.gov/oce/commodity/projections/" TargetMode="External"/><Relationship Id="rId1" Type="http://schemas.openxmlformats.org/officeDocument/2006/relationships/hyperlink" Target="http://www.usda.gov/oce/commodity/projections/" TargetMode="External"/><Relationship Id="rId6" Type="http://schemas.openxmlformats.org/officeDocument/2006/relationships/hyperlink" Target="http://www.usda.gov/oce/commodity/projections/" TargetMode="External"/><Relationship Id="rId5" Type="http://schemas.openxmlformats.org/officeDocument/2006/relationships/hyperlink" Target="http://www.usda.gov/oce/commodity/projections/" TargetMode="External"/><Relationship Id="rId4" Type="http://schemas.openxmlformats.org/officeDocument/2006/relationships/hyperlink" Target="http://www.usda.gov/oce/commodity/projections/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5"/>
  <sheetViews>
    <sheetView tabSelected="1" zoomScaleNormal="100" workbookViewId="0">
      <selection activeCell="G226" sqref="G226"/>
    </sheetView>
  </sheetViews>
  <sheetFormatPr defaultRowHeight="14.4"/>
  <cols>
    <col min="1" max="1" width="39.41796875" bestFit="1" customWidth="1"/>
    <col min="2" max="2" width="19.41796875" bestFit="1" customWidth="1"/>
    <col min="3" max="3" width="74.68359375" hidden="1" customWidth="1"/>
    <col min="4" max="4" width="19.41796875" bestFit="1" customWidth="1"/>
    <col min="5" max="5" width="17.26171875" hidden="1" customWidth="1"/>
    <col min="6" max="6" width="0.83984375" hidden="1" customWidth="1"/>
    <col min="7" max="7" width="19.68359375" bestFit="1" customWidth="1"/>
    <col min="8" max="8" width="46.68359375" hidden="1" customWidth="1"/>
    <col min="9" max="9" width="37.83984375" customWidth="1"/>
    <col min="11" max="11" width="21.83984375" customWidth="1"/>
    <col min="14" max="14" width="12.578125" customWidth="1"/>
  </cols>
  <sheetData>
    <row r="1" spans="1:11">
      <c r="A1" s="1" t="s">
        <v>0</v>
      </c>
    </row>
    <row r="2" spans="1:11">
      <c r="A2" s="1" t="s">
        <v>1</v>
      </c>
    </row>
    <row r="3" spans="1:11">
      <c r="A3" s="1" t="s">
        <v>2</v>
      </c>
    </row>
    <row r="4" spans="1:11">
      <c r="B4" s="2" t="str">
        <f>A1</f>
        <v>Current Prices</v>
      </c>
      <c r="C4" s="3"/>
      <c r="D4" s="4" t="str">
        <f>A2</f>
        <v>One Year Out Prices</v>
      </c>
      <c r="E4" s="5"/>
      <c r="G4" s="6" t="str">
        <f>A3</f>
        <v>Five Years Out Prices</v>
      </c>
      <c r="H4" s="11"/>
    </row>
    <row r="5" spans="1:11">
      <c r="B5" s="14" t="s">
        <v>361</v>
      </c>
      <c r="C5" s="3"/>
      <c r="D5" s="4" t="str">
        <f>B5</f>
        <v>(as of Dec. 7th, 2020)</v>
      </c>
      <c r="E5" s="5"/>
      <c r="G5" s="88" t="s">
        <v>362</v>
      </c>
      <c r="H5" s="11"/>
    </row>
    <row r="6" spans="1:11">
      <c r="A6" t="s">
        <v>14</v>
      </c>
      <c r="B6" s="16">
        <v>44.75</v>
      </c>
      <c r="C6" s="17"/>
      <c r="D6" s="18">
        <f>B6+((68.375-66.575)*0.74)</f>
        <v>46.082000000000001</v>
      </c>
      <c r="E6" s="19"/>
      <c r="F6" s="20"/>
      <c r="G6" s="21">
        <v>58.48</v>
      </c>
      <c r="H6" s="11"/>
      <c r="I6" s="10"/>
      <c r="J6" s="10"/>
    </row>
    <row r="7" spans="1:11">
      <c r="A7" t="s">
        <v>15</v>
      </c>
      <c r="B7" s="16">
        <v>43.23</v>
      </c>
      <c r="C7" s="17"/>
      <c r="D7" s="38">
        <f>71.04265+0.110645*D6-5.49985*D27</f>
        <v>53.152019889999991</v>
      </c>
      <c r="E7" s="22"/>
      <c r="F7" s="23"/>
      <c r="G7" s="41">
        <f>71.04265+0.110645*G6-5.49985*G27</f>
        <v>57.988702099999998</v>
      </c>
      <c r="H7" s="11"/>
      <c r="I7" s="10"/>
      <c r="J7" s="10"/>
    </row>
    <row r="8" spans="1:11">
      <c r="A8" t="s">
        <v>22</v>
      </c>
      <c r="B8" s="16">
        <v>54.43</v>
      </c>
      <c r="C8" s="17"/>
      <c r="D8" s="38">
        <f>63.71119+0.934748*D6-9.62831*D27</f>
        <v>66.539911536000005</v>
      </c>
      <c r="E8" s="22"/>
      <c r="F8" s="23"/>
      <c r="G8" s="41">
        <f>63.71119+0.934748*G6-9.62831*G27</f>
        <v>84.194752539999996</v>
      </c>
      <c r="H8" s="11"/>
      <c r="I8" s="10"/>
      <c r="J8" s="10"/>
    </row>
    <row r="9" spans="1:11">
      <c r="A9" t="s">
        <v>16</v>
      </c>
      <c r="B9" s="16">
        <v>46.3</v>
      </c>
      <c r="C9" s="17"/>
      <c r="D9" s="38">
        <f>B9*(D6/B6)</f>
        <v>47.678136312849155</v>
      </c>
      <c r="E9" s="22"/>
      <c r="F9" s="23"/>
      <c r="G9" s="41">
        <f>B9*(G6/B6)</f>
        <v>60.505564245810049</v>
      </c>
      <c r="H9" s="11"/>
      <c r="I9" s="10"/>
      <c r="J9" s="10"/>
      <c r="K9" s="10"/>
    </row>
    <row r="10" spans="1:11">
      <c r="A10" t="s">
        <v>17</v>
      </c>
      <c r="B10" s="37">
        <f>B6*2.75+75</f>
        <v>198.0625</v>
      </c>
      <c r="C10" s="17"/>
      <c r="D10" s="38">
        <f>B10*(D6/B6)</f>
        <v>203.95790223463686</v>
      </c>
      <c r="E10" s="22"/>
      <c r="F10" s="23"/>
      <c r="G10" s="41">
        <f>B10*(G6/B6)</f>
        <v>258.83117318435757</v>
      </c>
      <c r="H10" s="11"/>
      <c r="I10" s="10"/>
      <c r="J10" s="10"/>
      <c r="K10" s="10"/>
    </row>
    <row r="11" spans="1:11">
      <c r="B11" s="20"/>
      <c r="C11" s="20"/>
      <c r="D11" s="20"/>
      <c r="E11" s="20"/>
      <c r="F11" s="20"/>
      <c r="G11" s="20"/>
    </row>
    <row r="12" spans="1:11">
      <c r="A12" t="s">
        <v>322</v>
      </c>
      <c r="B12" s="16">
        <v>149.72</v>
      </c>
      <c r="C12" s="35"/>
      <c r="D12" s="18"/>
      <c r="E12" s="22"/>
      <c r="F12" s="23"/>
      <c r="G12" s="41">
        <f>(B12/B13)*G13</f>
        <v>146.70629060447175</v>
      </c>
      <c r="H12" s="11"/>
      <c r="I12" s="10"/>
      <c r="J12" s="10"/>
    </row>
    <row r="13" spans="1:11">
      <c r="A13" t="s">
        <v>323</v>
      </c>
      <c r="B13" s="16">
        <v>165.93</v>
      </c>
      <c r="C13" s="35"/>
      <c r="D13" s="18"/>
      <c r="E13" s="22"/>
      <c r="F13" s="23"/>
      <c r="G13" s="21">
        <v>162.59</v>
      </c>
      <c r="H13" s="11"/>
      <c r="I13" s="10"/>
      <c r="J13" s="10"/>
    </row>
    <row r="14" spans="1:11">
      <c r="A14" t="s">
        <v>324</v>
      </c>
      <c r="B14" s="16">
        <v>145.63999999999999</v>
      </c>
      <c r="C14" s="24"/>
      <c r="D14" s="18">
        <v>149.72</v>
      </c>
      <c r="E14" s="19"/>
      <c r="F14" s="20"/>
      <c r="G14" s="41">
        <f>0.85*G13</f>
        <v>138.20150000000001</v>
      </c>
      <c r="H14" s="11"/>
      <c r="I14" s="10"/>
      <c r="J14" s="10"/>
    </row>
    <row r="15" spans="1:11">
      <c r="A15" t="s">
        <v>325</v>
      </c>
      <c r="B15" s="16">
        <v>142.30000000000001</v>
      </c>
      <c r="C15" s="24"/>
      <c r="D15" s="18"/>
      <c r="E15" s="19"/>
      <c r="F15" s="20"/>
      <c r="G15" s="21">
        <v>145.12</v>
      </c>
      <c r="H15" s="11"/>
      <c r="I15" s="10"/>
      <c r="J15" s="10"/>
    </row>
    <row r="16" spans="1:11">
      <c r="A16" t="s">
        <v>337</v>
      </c>
      <c r="B16" s="16">
        <f>117.175-0.57</f>
        <v>116.605</v>
      </c>
      <c r="C16" s="17"/>
      <c r="D16" s="18">
        <f>B16</f>
        <v>116.605</v>
      </c>
      <c r="E16" s="19"/>
      <c r="F16" s="20"/>
      <c r="G16" s="21">
        <v>114.61</v>
      </c>
      <c r="H16" s="25"/>
      <c r="I16" s="10"/>
      <c r="J16" s="10"/>
    </row>
    <row r="17" spans="1:13">
      <c r="A17" t="s">
        <v>353</v>
      </c>
      <c r="B17" s="16">
        <f>(49+59.5)/2</f>
        <v>54.25</v>
      </c>
      <c r="C17" s="24"/>
      <c r="D17" s="38"/>
      <c r="E17" s="22"/>
      <c r="F17" s="23"/>
      <c r="G17" s="41">
        <f>B17*(G16/B16)</f>
        <v>53.321834398181899</v>
      </c>
      <c r="H17" s="11"/>
      <c r="I17" s="10"/>
      <c r="J17" s="10"/>
    </row>
    <row r="18" spans="1:13">
      <c r="B18" s="16"/>
      <c r="C18" s="24"/>
      <c r="D18" s="18"/>
      <c r="E18" s="22"/>
      <c r="F18" s="23"/>
      <c r="G18" s="21"/>
      <c r="H18" s="11"/>
      <c r="I18" s="10"/>
      <c r="J18" s="10"/>
    </row>
    <row r="19" spans="1:13">
      <c r="A19" s="12" t="s">
        <v>20</v>
      </c>
      <c r="B19" s="16">
        <v>18.8</v>
      </c>
      <c r="C19" s="26"/>
      <c r="D19" s="18">
        <f>ROUND(B19+(16.9-15.35),1)</f>
        <v>20.399999999999999</v>
      </c>
      <c r="E19" s="19"/>
      <c r="F19" s="20"/>
      <c r="G19" s="21">
        <v>17.600000000000001</v>
      </c>
      <c r="H19" s="11"/>
    </row>
    <row r="20" spans="1:13">
      <c r="A20" t="s">
        <v>40</v>
      </c>
      <c r="B20" s="16">
        <v>1400</v>
      </c>
      <c r="C20" s="26"/>
      <c r="D20" s="39">
        <f>ROUND(B20*(D14/B14),0)</f>
        <v>1439</v>
      </c>
      <c r="E20" s="27"/>
      <c r="F20" s="20"/>
      <c r="G20" s="41">
        <f>ROUND(B20*(G14/B14),0)</f>
        <v>1328</v>
      </c>
      <c r="H20" s="11"/>
    </row>
    <row r="21" spans="1:13">
      <c r="A21" t="s">
        <v>348</v>
      </c>
      <c r="B21" s="16">
        <v>50</v>
      </c>
      <c r="C21" s="26"/>
      <c r="D21" s="39">
        <f>ROUND(B21*(D14/B14),0)</f>
        <v>51</v>
      </c>
      <c r="E21" s="19"/>
      <c r="F21" s="20"/>
      <c r="G21" s="70">
        <f>ROUND(B21*(G14/B14),0)</f>
        <v>47</v>
      </c>
      <c r="H21" s="11"/>
    </row>
    <row r="22" spans="1:13">
      <c r="A22" t="s">
        <v>349</v>
      </c>
      <c r="B22" s="16">
        <v>40</v>
      </c>
      <c r="C22" s="26"/>
      <c r="D22" s="39">
        <f>ROUND(B22*(D14/B14),0)</f>
        <v>41</v>
      </c>
      <c r="E22" s="19"/>
      <c r="F22" s="20"/>
      <c r="G22" s="41">
        <f>ROUND(B22*(G14/B14),0)</f>
        <v>38</v>
      </c>
      <c r="H22" s="11"/>
    </row>
    <row r="23" spans="1:13">
      <c r="A23" t="s">
        <v>42</v>
      </c>
      <c r="B23" s="16">
        <f>(43+47.5)/2</f>
        <v>45.25</v>
      </c>
      <c r="C23" s="24"/>
      <c r="D23" s="38">
        <f>ROUND(B23*D16/B16,0)</f>
        <v>45</v>
      </c>
      <c r="E23" s="19"/>
      <c r="F23" s="20"/>
      <c r="G23" s="41">
        <f>ROUND(B23*G16/B16,0)</f>
        <v>44</v>
      </c>
      <c r="H23" s="15"/>
      <c r="M23" s="13"/>
    </row>
    <row r="24" spans="1:13">
      <c r="A24" t="s">
        <v>43</v>
      </c>
      <c r="B24" s="16">
        <f>B16-10</f>
        <v>106.605</v>
      </c>
      <c r="C24" s="36"/>
      <c r="D24" s="39">
        <f>ROUND(B24*D14/B14,0)</f>
        <v>110</v>
      </c>
      <c r="E24" s="19"/>
      <c r="F24" s="20"/>
      <c r="G24" s="70">
        <f>ROUND(G16-10,0)</f>
        <v>105</v>
      </c>
      <c r="H24" s="15"/>
    </row>
    <row r="25" spans="1:13">
      <c r="A25" t="s">
        <v>44</v>
      </c>
      <c r="B25" s="16">
        <f>132-8</f>
        <v>124</v>
      </c>
      <c r="C25" s="20"/>
      <c r="D25" s="39">
        <f>ROUND(B25*D14/B14,0)</f>
        <v>127</v>
      </c>
      <c r="E25" s="19"/>
      <c r="F25" s="20"/>
      <c r="G25" s="70">
        <f>ROUND(B25*G14/B14,0)</f>
        <v>118</v>
      </c>
      <c r="H25" s="15"/>
    </row>
    <row r="26" spans="1:13">
      <c r="A26" t="s">
        <v>339</v>
      </c>
      <c r="B26" s="100">
        <f>(5.45/56)*100</f>
        <v>9.7321428571428577</v>
      </c>
      <c r="C26" s="101"/>
      <c r="D26" s="39">
        <f>(D27/B27)*B26</f>
        <v>9.5718487394957972</v>
      </c>
      <c r="E26" s="101"/>
      <c r="F26" s="101"/>
      <c r="G26" s="105">
        <f>3.7/56*100</f>
        <v>6.6071428571428577</v>
      </c>
    </row>
    <row r="27" spans="1:13">
      <c r="A27" t="s">
        <v>3</v>
      </c>
      <c r="B27" s="16">
        <v>4.25</v>
      </c>
      <c r="C27" s="17"/>
      <c r="D27" s="18">
        <f>B27+(4.1-4.17)</f>
        <v>4.18</v>
      </c>
      <c r="E27" s="19"/>
      <c r="F27" s="20"/>
      <c r="G27" s="21">
        <v>3.55</v>
      </c>
    </row>
    <row r="28" spans="1:13">
      <c r="A28" t="s">
        <v>35</v>
      </c>
      <c r="B28" s="16">
        <v>10.8</v>
      </c>
      <c r="C28" s="17"/>
      <c r="D28" s="18">
        <f>B28+(10.37-11.63)</f>
        <v>9.5399999999999991</v>
      </c>
      <c r="E28" s="19"/>
      <c r="F28" s="20"/>
      <c r="G28" s="21">
        <v>9.65</v>
      </c>
      <c r="H28" s="25"/>
    </row>
    <row r="29" spans="1:13">
      <c r="A29" t="s">
        <v>23</v>
      </c>
      <c r="B29" s="16">
        <v>380</v>
      </c>
      <c r="C29" s="17"/>
      <c r="D29" s="18">
        <f>B29+(343.4-388.8)</f>
        <v>334.59999999999997</v>
      </c>
      <c r="E29" s="19"/>
      <c r="F29" s="20"/>
      <c r="G29" s="21">
        <v>341</v>
      </c>
    </row>
    <row r="30" spans="1:13">
      <c r="A30" t="s">
        <v>6</v>
      </c>
      <c r="B30" s="16">
        <v>210</v>
      </c>
      <c r="C30" s="17"/>
      <c r="D30" s="38">
        <f>(D27/B27)*B30</f>
        <v>206.5411764705882</v>
      </c>
      <c r="E30" s="19"/>
      <c r="F30" s="20"/>
      <c r="G30" s="41">
        <f>(G27/B27)*B30</f>
        <v>175.41176470588235</v>
      </c>
    </row>
    <row r="31" spans="1:13">
      <c r="A31" t="s">
        <v>9</v>
      </c>
      <c r="B31" s="37">
        <f>B27*8</f>
        <v>34</v>
      </c>
      <c r="C31" s="33"/>
      <c r="D31" s="38">
        <f>D27*8</f>
        <v>33.44</v>
      </c>
      <c r="E31" s="27"/>
      <c r="F31" s="20"/>
      <c r="G31" s="41">
        <f>G27*8</f>
        <v>28.4</v>
      </c>
      <c r="H31" s="15"/>
      <c r="I31" s="10"/>
      <c r="J31" s="10"/>
    </row>
    <row r="32" spans="1:13">
      <c r="A32" t="s">
        <v>10</v>
      </c>
      <c r="B32" s="16">
        <v>70</v>
      </c>
      <c r="C32" s="24"/>
      <c r="D32" s="38">
        <f>(D27/B27)*B32</f>
        <v>68.847058823529409</v>
      </c>
      <c r="E32" s="22"/>
      <c r="F32" s="23"/>
      <c r="G32" s="41">
        <f>(G27/B27)*B32</f>
        <v>58.470588235294109</v>
      </c>
      <c r="H32" s="11"/>
      <c r="I32" s="10"/>
      <c r="J32" s="10"/>
    </row>
    <row r="33" spans="1:14">
      <c r="A33" t="s">
        <v>11</v>
      </c>
      <c r="B33" s="16">
        <v>160</v>
      </c>
      <c r="C33" s="17"/>
      <c r="D33" s="38">
        <f>(D27/B27)*B33</f>
        <v>157.36470588235292</v>
      </c>
      <c r="E33" s="22"/>
      <c r="F33" s="23"/>
      <c r="G33" s="41">
        <f>(G27/B27)*B33</f>
        <v>133.64705882352939</v>
      </c>
      <c r="H33" s="11"/>
      <c r="I33" s="10"/>
      <c r="J33" s="10"/>
    </row>
    <row r="34" spans="1:14">
      <c r="A34" t="s">
        <v>37</v>
      </c>
      <c r="B34" s="16">
        <v>200</v>
      </c>
      <c r="C34" s="24"/>
      <c r="D34" s="38">
        <f>(D27/B27)*B34</f>
        <v>196.70588235294116</v>
      </c>
      <c r="E34" s="19"/>
      <c r="F34" s="20"/>
      <c r="G34" s="41">
        <f>(G27/B27)*B34</f>
        <v>167.05882352941174</v>
      </c>
      <c r="H34" s="11"/>
    </row>
    <row r="35" spans="1:14">
      <c r="A35" t="s">
        <v>12</v>
      </c>
      <c r="B35" s="16">
        <v>20</v>
      </c>
      <c r="C35" s="24"/>
      <c r="D35" s="38">
        <f>B35*1.02</f>
        <v>20.399999999999999</v>
      </c>
      <c r="E35" s="19"/>
      <c r="F35" s="20"/>
      <c r="G35" s="41">
        <f>B35*1.1</f>
        <v>22</v>
      </c>
      <c r="H35" s="11"/>
      <c r="I35" s="10"/>
      <c r="J35" s="10"/>
    </row>
    <row r="36" spans="1:14">
      <c r="A36" t="s">
        <v>13</v>
      </c>
      <c r="B36" s="16">
        <v>15</v>
      </c>
      <c r="C36" s="17"/>
      <c r="D36" s="38">
        <f>B36*1.02</f>
        <v>15.3</v>
      </c>
      <c r="E36" s="19"/>
      <c r="F36" s="20"/>
      <c r="G36" s="41">
        <f>B36*1.1</f>
        <v>16.5</v>
      </c>
      <c r="H36" s="11"/>
      <c r="I36" s="10"/>
      <c r="J36" s="10"/>
    </row>
    <row r="37" spans="1:14">
      <c r="A37" t="s">
        <v>38</v>
      </c>
      <c r="B37" s="34">
        <v>850</v>
      </c>
      <c r="C37" s="17"/>
      <c r="D37" s="40">
        <f>B37*1.02</f>
        <v>867</v>
      </c>
      <c r="E37" s="19"/>
      <c r="F37" s="20"/>
      <c r="G37" s="42">
        <f>B37*1.1</f>
        <v>935.00000000000011</v>
      </c>
      <c r="H37" s="11"/>
      <c r="I37" s="10"/>
      <c r="J37" s="10"/>
    </row>
    <row r="38" spans="1:14">
      <c r="A38" t="s">
        <v>39</v>
      </c>
      <c r="B38" s="16">
        <v>600</v>
      </c>
      <c r="C38" s="17"/>
      <c r="D38" s="38">
        <f>B38*1.02</f>
        <v>612</v>
      </c>
      <c r="E38" s="19"/>
      <c r="F38" s="20"/>
      <c r="G38" s="41">
        <f>B38*1.1</f>
        <v>660</v>
      </c>
      <c r="H38" s="11"/>
      <c r="I38" s="10"/>
      <c r="J38" s="10"/>
    </row>
    <row r="39" spans="1:14">
      <c r="A39" t="s">
        <v>36</v>
      </c>
      <c r="B39" s="16">
        <v>17</v>
      </c>
      <c r="C39" s="17"/>
      <c r="D39" s="38">
        <f>B39</f>
        <v>17</v>
      </c>
      <c r="E39" s="19"/>
      <c r="F39" s="20"/>
      <c r="G39" s="41">
        <f>B39</f>
        <v>17</v>
      </c>
      <c r="H39" s="11"/>
    </row>
    <row r="40" spans="1:14" hidden="1">
      <c r="A40" t="s">
        <v>24</v>
      </c>
      <c r="B40" s="16">
        <f>'Feed (2)_IDOtherIngValues'!G197</f>
        <v>0.10818308031650385</v>
      </c>
      <c r="C40" s="17"/>
      <c r="D40" s="38">
        <f>B40*$D$215</f>
        <v>0.10926491111966889</v>
      </c>
      <c r="E40" s="19"/>
      <c r="F40" s="20"/>
      <c r="G40" s="41">
        <f t="shared" ref="G40:G43" si="0">B40*$G$215</f>
        <v>0.11034674192283393</v>
      </c>
    </row>
    <row r="41" spans="1:14" hidden="1">
      <c r="A41" t="s">
        <v>25</v>
      </c>
      <c r="B41" s="16">
        <f>'Feed (2)_IDOtherIngValues'!H197</f>
        <v>0.20277752822665265</v>
      </c>
      <c r="C41" s="17"/>
      <c r="D41" s="38">
        <f t="shared" ref="D41:D43" si="1">B41*$D$215</f>
        <v>0.20480530350891918</v>
      </c>
      <c r="E41" s="19"/>
      <c r="F41" s="20"/>
      <c r="G41" s="41">
        <f t="shared" si="0"/>
        <v>0.2068330787911857</v>
      </c>
    </row>
    <row r="42" spans="1:14" hidden="1">
      <c r="A42" t="s">
        <v>26</v>
      </c>
      <c r="B42" s="16">
        <f>'Feed (2)_IDOtherIngValues'!I197</f>
        <v>0.29337424167505716</v>
      </c>
      <c r="C42" s="17"/>
      <c r="D42" s="38">
        <f t="shared" si="1"/>
        <v>0.29630798409180775</v>
      </c>
      <c r="E42" s="19"/>
      <c r="F42" s="20"/>
      <c r="G42" s="41">
        <f t="shared" si="0"/>
        <v>0.29924172650855829</v>
      </c>
    </row>
    <row r="43" spans="1:14" hidden="1">
      <c r="A43" t="s">
        <v>27</v>
      </c>
      <c r="B43" s="16">
        <f>'Feed (2)_IDOtherIngValues'!J197</f>
        <v>0.38740272553688754</v>
      </c>
      <c r="C43" s="17"/>
      <c r="D43" s="38">
        <f t="shared" si="1"/>
        <v>0.39127675279225643</v>
      </c>
      <c r="E43" s="19"/>
      <c r="F43" s="20"/>
      <c r="G43" s="41">
        <f t="shared" si="0"/>
        <v>0.39515078004762527</v>
      </c>
    </row>
    <row r="44" spans="1:14" hidden="1">
      <c r="A44" t="s">
        <v>28</v>
      </c>
      <c r="B44" s="16">
        <f>'Feed (2)_IDOtherIngValues'!K197</f>
        <v>0.24720881108861548</v>
      </c>
      <c r="C44" s="17"/>
      <c r="D44" s="38">
        <f>B44*$D$215</f>
        <v>0.24968089919950162</v>
      </c>
      <c r="E44" s="19"/>
      <c r="F44" s="20"/>
      <c r="G44" s="41">
        <f>B44*$G$215</f>
        <v>0.25215298731038777</v>
      </c>
    </row>
    <row r="45" spans="1:14" hidden="1"/>
    <row r="46" spans="1:14" hidden="1">
      <c r="A46" s="28" t="s">
        <v>29</v>
      </c>
      <c r="B46" s="29"/>
      <c r="C46" s="29"/>
      <c r="D46" s="29"/>
      <c r="E46" s="29"/>
      <c r="F46" s="29"/>
      <c r="G46" s="29"/>
      <c r="H46" s="29"/>
      <c r="I46" s="29"/>
    </row>
    <row r="47" spans="1:14" hidden="1">
      <c r="A47" t="s">
        <v>74</v>
      </c>
      <c r="B47" s="30">
        <f>B27/56</f>
        <v>7.5892857142857137E-2</v>
      </c>
      <c r="C47" s="29" t="s">
        <v>4</v>
      </c>
      <c r="D47" s="30">
        <f>B47*$D$215</f>
        <v>7.6651785714285714E-2</v>
      </c>
      <c r="E47" s="29"/>
      <c r="F47" s="29"/>
      <c r="G47" s="30">
        <f>B47*$G$215</f>
        <v>7.7410714285714277E-2</v>
      </c>
      <c r="H47" s="25" t="s">
        <v>21</v>
      </c>
      <c r="I47" s="31" t="s">
        <v>30</v>
      </c>
      <c r="K47" s="13"/>
      <c r="N47" s="13"/>
    </row>
    <row r="48" spans="1:14" hidden="1">
      <c r="A48" t="s">
        <v>131</v>
      </c>
      <c r="B48" s="7">
        <v>4.8000000000000001E-2</v>
      </c>
      <c r="C48" s="29" t="s">
        <v>5</v>
      </c>
      <c r="D48" s="38">
        <f>B48*$D$215</f>
        <v>4.8480000000000002E-2</v>
      </c>
      <c r="E48" s="29"/>
      <c r="F48" s="29"/>
      <c r="G48" s="41">
        <f>B48*$G$215</f>
        <v>4.8960000000000004E-2</v>
      </c>
      <c r="I48" s="31" t="s">
        <v>30</v>
      </c>
      <c r="N48" s="13"/>
    </row>
    <row r="49" spans="1:14" hidden="1">
      <c r="A49" t="s">
        <v>132</v>
      </c>
      <c r="B49" s="7"/>
      <c r="C49" s="29" t="s">
        <v>7</v>
      </c>
      <c r="D49" s="38">
        <f t="shared" ref="D49:D102" si="2">B49*$D$215</f>
        <v>0</v>
      </c>
      <c r="E49" s="29"/>
      <c r="F49" s="29"/>
      <c r="G49" s="41">
        <f t="shared" ref="G49:G102" si="3">B49*$G$215</f>
        <v>0</v>
      </c>
      <c r="I49" s="31" t="s">
        <v>30</v>
      </c>
      <c r="N49" s="13"/>
    </row>
    <row r="50" spans="1:14" hidden="1">
      <c r="A50" t="s">
        <v>133</v>
      </c>
      <c r="B50" s="7"/>
      <c r="C50" s="29">
        <v>0</v>
      </c>
      <c r="D50" s="38">
        <f t="shared" si="2"/>
        <v>0</v>
      </c>
      <c r="E50" s="29"/>
      <c r="F50" s="29"/>
      <c r="G50" s="41">
        <f t="shared" si="3"/>
        <v>0</v>
      </c>
      <c r="I50" s="31" t="s">
        <v>30</v>
      </c>
      <c r="N50" s="13"/>
    </row>
    <row r="51" spans="1:14" hidden="1">
      <c r="A51" t="s">
        <v>134</v>
      </c>
      <c r="B51" s="7">
        <v>0.125</v>
      </c>
      <c r="C51" s="29">
        <v>0</v>
      </c>
      <c r="D51" s="38">
        <f t="shared" si="2"/>
        <v>0.12625</v>
      </c>
      <c r="E51" s="29"/>
      <c r="F51" s="29"/>
      <c r="G51" s="41">
        <f t="shared" si="3"/>
        <v>0.1275</v>
      </c>
      <c r="I51" s="31" t="s">
        <v>30</v>
      </c>
      <c r="N51" s="13"/>
    </row>
    <row r="52" spans="1:14" hidden="1">
      <c r="A52" t="s">
        <v>135</v>
      </c>
      <c r="B52" s="7">
        <v>7.8E-2</v>
      </c>
      <c r="C52" s="29">
        <v>0</v>
      </c>
      <c r="D52" s="38">
        <f t="shared" si="2"/>
        <v>7.8780000000000003E-2</v>
      </c>
      <c r="E52" s="29"/>
      <c r="F52" s="29"/>
      <c r="G52" s="41">
        <f t="shared" si="3"/>
        <v>7.9560000000000006E-2</v>
      </c>
      <c r="I52" s="31" t="s">
        <v>30</v>
      </c>
      <c r="N52" s="13"/>
    </row>
    <row r="53" spans="1:14" hidden="1">
      <c r="A53" t="s">
        <v>136</v>
      </c>
      <c r="B53" s="7"/>
      <c r="C53" s="29">
        <v>0</v>
      </c>
      <c r="D53" s="38">
        <f t="shared" si="2"/>
        <v>0</v>
      </c>
      <c r="E53" s="29"/>
      <c r="F53" s="29"/>
      <c r="G53" s="41">
        <f t="shared" si="3"/>
        <v>0</v>
      </c>
      <c r="I53" s="31" t="s">
        <v>30</v>
      </c>
      <c r="N53" s="13"/>
    </row>
    <row r="54" spans="1:14" hidden="1">
      <c r="A54" t="s">
        <v>137</v>
      </c>
      <c r="B54" s="7">
        <v>0.06</v>
      </c>
      <c r="C54" s="29">
        <v>0</v>
      </c>
      <c r="D54" s="38">
        <f t="shared" si="2"/>
        <v>6.0600000000000001E-2</v>
      </c>
      <c r="E54" s="29"/>
      <c r="F54" s="29"/>
      <c r="G54" s="41">
        <f t="shared" si="3"/>
        <v>6.1199999999999997E-2</v>
      </c>
      <c r="I54" s="31" t="s">
        <v>30</v>
      </c>
      <c r="N54" s="13"/>
    </row>
    <row r="55" spans="1:14" hidden="1">
      <c r="A55" t="s">
        <v>334</v>
      </c>
      <c r="B55" s="7"/>
      <c r="C55" s="29">
        <v>0</v>
      </c>
      <c r="D55" s="38">
        <f t="shared" si="2"/>
        <v>0</v>
      </c>
      <c r="E55" s="29"/>
      <c r="F55" s="29"/>
      <c r="G55" s="41">
        <f t="shared" si="3"/>
        <v>0</v>
      </c>
      <c r="I55" s="31" t="s">
        <v>30</v>
      </c>
      <c r="N55" s="13"/>
    </row>
    <row r="56" spans="1:14" hidden="1">
      <c r="A56" t="s">
        <v>335</v>
      </c>
      <c r="B56" s="7"/>
      <c r="C56" s="29">
        <v>0</v>
      </c>
      <c r="D56" s="38">
        <f t="shared" si="2"/>
        <v>0</v>
      </c>
      <c r="E56" s="29"/>
      <c r="F56" s="29"/>
      <c r="G56" s="41">
        <f t="shared" si="3"/>
        <v>0</v>
      </c>
      <c r="I56" s="31" t="s">
        <v>30</v>
      </c>
      <c r="N56" s="13"/>
    </row>
    <row r="57" spans="1:14" hidden="1">
      <c r="A57" t="s">
        <v>336</v>
      </c>
      <c r="B57" s="7"/>
      <c r="C57" s="29" t="s">
        <v>4</v>
      </c>
      <c r="D57" s="38">
        <f t="shared" si="2"/>
        <v>0</v>
      </c>
      <c r="E57" s="29"/>
      <c r="F57" s="29"/>
      <c r="G57" s="41">
        <f t="shared" si="3"/>
        <v>0</v>
      </c>
      <c r="I57" s="31" t="s">
        <v>30</v>
      </c>
      <c r="N57" s="13"/>
    </row>
    <row r="58" spans="1:14" hidden="1">
      <c r="A58" t="s">
        <v>140</v>
      </c>
      <c r="B58" s="7"/>
      <c r="C58" s="29" t="s">
        <v>5</v>
      </c>
      <c r="D58" s="38">
        <f t="shared" si="2"/>
        <v>0</v>
      </c>
      <c r="E58" s="29"/>
      <c r="F58" s="29"/>
      <c r="G58" s="41">
        <f t="shared" si="3"/>
        <v>0</v>
      </c>
      <c r="I58" s="31" t="s">
        <v>30</v>
      </c>
      <c r="N58" s="13"/>
    </row>
    <row r="59" spans="1:14" hidden="1">
      <c r="A59" t="s">
        <v>141</v>
      </c>
      <c r="B59" s="7">
        <v>4.4999999999999998E-2</v>
      </c>
      <c r="C59" s="29" t="s">
        <v>7</v>
      </c>
      <c r="D59" s="38">
        <f t="shared" si="2"/>
        <v>4.5449999999999997E-2</v>
      </c>
      <c r="E59" s="29"/>
      <c r="F59" s="29"/>
      <c r="G59" s="41">
        <f t="shared" si="3"/>
        <v>4.5899999999999996E-2</v>
      </c>
      <c r="I59" s="31" t="s">
        <v>30</v>
      </c>
      <c r="N59" s="13"/>
    </row>
    <row r="60" spans="1:14" hidden="1">
      <c r="A60" t="s">
        <v>142</v>
      </c>
      <c r="B60" s="7"/>
      <c r="C60" s="29">
        <v>0</v>
      </c>
      <c r="D60" s="38">
        <f t="shared" si="2"/>
        <v>0</v>
      </c>
      <c r="E60" s="29"/>
      <c r="F60" s="29"/>
      <c r="G60" s="41">
        <f t="shared" si="3"/>
        <v>0</v>
      </c>
      <c r="I60" s="31" t="s">
        <v>30</v>
      </c>
      <c r="N60" s="13"/>
    </row>
    <row r="61" spans="1:14" hidden="1">
      <c r="A61" t="s">
        <v>143</v>
      </c>
      <c r="B61" s="7"/>
      <c r="C61" s="29">
        <v>0</v>
      </c>
      <c r="D61" s="38">
        <f t="shared" si="2"/>
        <v>0</v>
      </c>
      <c r="E61" s="29"/>
      <c r="F61" s="29"/>
      <c r="G61" s="41">
        <f t="shared" si="3"/>
        <v>0</v>
      </c>
      <c r="I61" s="31" t="s">
        <v>30</v>
      </c>
      <c r="N61" s="13"/>
    </row>
    <row r="62" spans="1:14" hidden="1">
      <c r="A62" t="s">
        <v>144</v>
      </c>
      <c r="B62" s="7"/>
      <c r="C62" s="29">
        <v>0</v>
      </c>
      <c r="D62" s="38">
        <f t="shared" si="2"/>
        <v>0</v>
      </c>
      <c r="E62" s="29"/>
      <c r="F62" s="29"/>
      <c r="G62" s="41">
        <f t="shared" si="3"/>
        <v>0</v>
      </c>
      <c r="I62" s="31" t="s">
        <v>30</v>
      </c>
      <c r="N62" s="13"/>
    </row>
    <row r="63" spans="1:14" hidden="1">
      <c r="A63" t="s">
        <v>145</v>
      </c>
      <c r="B63" s="7">
        <v>0.7</v>
      </c>
      <c r="C63" s="29">
        <v>0</v>
      </c>
      <c r="D63" s="38">
        <f t="shared" si="2"/>
        <v>0.70699999999999996</v>
      </c>
      <c r="E63" s="29"/>
      <c r="F63" s="29"/>
      <c r="G63" s="41">
        <f t="shared" si="3"/>
        <v>0.71399999999999997</v>
      </c>
      <c r="I63" s="31" t="s">
        <v>30</v>
      </c>
      <c r="N63" s="13"/>
    </row>
    <row r="64" spans="1:14" hidden="1">
      <c r="A64" t="s">
        <v>146</v>
      </c>
      <c r="B64" s="7"/>
      <c r="C64" s="29">
        <v>0</v>
      </c>
      <c r="D64" s="38">
        <f t="shared" si="2"/>
        <v>0</v>
      </c>
      <c r="E64" s="29"/>
      <c r="F64" s="29"/>
      <c r="G64" s="41">
        <f t="shared" si="3"/>
        <v>0</v>
      </c>
      <c r="I64" s="31" t="s">
        <v>30</v>
      </c>
      <c r="N64" s="13"/>
    </row>
    <row r="65" spans="1:14" hidden="1">
      <c r="A65" t="s">
        <v>147</v>
      </c>
      <c r="B65" s="7"/>
      <c r="C65" s="29">
        <v>0</v>
      </c>
      <c r="D65" s="38">
        <f t="shared" si="2"/>
        <v>0</v>
      </c>
      <c r="E65" s="29"/>
      <c r="F65" s="29"/>
      <c r="G65" s="41">
        <f t="shared" si="3"/>
        <v>0</v>
      </c>
      <c r="I65" s="31" t="s">
        <v>30</v>
      </c>
      <c r="N65" s="13"/>
    </row>
    <row r="66" spans="1:14" hidden="1">
      <c r="A66" t="s">
        <v>148</v>
      </c>
      <c r="B66" s="7"/>
      <c r="C66" s="29">
        <v>0</v>
      </c>
      <c r="D66" s="38">
        <f t="shared" si="2"/>
        <v>0</v>
      </c>
      <c r="E66" s="29"/>
      <c r="F66" s="29"/>
      <c r="G66" s="41">
        <f t="shared" si="3"/>
        <v>0</v>
      </c>
      <c r="I66" s="31" t="s">
        <v>30</v>
      </c>
      <c r="N66" s="13"/>
    </row>
    <row r="67" spans="1:14" hidden="1">
      <c r="A67" t="s">
        <v>149</v>
      </c>
      <c r="B67" s="7"/>
      <c r="C67" s="29" t="s">
        <v>4</v>
      </c>
      <c r="D67" s="38">
        <f t="shared" si="2"/>
        <v>0</v>
      </c>
      <c r="E67" s="29"/>
      <c r="F67" s="29"/>
      <c r="G67" s="41">
        <f t="shared" si="3"/>
        <v>0</v>
      </c>
      <c r="I67" s="31" t="s">
        <v>30</v>
      </c>
      <c r="N67" s="13"/>
    </row>
    <row r="68" spans="1:14" hidden="1">
      <c r="A68" t="s">
        <v>150</v>
      </c>
      <c r="B68" s="7">
        <v>0.15</v>
      </c>
      <c r="C68" s="29" t="s">
        <v>5</v>
      </c>
      <c r="D68" s="38">
        <f t="shared" si="2"/>
        <v>0.1515</v>
      </c>
      <c r="E68" s="29"/>
      <c r="F68" s="29"/>
      <c r="G68" s="41">
        <f t="shared" si="3"/>
        <v>0.153</v>
      </c>
      <c r="I68" s="31" t="s">
        <v>30</v>
      </c>
      <c r="N68" s="13"/>
    </row>
    <row r="69" spans="1:14" hidden="1">
      <c r="A69" t="s">
        <v>151</v>
      </c>
      <c r="B69" s="7"/>
      <c r="C69" s="29" t="s">
        <v>7</v>
      </c>
      <c r="D69" s="38">
        <f t="shared" si="2"/>
        <v>0</v>
      </c>
      <c r="E69" s="29"/>
      <c r="F69" s="29"/>
      <c r="G69" s="41">
        <f t="shared" si="3"/>
        <v>0</v>
      </c>
      <c r="I69" s="31" t="s">
        <v>30</v>
      </c>
      <c r="N69" s="13"/>
    </row>
    <row r="70" spans="1:14" hidden="1">
      <c r="A70" t="s">
        <v>152</v>
      </c>
      <c r="B70" s="7">
        <v>0.3</v>
      </c>
      <c r="C70" s="29">
        <v>0</v>
      </c>
      <c r="D70" s="38">
        <f t="shared" si="2"/>
        <v>0.30299999999999999</v>
      </c>
      <c r="E70" s="29"/>
      <c r="F70" s="29"/>
      <c r="G70" s="41">
        <f t="shared" si="3"/>
        <v>0.30599999999999999</v>
      </c>
      <c r="I70" s="31" t="s">
        <v>30</v>
      </c>
      <c r="N70" s="13"/>
    </row>
    <row r="71" spans="1:14" hidden="1">
      <c r="A71" t="s">
        <v>153</v>
      </c>
      <c r="B71" s="7">
        <v>1.2</v>
      </c>
      <c r="C71" s="29">
        <v>0</v>
      </c>
      <c r="D71" s="38">
        <f t="shared" si="2"/>
        <v>1.212</v>
      </c>
      <c r="E71" s="29"/>
      <c r="F71" s="29"/>
      <c r="G71" s="41">
        <f t="shared" si="3"/>
        <v>1.224</v>
      </c>
      <c r="I71" s="31" t="s">
        <v>30</v>
      </c>
      <c r="N71" s="13"/>
    </row>
    <row r="72" spans="1:14" hidden="1">
      <c r="A72" t="s">
        <v>154</v>
      </c>
      <c r="B72" s="7">
        <v>0.55000000000000004</v>
      </c>
      <c r="C72" s="29">
        <v>0</v>
      </c>
      <c r="D72" s="38">
        <f t="shared" si="2"/>
        <v>0.5555000000000001</v>
      </c>
      <c r="E72" s="29"/>
      <c r="F72" s="29"/>
      <c r="G72" s="41">
        <f t="shared" si="3"/>
        <v>0.56100000000000005</v>
      </c>
      <c r="I72" s="31" t="s">
        <v>30</v>
      </c>
      <c r="N72" s="13"/>
    </row>
    <row r="73" spans="1:14" hidden="1">
      <c r="A73" t="s">
        <v>155</v>
      </c>
      <c r="B73" s="7">
        <v>0.45</v>
      </c>
      <c r="C73" s="29">
        <v>0</v>
      </c>
      <c r="D73" s="38">
        <f t="shared" si="2"/>
        <v>0.45450000000000002</v>
      </c>
      <c r="E73" s="29"/>
      <c r="F73" s="29"/>
      <c r="G73" s="41">
        <f t="shared" si="3"/>
        <v>0.45900000000000002</v>
      </c>
      <c r="I73" s="31" t="s">
        <v>30</v>
      </c>
      <c r="N73" s="13"/>
    </row>
    <row r="74" spans="1:14" hidden="1">
      <c r="A74" t="s">
        <v>156</v>
      </c>
      <c r="B74" s="7"/>
      <c r="C74" s="29">
        <v>0</v>
      </c>
      <c r="D74" s="38">
        <f t="shared" si="2"/>
        <v>0</v>
      </c>
      <c r="E74" s="29"/>
      <c r="F74" s="29"/>
      <c r="G74" s="41">
        <f t="shared" si="3"/>
        <v>0</v>
      </c>
      <c r="I74" s="31" t="s">
        <v>30</v>
      </c>
      <c r="N74" s="13"/>
    </row>
    <row r="75" spans="1:14" hidden="1">
      <c r="A75" t="s">
        <v>157</v>
      </c>
      <c r="B75" s="7"/>
      <c r="C75" s="29">
        <v>0</v>
      </c>
      <c r="D75" s="38">
        <f t="shared" si="2"/>
        <v>0</v>
      </c>
      <c r="E75" s="29"/>
      <c r="F75" s="29"/>
      <c r="G75" s="41">
        <f t="shared" si="3"/>
        <v>0</v>
      </c>
      <c r="I75" s="31" t="s">
        <v>30</v>
      </c>
      <c r="N75" s="13"/>
    </row>
    <row r="76" spans="1:14" hidden="1">
      <c r="A76" t="s">
        <v>158</v>
      </c>
      <c r="B76" s="7"/>
      <c r="C76" s="29">
        <v>0</v>
      </c>
      <c r="D76" s="38">
        <f t="shared" si="2"/>
        <v>0</v>
      </c>
      <c r="E76" s="29"/>
      <c r="F76" s="29"/>
      <c r="G76" s="41">
        <f t="shared" si="3"/>
        <v>0</v>
      </c>
      <c r="I76" s="31" t="s">
        <v>30</v>
      </c>
      <c r="N76" s="13"/>
    </row>
    <row r="77" spans="1:14" hidden="1">
      <c r="A77" t="s">
        <v>159</v>
      </c>
      <c r="B77" s="7"/>
      <c r="C77" s="29" t="s">
        <v>4</v>
      </c>
      <c r="D77" s="38">
        <f t="shared" si="2"/>
        <v>0</v>
      </c>
      <c r="E77" s="29"/>
      <c r="F77" s="29"/>
      <c r="G77" s="41">
        <f t="shared" si="3"/>
        <v>0</v>
      </c>
      <c r="I77" s="31" t="s">
        <v>30</v>
      </c>
      <c r="N77" s="13"/>
    </row>
    <row r="78" spans="1:14" hidden="1">
      <c r="A78" t="s">
        <v>160</v>
      </c>
      <c r="B78" s="7"/>
      <c r="C78" s="29" t="s">
        <v>5</v>
      </c>
      <c r="D78" s="38">
        <f t="shared" si="2"/>
        <v>0</v>
      </c>
      <c r="E78" s="29"/>
      <c r="F78" s="29"/>
      <c r="G78" s="41">
        <f t="shared" si="3"/>
        <v>0</v>
      </c>
      <c r="I78" s="31" t="s">
        <v>30</v>
      </c>
      <c r="N78" s="13"/>
    </row>
    <row r="79" spans="1:14" hidden="1">
      <c r="A79" t="s">
        <v>161</v>
      </c>
      <c r="B79" s="7"/>
      <c r="C79" s="29" t="s">
        <v>7</v>
      </c>
      <c r="D79" s="38">
        <f t="shared" si="2"/>
        <v>0</v>
      </c>
      <c r="E79" s="29"/>
      <c r="F79" s="29"/>
      <c r="G79" s="41">
        <f t="shared" si="3"/>
        <v>0</v>
      </c>
      <c r="I79" s="31" t="s">
        <v>30</v>
      </c>
      <c r="N79" s="13"/>
    </row>
    <row r="80" spans="1:14" hidden="1">
      <c r="A80" t="s">
        <v>162</v>
      </c>
      <c r="B80" s="7">
        <v>0.17499999999999999</v>
      </c>
      <c r="C80" s="29">
        <v>0</v>
      </c>
      <c r="D80" s="38">
        <f t="shared" si="2"/>
        <v>0.17674999999999999</v>
      </c>
      <c r="E80" s="29"/>
      <c r="F80" s="29"/>
      <c r="G80" s="41">
        <f t="shared" si="3"/>
        <v>0.17849999999999999</v>
      </c>
      <c r="I80" s="31" t="s">
        <v>30</v>
      </c>
      <c r="N80" s="13"/>
    </row>
    <row r="81" spans="1:14" hidden="1">
      <c r="A81" t="s">
        <v>163</v>
      </c>
      <c r="B81" s="7"/>
      <c r="C81" s="29">
        <v>0</v>
      </c>
      <c r="D81" s="38">
        <f t="shared" si="2"/>
        <v>0</v>
      </c>
      <c r="E81" s="29"/>
      <c r="F81" s="29"/>
      <c r="G81" s="41">
        <f t="shared" si="3"/>
        <v>0</v>
      </c>
      <c r="I81" s="31" t="s">
        <v>30</v>
      </c>
      <c r="N81" s="13"/>
    </row>
    <row r="82" spans="1:14" hidden="1">
      <c r="A82" t="s">
        <v>164</v>
      </c>
      <c r="B82" s="7"/>
      <c r="C82" s="29">
        <v>0</v>
      </c>
      <c r="D82" s="38">
        <f t="shared" si="2"/>
        <v>0</v>
      </c>
      <c r="E82" s="29"/>
      <c r="F82" s="29"/>
      <c r="G82" s="41">
        <f t="shared" si="3"/>
        <v>0</v>
      </c>
      <c r="I82" s="31" t="s">
        <v>30</v>
      </c>
      <c r="N82" s="13"/>
    </row>
    <row r="83" spans="1:14" hidden="1">
      <c r="A83" t="s">
        <v>165</v>
      </c>
      <c r="B83" s="7">
        <v>0.08</v>
      </c>
      <c r="C83" s="29">
        <v>0</v>
      </c>
      <c r="D83" s="38">
        <f t="shared" si="2"/>
        <v>8.0799999999999997E-2</v>
      </c>
      <c r="E83" s="29"/>
      <c r="F83" s="29"/>
      <c r="G83" s="41">
        <f t="shared" si="3"/>
        <v>8.1600000000000006E-2</v>
      </c>
      <c r="I83" s="31" t="s">
        <v>30</v>
      </c>
      <c r="N83" s="13"/>
    </row>
    <row r="84" spans="1:14" hidden="1">
      <c r="A84" t="s">
        <v>166</v>
      </c>
      <c r="B84" s="7"/>
      <c r="C84" s="29">
        <v>0</v>
      </c>
      <c r="D84" s="38">
        <f t="shared" si="2"/>
        <v>0</v>
      </c>
      <c r="E84" s="29"/>
      <c r="F84" s="29"/>
      <c r="G84" s="41">
        <f t="shared" si="3"/>
        <v>0</v>
      </c>
      <c r="I84" s="31" t="s">
        <v>30</v>
      </c>
      <c r="N84" s="13"/>
    </row>
    <row r="85" spans="1:14" hidden="1">
      <c r="A85" t="s">
        <v>167</v>
      </c>
      <c r="B85" s="7"/>
      <c r="C85" s="29">
        <v>0</v>
      </c>
      <c r="D85" s="38">
        <f t="shared" si="2"/>
        <v>0</v>
      </c>
      <c r="E85" s="29"/>
      <c r="F85" s="29"/>
      <c r="G85" s="41">
        <f t="shared" si="3"/>
        <v>0</v>
      </c>
      <c r="I85" s="31" t="s">
        <v>30</v>
      </c>
      <c r="N85" s="13"/>
    </row>
    <row r="86" spans="1:14" hidden="1">
      <c r="A86" t="s">
        <v>168</v>
      </c>
      <c r="B86" s="7">
        <v>0.12</v>
      </c>
      <c r="C86" s="29">
        <v>0</v>
      </c>
      <c r="D86" s="38">
        <f t="shared" si="2"/>
        <v>0.1212</v>
      </c>
      <c r="E86" s="29"/>
      <c r="F86" s="29"/>
      <c r="G86" s="41">
        <f t="shared" si="3"/>
        <v>0.12239999999999999</v>
      </c>
      <c r="I86" s="31" t="s">
        <v>30</v>
      </c>
      <c r="N86" s="13"/>
    </row>
    <row r="87" spans="1:14" hidden="1">
      <c r="A87" t="s">
        <v>169</v>
      </c>
      <c r="B87" s="7"/>
      <c r="C87" s="29" t="s">
        <v>4</v>
      </c>
      <c r="D87" s="38">
        <f t="shared" si="2"/>
        <v>0</v>
      </c>
      <c r="E87" s="29"/>
      <c r="F87" s="29"/>
      <c r="G87" s="41">
        <f t="shared" si="3"/>
        <v>0</v>
      </c>
      <c r="I87" s="31" t="s">
        <v>30</v>
      </c>
      <c r="N87" s="13"/>
    </row>
    <row r="88" spans="1:14" hidden="1">
      <c r="A88" t="s">
        <v>170</v>
      </c>
      <c r="B88" s="7"/>
      <c r="C88" s="29" t="s">
        <v>5</v>
      </c>
      <c r="D88" s="38">
        <f t="shared" si="2"/>
        <v>0</v>
      </c>
      <c r="E88" s="29"/>
      <c r="F88" s="29"/>
      <c r="G88" s="41">
        <f t="shared" si="3"/>
        <v>0</v>
      </c>
      <c r="I88" s="31" t="s">
        <v>30</v>
      </c>
      <c r="N88" s="13"/>
    </row>
    <row r="89" spans="1:14" hidden="1">
      <c r="A89" t="s">
        <v>171</v>
      </c>
      <c r="B89" s="7"/>
      <c r="C89" s="29" t="s">
        <v>7</v>
      </c>
      <c r="D89" s="38">
        <f t="shared" si="2"/>
        <v>0</v>
      </c>
      <c r="E89" s="29"/>
      <c r="F89" s="29"/>
      <c r="G89" s="41">
        <f t="shared" si="3"/>
        <v>0</v>
      </c>
      <c r="I89" s="31" t="s">
        <v>30</v>
      </c>
      <c r="N89" s="13"/>
    </row>
    <row r="90" spans="1:14" hidden="1">
      <c r="A90" t="s">
        <v>172</v>
      </c>
      <c r="B90" s="7"/>
      <c r="C90" s="29">
        <v>0</v>
      </c>
      <c r="D90" s="38">
        <f t="shared" si="2"/>
        <v>0</v>
      </c>
      <c r="E90" s="29"/>
      <c r="F90" s="29"/>
      <c r="G90" s="41">
        <f t="shared" si="3"/>
        <v>0</v>
      </c>
      <c r="I90" s="31" t="s">
        <v>30</v>
      </c>
      <c r="N90" s="13"/>
    </row>
    <row r="91" spans="1:14" hidden="1">
      <c r="A91" t="s">
        <v>173</v>
      </c>
      <c r="B91" s="7"/>
      <c r="C91" s="29">
        <v>0</v>
      </c>
      <c r="D91" s="38">
        <f t="shared" si="2"/>
        <v>0</v>
      </c>
      <c r="E91" s="29"/>
      <c r="F91" s="29"/>
      <c r="G91" s="41">
        <f t="shared" si="3"/>
        <v>0</v>
      </c>
      <c r="I91" s="31" t="s">
        <v>30</v>
      </c>
      <c r="N91" s="13"/>
    </row>
    <row r="92" spans="1:14" hidden="1">
      <c r="A92" t="s">
        <v>174</v>
      </c>
      <c r="B92" s="7"/>
      <c r="C92" s="29">
        <v>0</v>
      </c>
      <c r="D92" s="38">
        <f t="shared" si="2"/>
        <v>0</v>
      </c>
      <c r="E92" s="29"/>
      <c r="F92" s="29"/>
      <c r="G92" s="41">
        <f t="shared" si="3"/>
        <v>0</v>
      </c>
      <c r="I92" s="31" t="s">
        <v>30</v>
      </c>
      <c r="N92" s="13"/>
    </row>
    <row r="93" spans="1:14" hidden="1">
      <c r="A93" t="s">
        <v>175</v>
      </c>
      <c r="B93" s="7">
        <v>0.1</v>
      </c>
      <c r="C93" s="29">
        <v>0</v>
      </c>
      <c r="D93" s="38">
        <f t="shared" si="2"/>
        <v>0.10100000000000001</v>
      </c>
      <c r="E93" s="29"/>
      <c r="F93" s="29"/>
      <c r="G93" s="41">
        <f t="shared" si="3"/>
        <v>0.10200000000000001</v>
      </c>
      <c r="I93" s="31" t="s">
        <v>30</v>
      </c>
      <c r="N93" s="13"/>
    </row>
    <row r="94" spans="1:14" hidden="1">
      <c r="A94" t="s">
        <v>176</v>
      </c>
      <c r="B94" s="7">
        <v>0.2</v>
      </c>
      <c r="C94" s="29">
        <v>0</v>
      </c>
      <c r="D94" s="38">
        <f t="shared" si="2"/>
        <v>0.20200000000000001</v>
      </c>
      <c r="E94" s="29"/>
      <c r="F94" s="29"/>
      <c r="G94" s="41">
        <f t="shared" si="3"/>
        <v>0.20400000000000001</v>
      </c>
      <c r="I94" s="31" t="s">
        <v>30</v>
      </c>
      <c r="N94" s="13"/>
    </row>
    <row r="95" spans="1:14" hidden="1">
      <c r="A95" t="s">
        <v>177</v>
      </c>
      <c r="B95" s="7"/>
      <c r="C95" s="29">
        <v>0</v>
      </c>
      <c r="D95" s="38">
        <f t="shared" si="2"/>
        <v>0</v>
      </c>
      <c r="E95" s="29"/>
      <c r="F95" s="29"/>
      <c r="G95" s="41">
        <f t="shared" si="3"/>
        <v>0</v>
      </c>
      <c r="I95" s="31" t="s">
        <v>30</v>
      </c>
      <c r="N95" s="13"/>
    </row>
    <row r="96" spans="1:14" hidden="1">
      <c r="A96" t="s">
        <v>178</v>
      </c>
      <c r="B96" s="7"/>
      <c r="C96" s="29">
        <v>0</v>
      </c>
      <c r="D96" s="38">
        <f t="shared" si="2"/>
        <v>0</v>
      </c>
      <c r="E96" s="29"/>
      <c r="F96" s="29"/>
      <c r="G96" s="41">
        <f t="shared" si="3"/>
        <v>0</v>
      </c>
      <c r="I96" s="31" t="s">
        <v>30</v>
      </c>
      <c r="N96" s="13"/>
    </row>
    <row r="97" spans="1:14" hidden="1">
      <c r="A97" t="s">
        <v>179</v>
      </c>
      <c r="B97" s="7"/>
      <c r="C97" s="29" t="s">
        <v>4</v>
      </c>
      <c r="D97" s="38">
        <f t="shared" si="2"/>
        <v>0</v>
      </c>
      <c r="E97" s="29"/>
      <c r="F97" s="29"/>
      <c r="G97" s="41">
        <f t="shared" si="3"/>
        <v>0</v>
      </c>
      <c r="I97" s="31" t="s">
        <v>30</v>
      </c>
      <c r="N97" s="13"/>
    </row>
    <row r="98" spans="1:14" hidden="1">
      <c r="A98" t="s">
        <v>180</v>
      </c>
      <c r="B98" s="7"/>
      <c r="C98" s="29" t="s">
        <v>5</v>
      </c>
      <c r="D98" s="38">
        <f t="shared" si="2"/>
        <v>0</v>
      </c>
      <c r="E98" s="29"/>
      <c r="F98" s="29"/>
      <c r="G98" s="41">
        <f t="shared" si="3"/>
        <v>0</v>
      </c>
      <c r="I98" s="31" t="s">
        <v>30</v>
      </c>
      <c r="N98" s="13"/>
    </row>
    <row r="99" spans="1:14" hidden="1">
      <c r="A99" t="s">
        <v>181</v>
      </c>
      <c r="B99" s="7"/>
      <c r="C99" s="29" t="s">
        <v>7</v>
      </c>
      <c r="D99" s="38">
        <f t="shared" si="2"/>
        <v>0</v>
      </c>
      <c r="E99" s="29"/>
      <c r="F99" s="29"/>
      <c r="G99" s="41">
        <f t="shared" si="3"/>
        <v>0</v>
      </c>
      <c r="I99" s="31" t="s">
        <v>30</v>
      </c>
      <c r="N99" s="13"/>
    </row>
    <row r="100" spans="1:14" hidden="1">
      <c r="A100" t="s">
        <v>138</v>
      </c>
      <c r="B100" s="7">
        <v>0.17499999999999999</v>
      </c>
      <c r="C100" s="29">
        <v>0</v>
      </c>
      <c r="D100" s="38">
        <f t="shared" si="2"/>
        <v>0.17674999999999999</v>
      </c>
      <c r="E100" s="29"/>
      <c r="F100" s="29"/>
      <c r="G100" s="41">
        <f t="shared" si="3"/>
        <v>0.17849999999999999</v>
      </c>
      <c r="I100" s="31" t="s">
        <v>30</v>
      </c>
      <c r="N100" s="13"/>
    </row>
    <row r="101" spans="1:14" hidden="1">
      <c r="A101" t="s">
        <v>139</v>
      </c>
      <c r="B101" s="7">
        <v>0.155</v>
      </c>
      <c r="C101" s="29">
        <v>0</v>
      </c>
      <c r="D101" s="38">
        <f t="shared" si="2"/>
        <v>0.15654999999999999</v>
      </c>
      <c r="E101" s="29"/>
      <c r="F101" s="29"/>
      <c r="G101" s="41">
        <f t="shared" si="3"/>
        <v>0.15809999999999999</v>
      </c>
      <c r="I101" s="31" t="s">
        <v>30</v>
      </c>
      <c r="N101" s="13"/>
    </row>
    <row r="102" spans="1:14" hidden="1">
      <c r="A102" t="s">
        <v>58</v>
      </c>
      <c r="B102" s="30">
        <f>B29/2000</f>
        <v>0.19</v>
      </c>
      <c r="C102" s="29" t="s">
        <v>5</v>
      </c>
      <c r="D102" s="30">
        <f t="shared" si="2"/>
        <v>0.19190000000000002</v>
      </c>
      <c r="E102" s="29"/>
      <c r="F102" s="29"/>
      <c r="G102" s="30">
        <f t="shared" si="3"/>
        <v>0.1938</v>
      </c>
      <c r="H102" s="11" t="s">
        <v>21</v>
      </c>
      <c r="I102" s="31" t="s">
        <v>30</v>
      </c>
      <c r="N102" s="13"/>
    </row>
    <row r="103" spans="1:14" hidden="1">
      <c r="A103" t="s">
        <v>182</v>
      </c>
      <c r="B103" s="7">
        <v>0.32</v>
      </c>
      <c r="D103" s="38">
        <f>B103*$D$215</f>
        <v>0.32319999999999999</v>
      </c>
      <c r="G103" s="9">
        <f>B103*$G$215</f>
        <v>0.32640000000000002</v>
      </c>
      <c r="I103" s="31" t="s">
        <v>30</v>
      </c>
      <c r="N103" s="13"/>
    </row>
    <row r="104" spans="1:14" hidden="1">
      <c r="A104" t="s">
        <v>183</v>
      </c>
      <c r="B104" s="7">
        <v>0.02</v>
      </c>
      <c r="D104" s="38">
        <f t="shared" ref="D104:D167" si="4">B104*$D$215</f>
        <v>2.0199999999999999E-2</v>
      </c>
      <c r="G104" s="9">
        <f t="shared" ref="G104:G167" si="5">B104*$G$215</f>
        <v>2.0400000000000001E-2</v>
      </c>
      <c r="I104" s="31" t="s">
        <v>30</v>
      </c>
      <c r="N104" s="13"/>
    </row>
    <row r="105" spans="1:14" hidden="1">
      <c r="A105" t="s">
        <v>184</v>
      </c>
      <c r="B105" s="7">
        <v>3.5000000000000003E-2</v>
      </c>
      <c r="D105" s="38">
        <f t="shared" si="4"/>
        <v>3.5350000000000006E-2</v>
      </c>
      <c r="G105" s="9">
        <f t="shared" si="5"/>
        <v>3.5700000000000003E-2</v>
      </c>
      <c r="I105" s="31" t="s">
        <v>30</v>
      </c>
      <c r="N105" s="13"/>
    </row>
    <row r="106" spans="1:14" hidden="1">
      <c r="A106" t="s">
        <v>185</v>
      </c>
      <c r="B106" s="7">
        <v>4.8000000000000001E-2</v>
      </c>
      <c r="D106" s="38">
        <f t="shared" si="4"/>
        <v>4.8480000000000002E-2</v>
      </c>
      <c r="G106" s="9">
        <f t="shared" si="5"/>
        <v>4.8960000000000004E-2</v>
      </c>
      <c r="I106" s="31" t="s">
        <v>30</v>
      </c>
      <c r="N106" s="13"/>
    </row>
    <row r="107" spans="1:14" hidden="1">
      <c r="A107" t="s">
        <v>186</v>
      </c>
      <c r="B107" s="7">
        <v>0.55000000000000004</v>
      </c>
      <c r="D107" s="38">
        <f t="shared" si="4"/>
        <v>0.5555000000000001</v>
      </c>
      <c r="G107" s="9">
        <f t="shared" si="5"/>
        <v>0.56100000000000005</v>
      </c>
      <c r="I107" s="31" t="s">
        <v>30</v>
      </c>
      <c r="N107" s="13"/>
    </row>
    <row r="108" spans="1:14" hidden="1">
      <c r="A108" t="s">
        <v>187</v>
      </c>
      <c r="B108" s="7">
        <v>0.17499999999999999</v>
      </c>
      <c r="D108" s="38">
        <f t="shared" si="4"/>
        <v>0.17674999999999999</v>
      </c>
      <c r="G108" s="9">
        <f t="shared" si="5"/>
        <v>0.17849999999999999</v>
      </c>
      <c r="I108" s="31" t="s">
        <v>30</v>
      </c>
      <c r="N108" s="13"/>
    </row>
    <row r="109" spans="1:14" hidden="1">
      <c r="A109" t="s">
        <v>188</v>
      </c>
      <c r="B109" s="7">
        <v>0.2</v>
      </c>
      <c r="D109" s="38">
        <f t="shared" si="4"/>
        <v>0.20200000000000001</v>
      </c>
      <c r="G109" s="9">
        <f t="shared" si="5"/>
        <v>0.20400000000000001</v>
      </c>
      <c r="I109" s="31" t="s">
        <v>30</v>
      </c>
      <c r="N109" s="13"/>
    </row>
    <row r="110" spans="1:14" hidden="1">
      <c r="A110" t="s">
        <v>189</v>
      </c>
      <c r="B110" s="7">
        <v>0</v>
      </c>
      <c r="D110" s="38">
        <f t="shared" si="4"/>
        <v>0</v>
      </c>
      <c r="G110" s="9">
        <f t="shared" si="5"/>
        <v>0</v>
      </c>
      <c r="I110" s="31" t="s">
        <v>30</v>
      </c>
      <c r="N110" s="13"/>
    </row>
    <row r="111" spans="1:14" hidden="1">
      <c r="A111" t="s">
        <v>190</v>
      </c>
      <c r="B111" s="7">
        <v>0</v>
      </c>
      <c r="D111" s="38">
        <f t="shared" si="4"/>
        <v>0</v>
      </c>
      <c r="G111" s="9">
        <f t="shared" si="5"/>
        <v>0</v>
      </c>
      <c r="I111" s="31" t="s">
        <v>30</v>
      </c>
      <c r="N111" s="13"/>
    </row>
    <row r="112" spans="1:14" hidden="1">
      <c r="A112" t="s">
        <v>191</v>
      </c>
      <c r="B112" s="7">
        <v>0</v>
      </c>
      <c r="D112" s="38">
        <f t="shared" si="4"/>
        <v>0</v>
      </c>
      <c r="G112" s="9">
        <f t="shared" si="5"/>
        <v>0</v>
      </c>
      <c r="I112" s="31" t="s">
        <v>30</v>
      </c>
      <c r="N112" s="13"/>
    </row>
    <row r="113" spans="1:14" hidden="1">
      <c r="A113" t="s">
        <v>192</v>
      </c>
      <c r="B113" s="7">
        <v>0</v>
      </c>
      <c r="D113" s="38">
        <f t="shared" si="4"/>
        <v>0</v>
      </c>
      <c r="G113" s="9">
        <f t="shared" si="5"/>
        <v>0</v>
      </c>
      <c r="I113" s="31" t="s">
        <v>30</v>
      </c>
      <c r="N113" s="13"/>
    </row>
    <row r="114" spans="1:14" hidden="1">
      <c r="A114" t="s">
        <v>193</v>
      </c>
      <c r="B114" s="7">
        <v>0.06</v>
      </c>
      <c r="D114" s="38">
        <f t="shared" si="4"/>
        <v>6.0600000000000001E-2</v>
      </c>
      <c r="G114" s="9">
        <f t="shared" si="5"/>
        <v>6.1199999999999997E-2</v>
      </c>
      <c r="I114" s="31" t="s">
        <v>30</v>
      </c>
      <c r="N114" s="13"/>
    </row>
    <row r="115" spans="1:14" hidden="1">
      <c r="A115" t="s">
        <v>194</v>
      </c>
      <c r="B115" s="7">
        <v>0.45</v>
      </c>
      <c r="D115" s="38">
        <f t="shared" si="4"/>
        <v>0.45450000000000002</v>
      </c>
      <c r="G115" s="9">
        <f t="shared" si="5"/>
        <v>0.45900000000000002</v>
      </c>
      <c r="I115" s="31" t="s">
        <v>30</v>
      </c>
      <c r="N115" s="13"/>
    </row>
    <row r="116" spans="1:14" hidden="1">
      <c r="A116" t="s">
        <v>195</v>
      </c>
      <c r="B116" s="7">
        <v>0.05</v>
      </c>
      <c r="D116" s="38">
        <f t="shared" si="4"/>
        <v>5.0500000000000003E-2</v>
      </c>
      <c r="G116" s="9">
        <f t="shared" si="5"/>
        <v>5.1000000000000004E-2</v>
      </c>
      <c r="I116" s="31" t="s">
        <v>30</v>
      </c>
      <c r="N116" s="13"/>
    </row>
    <row r="117" spans="1:14" hidden="1">
      <c r="A117" t="s">
        <v>196</v>
      </c>
      <c r="B117" s="7">
        <v>0.12</v>
      </c>
      <c r="D117" s="38">
        <f t="shared" si="4"/>
        <v>0.1212</v>
      </c>
      <c r="G117" s="9">
        <f t="shared" si="5"/>
        <v>0.12239999999999999</v>
      </c>
      <c r="I117" s="31" t="s">
        <v>30</v>
      </c>
      <c r="N117" s="13"/>
    </row>
    <row r="118" spans="1:14" hidden="1">
      <c r="A118" t="s">
        <v>197</v>
      </c>
      <c r="B118" s="7">
        <v>0</v>
      </c>
      <c r="D118" s="38">
        <f t="shared" si="4"/>
        <v>0</v>
      </c>
      <c r="G118" s="9">
        <f t="shared" si="5"/>
        <v>0</v>
      </c>
      <c r="I118" s="31" t="s">
        <v>30</v>
      </c>
      <c r="N118" s="13"/>
    </row>
    <row r="119" spans="1:14" hidden="1">
      <c r="A119" t="s">
        <v>198</v>
      </c>
      <c r="B119" s="7">
        <v>0</v>
      </c>
      <c r="D119" s="38">
        <f t="shared" si="4"/>
        <v>0</v>
      </c>
      <c r="G119" s="9">
        <f t="shared" si="5"/>
        <v>0</v>
      </c>
      <c r="I119" s="31" t="s">
        <v>30</v>
      </c>
      <c r="N119" s="13"/>
    </row>
    <row r="120" spans="1:14" hidden="1">
      <c r="A120" t="s">
        <v>199</v>
      </c>
      <c r="B120" s="7">
        <v>0</v>
      </c>
      <c r="D120" s="38">
        <f t="shared" si="4"/>
        <v>0</v>
      </c>
      <c r="G120" s="9">
        <f t="shared" si="5"/>
        <v>0</v>
      </c>
      <c r="I120" s="31" t="s">
        <v>30</v>
      </c>
      <c r="N120" s="13"/>
    </row>
    <row r="121" spans="1:14" hidden="1">
      <c r="A121" t="s">
        <v>200</v>
      </c>
      <c r="B121" s="7">
        <v>0</v>
      </c>
      <c r="D121" s="38">
        <f t="shared" si="4"/>
        <v>0</v>
      </c>
      <c r="G121" s="9">
        <f t="shared" si="5"/>
        <v>0</v>
      </c>
      <c r="I121" s="31" t="s">
        <v>30</v>
      </c>
      <c r="N121" s="13"/>
    </row>
    <row r="122" spans="1:14" hidden="1">
      <c r="A122" t="s">
        <v>201</v>
      </c>
      <c r="B122" s="7">
        <v>0.4</v>
      </c>
      <c r="D122" s="38">
        <f t="shared" si="4"/>
        <v>0.40400000000000003</v>
      </c>
      <c r="G122" s="9">
        <f t="shared" si="5"/>
        <v>0.40800000000000003</v>
      </c>
      <c r="I122" s="31" t="s">
        <v>30</v>
      </c>
      <c r="N122" s="13"/>
    </row>
    <row r="123" spans="1:14" hidden="1">
      <c r="A123" t="s">
        <v>202</v>
      </c>
      <c r="B123" s="7">
        <v>0.42</v>
      </c>
      <c r="D123" s="38">
        <f t="shared" si="4"/>
        <v>0.42419999999999997</v>
      </c>
      <c r="G123" s="9">
        <f t="shared" si="5"/>
        <v>0.4284</v>
      </c>
      <c r="I123" s="31" t="s">
        <v>30</v>
      </c>
      <c r="N123" s="13"/>
    </row>
    <row r="124" spans="1:14" hidden="1">
      <c r="A124" t="s">
        <v>203</v>
      </c>
      <c r="B124" s="7">
        <v>2.7</v>
      </c>
      <c r="D124" s="38">
        <f t="shared" si="4"/>
        <v>2.7270000000000003</v>
      </c>
      <c r="G124" s="9">
        <f t="shared" si="5"/>
        <v>2.7540000000000004</v>
      </c>
      <c r="I124" s="31" t="s">
        <v>30</v>
      </c>
      <c r="N124" s="13"/>
    </row>
    <row r="125" spans="1:14" hidden="1">
      <c r="A125" t="s">
        <v>204</v>
      </c>
      <c r="B125" s="7">
        <v>1.25</v>
      </c>
      <c r="D125" s="38">
        <f t="shared" si="4"/>
        <v>1.2625</v>
      </c>
      <c r="G125" s="9">
        <f t="shared" si="5"/>
        <v>1.2749999999999999</v>
      </c>
      <c r="I125" s="31" t="s">
        <v>30</v>
      </c>
      <c r="N125" s="13"/>
    </row>
    <row r="126" spans="1:14" hidden="1">
      <c r="A126" t="s">
        <v>205</v>
      </c>
      <c r="B126" s="7">
        <v>0.38</v>
      </c>
      <c r="D126" s="38">
        <f t="shared" si="4"/>
        <v>0.38380000000000003</v>
      </c>
      <c r="G126" s="9">
        <f t="shared" si="5"/>
        <v>0.3876</v>
      </c>
      <c r="I126" s="31" t="s">
        <v>30</v>
      </c>
      <c r="N126" s="13"/>
    </row>
    <row r="127" spans="1:14" hidden="1">
      <c r="A127" t="s">
        <v>206</v>
      </c>
      <c r="B127" s="7">
        <v>1.2</v>
      </c>
      <c r="D127" s="38">
        <f t="shared" si="4"/>
        <v>1.212</v>
      </c>
      <c r="G127" s="9">
        <f t="shared" si="5"/>
        <v>1.224</v>
      </c>
      <c r="I127" s="31" t="s">
        <v>30</v>
      </c>
      <c r="N127" s="13"/>
    </row>
    <row r="128" spans="1:14" hidden="1">
      <c r="A128" t="s">
        <v>207</v>
      </c>
      <c r="B128" s="7">
        <v>7</v>
      </c>
      <c r="D128" s="38">
        <f t="shared" si="4"/>
        <v>7.07</v>
      </c>
      <c r="G128" s="9">
        <f t="shared" si="5"/>
        <v>7.1400000000000006</v>
      </c>
      <c r="I128" s="31" t="s">
        <v>30</v>
      </c>
      <c r="N128" s="13"/>
    </row>
    <row r="129" spans="1:14" hidden="1">
      <c r="A129" t="s">
        <v>208</v>
      </c>
      <c r="B129" s="7">
        <v>7</v>
      </c>
      <c r="D129" s="38">
        <f t="shared" si="4"/>
        <v>7.07</v>
      </c>
      <c r="G129" s="9">
        <f t="shared" si="5"/>
        <v>7.1400000000000006</v>
      </c>
      <c r="I129" s="31" t="s">
        <v>30</v>
      </c>
      <c r="N129" s="13"/>
    </row>
    <row r="130" spans="1:14" hidden="1">
      <c r="A130" t="s">
        <v>209</v>
      </c>
      <c r="B130" s="7">
        <v>0</v>
      </c>
      <c r="D130" s="38">
        <f t="shared" si="4"/>
        <v>0</v>
      </c>
      <c r="G130" s="9">
        <f t="shared" si="5"/>
        <v>0</v>
      </c>
      <c r="I130" s="31" t="s">
        <v>30</v>
      </c>
      <c r="N130" s="13"/>
    </row>
    <row r="131" spans="1:14" hidden="1">
      <c r="A131" t="s">
        <v>210</v>
      </c>
      <c r="B131" s="7">
        <v>0.38</v>
      </c>
      <c r="D131" s="38">
        <f t="shared" si="4"/>
        <v>0.38380000000000003</v>
      </c>
      <c r="G131" s="9">
        <f t="shared" si="5"/>
        <v>0.3876</v>
      </c>
      <c r="I131" s="31" t="s">
        <v>30</v>
      </c>
      <c r="N131" s="13"/>
    </row>
    <row r="132" spans="1:14" hidden="1">
      <c r="A132" t="s">
        <v>211</v>
      </c>
      <c r="B132" s="7">
        <v>0.7</v>
      </c>
      <c r="D132" s="38">
        <f t="shared" si="4"/>
        <v>0.70699999999999996</v>
      </c>
      <c r="G132" s="9">
        <f t="shared" si="5"/>
        <v>0.71399999999999997</v>
      </c>
      <c r="I132" s="31" t="s">
        <v>30</v>
      </c>
      <c r="N132" s="13"/>
    </row>
    <row r="133" spans="1:14" hidden="1">
      <c r="A133" t="s">
        <v>212</v>
      </c>
      <c r="B133" s="7">
        <v>0.6</v>
      </c>
      <c r="D133" s="38">
        <f t="shared" si="4"/>
        <v>0.60599999999999998</v>
      </c>
      <c r="G133" s="9">
        <f t="shared" si="5"/>
        <v>0.61199999999999999</v>
      </c>
      <c r="I133" s="31" t="s">
        <v>30</v>
      </c>
      <c r="N133" s="13"/>
    </row>
    <row r="134" spans="1:14" hidden="1">
      <c r="A134" t="s">
        <v>213</v>
      </c>
      <c r="B134" s="7">
        <v>2.2000000000000002</v>
      </c>
      <c r="D134" s="38">
        <f t="shared" si="4"/>
        <v>2.2220000000000004</v>
      </c>
      <c r="G134" s="9">
        <f t="shared" si="5"/>
        <v>2.2440000000000002</v>
      </c>
      <c r="I134" s="31" t="s">
        <v>30</v>
      </c>
      <c r="N134" s="13"/>
    </row>
    <row r="135" spans="1:14" hidden="1">
      <c r="A135" t="s">
        <v>214</v>
      </c>
      <c r="B135" s="7">
        <v>0</v>
      </c>
      <c r="D135" s="38">
        <f t="shared" si="4"/>
        <v>0</v>
      </c>
      <c r="G135" s="9">
        <f t="shared" si="5"/>
        <v>0</v>
      </c>
      <c r="I135" s="31" t="s">
        <v>30</v>
      </c>
      <c r="N135" s="13"/>
    </row>
    <row r="136" spans="1:14" hidden="1">
      <c r="A136" t="s">
        <v>215</v>
      </c>
      <c r="B136" s="7">
        <v>0</v>
      </c>
      <c r="D136" s="38">
        <f t="shared" si="4"/>
        <v>0</v>
      </c>
      <c r="G136" s="9">
        <f t="shared" si="5"/>
        <v>0</v>
      </c>
      <c r="I136" s="31" t="s">
        <v>30</v>
      </c>
      <c r="N136" s="13"/>
    </row>
    <row r="137" spans="1:14" hidden="1">
      <c r="A137" t="s">
        <v>216</v>
      </c>
      <c r="B137" s="7">
        <v>0.3</v>
      </c>
      <c r="D137" s="38">
        <f t="shared" si="4"/>
        <v>0.30299999999999999</v>
      </c>
      <c r="G137" s="9">
        <f t="shared" si="5"/>
        <v>0.30599999999999999</v>
      </c>
      <c r="I137" s="31" t="s">
        <v>30</v>
      </c>
      <c r="N137" s="13"/>
    </row>
    <row r="138" spans="1:14" hidden="1">
      <c r="A138" t="s">
        <v>128</v>
      </c>
      <c r="B138" s="7">
        <v>0.32800000000000001</v>
      </c>
      <c r="C138" s="3" t="s">
        <v>31</v>
      </c>
      <c r="D138" s="38">
        <f t="shared" si="4"/>
        <v>0.33128000000000002</v>
      </c>
      <c r="E138" s="5" t="s">
        <v>32</v>
      </c>
      <c r="G138" s="9">
        <f t="shared" si="5"/>
        <v>0.33456000000000002</v>
      </c>
      <c r="H138" s="11" t="s">
        <v>33</v>
      </c>
      <c r="I138" s="31" t="s">
        <v>30</v>
      </c>
      <c r="N138" s="13"/>
    </row>
    <row r="139" spans="1:14" hidden="1">
      <c r="A139" t="s">
        <v>217</v>
      </c>
      <c r="B139" s="7">
        <v>0</v>
      </c>
      <c r="C139" s="3" t="s">
        <v>31</v>
      </c>
      <c r="D139" s="38">
        <f t="shared" si="4"/>
        <v>0</v>
      </c>
      <c r="E139" s="5" t="s">
        <v>32</v>
      </c>
      <c r="G139" s="9">
        <f t="shared" si="5"/>
        <v>0</v>
      </c>
      <c r="H139" s="11" t="s">
        <v>33</v>
      </c>
      <c r="I139" s="31" t="s">
        <v>30</v>
      </c>
      <c r="N139" s="13"/>
    </row>
    <row r="140" spans="1:14" hidden="1">
      <c r="A140" t="s">
        <v>126</v>
      </c>
      <c r="B140" s="7">
        <v>1.7600000000000001E-2</v>
      </c>
      <c r="C140" s="3" t="s">
        <v>31</v>
      </c>
      <c r="D140" s="38">
        <f t="shared" si="4"/>
        <v>1.7776E-2</v>
      </c>
      <c r="E140" s="5" t="s">
        <v>32</v>
      </c>
      <c r="G140" s="9">
        <f t="shared" si="5"/>
        <v>1.7952000000000003E-2</v>
      </c>
      <c r="H140" s="11" t="s">
        <v>33</v>
      </c>
      <c r="I140" s="31" t="s">
        <v>30</v>
      </c>
      <c r="N140" s="13"/>
    </row>
    <row r="141" spans="1:14" hidden="1">
      <c r="A141" t="s">
        <v>218</v>
      </c>
      <c r="B141" s="7">
        <v>0</v>
      </c>
      <c r="C141" s="3" t="s">
        <v>31</v>
      </c>
      <c r="D141" s="38">
        <f t="shared" si="4"/>
        <v>0</v>
      </c>
      <c r="E141" s="5" t="s">
        <v>32</v>
      </c>
      <c r="G141" s="9">
        <f t="shared" si="5"/>
        <v>0</v>
      </c>
      <c r="H141" s="11" t="s">
        <v>33</v>
      </c>
      <c r="I141" s="31" t="s">
        <v>30</v>
      </c>
      <c r="N141" s="13"/>
    </row>
    <row r="142" spans="1:14" hidden="1">
      <c r="A142" t="s">
        <v>219</v>
      </c>
      <c r="B142" s="7">
        <v>0</v>
      </c>
      <c r="C142" s="3" t="s">
        <v>31</v>
      </c>
      <c r="D142" s="38">
        <f t="shared" si="4"/>
        <v>0</v>
      </c>
      <c r="E142" s="5" t="s">
        <v>32</v>
      </c>
      <c r="G142" s="9">
        <f t="shared" si="5"/>
        <v>0</v>
      </c>
      <c r="H142" s="11" t="s">
        <v>33</v>
      </c>
      <c r="I142" s="31" t="s">
        <v>30</v>
      </c>
      <c r="N142" s="13"/>
    </row>
    <row r="143" spans="1:14" hidden="1">
      <c r="A143" t="s">
        <v>220</v>
      </c>
      <c r="B143" s="7">
        <v>0</v>
      </c>
      <c r="C143" s="3" t="s">
        <v>31</v>
      </c>
      <c r="D143" s="38">
        <f t="shared" si="4"/>
        <v>0</v>
      </c>
      <c r="E143" s="5" t="s">
        <v>32</v>
      </c>
      <c r="G143" s="9">
        <f t="shared" si="5"/>
        <v>0</v>
      </c>
      <c r="H143" s="11" t="s">
        <v>33</v>
      </c>
      <c r="I143" s="31" t="s">
        <v>30</v>
      </c>
      <c r="N143" s="13"/>
    </row>
    <row r="144" spans="1:14" hidden="1">
      <c r="A144" t="s">
        <v>127</v>
      </c>
      <c r="B144" s="7">
        <v>5.8000000000000003E-2</v>
      </c>
      <c r="C144" s="3" t="s">
        <v>31</v>
      </c>
      <c r="D144" s="38">
        <f t="shared" si="4"/>
        <v>5.858E-2</v>
      </c>
      <c r="E144" s="5" t="s">
        <v>32</v>
      </c>
      <c r="G144" s="9">
        <f t="shared" si="5"/>
        <v>5.9160000000000004E-2</v>
      </c>
      <c r="H144" s="11" t="s">
        <v>33</v>
      </c>
      <c r="I144" s="31" t="s">
        <v>30</v>
      </c>
      <c r="N144" s="13"/>
    </row>
    <row r="145" spans="1:14" hidden="1">
      <c r="A145" t="s">
        <v>221</v>
      </c>
      <c r="B145" s="7">
        <v>0</v>
      </c>
      <c r="C145" s="3" t="s">
        <v>31</v>
      </c>
      <c r="D145" s="38">
        <f t="shared" si="4"/>
        <v>0</v>
      </c>
      <c r="E145" s="5" t="s">
        <v>32</v>
      </c>
      <c r="G145" s="9">
        <f t="shared" si="5"/>
        <v>0</v>
      </c>
      <c r="H145" s="11" t="s">
        <v>33</v>
      </c>
      <c r="I145" s="31" t="s">
        <v>30</v>
      </c>
      <c r="N145" s="13"/>
    </row>
    <row r="146" spans="1:14" hidden="1">
      <c r="A146" t="s">
        <v>222</v>
      </c>
      <c r="B146" s="7">
        <v>1.6E-2</v>
      </c>
      <c r="C146" s="3" t="s">
        <v>31</v>
      </c>
      <c r="D146" s="38">
        <f t="shared" si="4"/>
        <v>1.6160000000000001E-2</v>
      </c>
      <c r="E146" s="5" t="s">
        <v>32</v>
      </c>
      <c r="G146" s="9">
        <f t="shared" si="5"/>
        <v>1.6320000000000001E-2</v>
      </c>
      <c r="H146" s="11" t="s">
        <v>33</v>
      </c>
      <c r="I146" s="31" t="s">
        <v>30</v>
      </c>
      <c r="N146" s="13"/>
    </row>
    <row r="147" spans="1:14" hidden="1">
      <c r="A147" t="s">
        <v>75</v>
      </c>
      <c r="B147" s="7">
        <v>0.75</v>
      </c>
      <c r="C147" s="3" t="s">
        <v>31</v>
      </c>
      <c r="D147" s="38">
        <f t="shared" si="4"/>
        <v>0.75750000000000006</v>
      </c>
      <c r="E147" s="5" t="s">
        <v>32</v>
      </c>
      <c r="G147" s="9">
        <f t="shared" si="5"/>
        <v>0.76500000000000001</v>
      </c>
      <c r="H147" s="11" t="s">
        <v>33</v>
      </c>
      <c r="I147" s="31" t="s">
        <v>30</v>
      </c>
      <c r="N147" s="13"/>
    </row>
    <row r="148" spans="1:14" hidden="1">
      <c r="A148" t="s">
        <v>79</v>
      </c>
      <c r="B148" s="7">
        <v>2.2999999999999998</v>
      </c>
      <c r="C148" s="3" t="s">
        <v>31</v>
      </c>
      <c r="D148" s="38">
        <f t="shared" si="4"/>
        <v>2.323</v>
      </c>
      <c r="E148" s="5" t="s">
        <v>32</v>
      </c>
      <c r="G148" s="9">
        <f t="shared" si="5"/>
        <v>2.3459999999999996</v>
      </c>
      <c r="H148" s="11" t="s">
        <v>33</v>
      </c>
      <c r="I148" s="31" t="s">
        <v>30</v>
      </c>
      <c r="N148" s="13"/>
    </row>
    <row r="149" spans="1:14" hidden="1">
      <c r="A149" t="s">
        <v>78</v>
      </c>
      <c r="B149" s="7">
        <v>1.2</v>
      </c>
      <c r="C149" s="3" t="s">
        <v>31</v>
      </c>
      <c r="D149" s="38">
        <f t="shared" si="4"/>
        <v>1.212</v>
      </c>
      <c r="E149" s="5" t="s">
        <v>32</v>
      </c>
      <c r="G149" s="9">
        <f t="shared" si="5"/>
        <v>1.224</v>
      </c>
      <c r="H149" s="11" t="s">
        <v>33</v>
      </c>
      <c r="I149" s="31" t="s">
        <v>30</v>
      </c>
      <c r="N149" s="13"/>
    </row>
    <row r="150" spans="1:14" hidden="1">
      <c r="A150" t="s">
        <v>83</v>
      </c>
      <c r="B150" s="7"/>
      <c r="C150" s="3" t="s">
        <v>31</v>
      </c>
      <c r="D150" s="38">
        <f t="shared" si="4"/>
        <v>0</v>
      </c>
      <c r="E150" s="5" t="s">
        <v>32</v>
      </c>
      <c r="G150" s="9">
        <f t="shared" si="5"/>
        <v>0</v>
      </c>
      <c r="H150" s="11" t="s">
        <v>33</v>
      </c>
      <c r="I150" s="31" t="s">
        <v>30</v>
      </c>
      <c r="N150" s="13"/>
    </row>
    <row r="151" spans="1:14" hidden="1">
      <c r="A151" t="s">
        <v>84</v>
      </c>
      <c r="B151" s="7">
        <v>7</v>
      </c>
      <c r="C151" s="3" t="s">
        <v>31</v>
      </c>
      <c r="D151" s="38">
        <f t="shared" si="4"/>
        <v>7.07</v>
      </c>
      <c r="E151" s="5" t="s">
        <v>32</v>
      </c>
      <c r="G151" s="9">
        <f t="shared" si="5"/>
        <v>7.1400000000000006</v>
      </c>
      <c r="H151" s="11" t="s">
        <v>33</v>
      </c>
      <c r="I151" s="31" t="s">
        <v>30</v>
      </c>
      <c r="N151" s="13"/>
    </row>
    <row r="152" spans="1:14" hidden="1">
      <c r="A152" t="s">
        <v>85</v>
      </c>
      <c r="B152" s="7">
        <v>7</v>
      </c>
      <c r="C152" s="3" t="s">
        <v>31</v>
      </c>
      <c r="D152" s="38">
        <f t="shared" si="4"/>
        <v>7.07</v>
      </c>
      <c r="E152" s="5" t="s">
        <v>32</v>
      </c>
      <c r="G152" s="9">
        <f t="shared" si="5"/>
        <v>7.1400000000000006</v>
      </c>
      <c r="H152" s="11" t="s">
        <v>33</v>
      </c>
      <c r="I152" s="31" t="s">
        <v>30</v>
      </c>
      <c r="N152" s="13"/>
    </row>
    <row r="153" spans="1:14" hidden="1">
      <c r="A153" t="s">
        <v>86</v>
      </c>
      <c r="B153" s="7">
        <v>1.2</v>
      </c>
      <c r="C153" s="3" t="s">
        <v>31</v>
      </c>
      <c r="D153" s="38">
        <f t="shared" si="4"/>
        <v>1.212</v>
      </c>
      <c r="E153" s="5" t="s">
        <v>32</v>
      </c>
      <c r="G153" s="9">
        <f t="shared" si="5"/>
        <v>1.224</v>
      </c>
      <c r="H153" s="11" t="s">
        <v>33</v>
      </c>
      <c r="I153" s="31" t="s">
        <v>30</v>
      </c>
      <c r="N153" s="13"/>
    </row>
    <row r="154" spans="1:14" hidden="1">
      <c r="A154" t="s">
        <v>87</v>
      </c>
      <c r="B154" s="7">
        <v>0</v>
      </c>
      <c r="C154" s="3" t="s">
        <v>31</v>
      </c>
      <c r="D154" s="38">
        <f t="shared" si="4"/>
        <v>0</v>
      </c>
      <c r="E154" s="5" t="s">
        <v>32</v>
      </c>
      <c r="G154" s="9">
        <f t="shared" si="5"/>
        <v>0</v>
      </c>
      <c r="H154" s="11" t="s">
        <v>33</v>
      </c>
      <c r="I154" s="31" t="s">
        <v>30</v>
      </c>
      <c r="N154" s="13"/>
    </row>
    <row r="155" spans="1:14" hidden="1">
      <c r="A155" t="s">
        <v>88</v>
      </c>
      <c r="B155" s="7">
        <v>0</v>
      </c>
      <c r="C155" s="3" t="s">
        <v>31</v>
      </c>
      <c r="D155" s="38">
        <f t="shared" si="4"/>
        <v>0</v>
      </c>
      <c r="E155" s="5" t="s">
        <v>32</v>
      </c>
      <c r="G155" s="9">
        <f t="shared" si="5"/>
        <v>0</v>
      </c>
      <c r="H155" s="11" t="s">
        <v>33</v>
      </c>
      <c r="I155" s="31" t="s">
        <v>30</v>
      </c>
      <c r="N155" s="13"/>
    </row>
    <row r="156" spans="1:14" hidden="1">
      <c r="A156" t="s">
        <v>89</v>
      </c>
      <c r="B156" s="7">
        <v>0.7</v>
      </c>
      <c r="C156" s="3" t="s">
        <v>31</v>
      </c>
      <c r="D156" s="38">
        <f t="shared" si="4"/>
        <v>0.70699999999999996</v>
      </c>
      <c r="E156" s="5" t="s">
        <v>32</v>
      </c>
      <c r="G156" s="9">
        <f t="shared" si="5"/>
        <v>0.71399999999999997</v>
      </c>
      <c r="H156" s="11" t="s">
        <v>33</v>
      </c>
      <c r="I156" s="31" t="s">
        <v>30</v>
      </c>
      <c r="N156" s="13"/>
    </row>
    <row r="157" spans="1:14" hidden="1">
      <c r="A157" t="s">
        <v>90</v>
      </c>
      <c r="B157" s="7">
        <v>0.6</v>
      </c>
      <c r="C157" s="3" t="s">
        <v>31</v>
      </c>
      <c r="D157" s="38">
        <f t="shared" si="4"/>
        <v>0.60599999999999998</v>
      </c>
      <c r="E157" s="5" t="s">
        <v>32</v>
      </c>
      <c r="G157" s="9">
        <f t="shared" si="5"/>
        <v>0.61199999999999999</v>
      </c>
      <c r="H157" s="11" t="s">
        <v>33</v>
      </c>
      <c r="I157" s="31" t="s">
        <v>30</v>
      </c>
      <c r="N157" s="13"/>
    </row>
    <row r="158" spans="1:14" hidden="1">
      <c r="A158" t="s">
        <v>91</v>
      </c>
      <c r="B158" s="7">
        <v>2.2000000000000002</v>
      </c>
      <c r="C158" s="3" t="s">
        <v>31</v>
      </c>
      <c r="D158" s="38">
        <f t="shared" si="4"/>
        <v>2.2220000000000004</v>
      </c>
      <c r="E158" s="5" t="s">
        <v>32</v>
      </c>
      <c r="G158" s="9">
        <f t="shared" si="5"/>
        <v>2.2440000000000002</v>
      </c>
      <c r="H158" s="11" t="s">
        <v>33</v>
      </c>
      <c r="I158" s="31" t="s">
        <v>30</v>
      </c>
      <c r="N158" s="13"/>
    </row>
    <row r="159" spans="1:14" hidden="1">
      <c r="A159" t="s">
        <v>81</v>
      </c>
      <c r="B159" s="7">
        <v>37</v>
      </c>
      <c r="C159" s="3" t="s">
        <v>31</v>
      </c>
      <c r="D159" s="38">
        <f t="shared" si="4"/>
        <v>37.369999999999997</v>
      </c>
      <c r="E159" s="5" t="s">
        <v>32</v>
      </c>
      <c r="G159" s="9">
        <f t="shared" si="5"/>
        <v>37.74</v>
      </c>
      <c r="H159" s="11" t="s">
        <v>33</v>
      </c>
      <c r="I159" s="31" t="s">
        <v>30</v>
      </c>
      <c r="N159" s="13"/>
    </row>
    <row r="160" spans="1:14" hidden="1">
      <c r="A160" t="s">
        <v>92</v>
      </c>
      <c r="B160" s="7">
        <v>0.45</v>
      </c>
      <c r="C160" s="3" t="s">
        <v>31</v>
      </c>
      <c r="D160" s="38">
        <f t="shared" si="4"/>
        <v>0.45450000000000002</v>
      </c>
      <c r="E160" s="5" t="s">
        <v>32</v>
      </c>
      <c r="G160" s="9">
        <f t="shared" si="5"/>
        <v>0.45900000000000002</v>
      </c>
      <c r="H160" s="11" t="s">
        <v>33</v>
      </c>
      <c r="I160" s="31" t="s">
        <v>30</v>
      </c>
      <c r="N160" s="13"/>
    </row>
    <row r="161" spans="1:14" hidden="1">
      <c r="A161" t="s">
        <v>93</v>
      </c>
      <c r="B161" s="7">
        <v>0.36</v>
      </c>
      <c r="C161" s="3" t="s">
        <v>31</v>
      </c>
      <c r="D161" s="38">
        <f t="shared" si="4"/>
        <v>0.36359999999999998</v>
      </c>
      <c r="E161" s="5" t="s">
        <v>32</v>
      </c>
      <c r="G161" s="9">
        <f t="shared" si="5"/>
        <v>0.36719999999999997</v>
      </c>
      <c r="H161" s="11" t="s">
        <v>33</v>
      </c>
      <c r="I161" s="31" t="s">
        <v>30</v>
      </c>
      <c r="N161" s="13"/>
    </row>
    <row r="162" spans="1:14" hidden="1">
      <c r="A162" t="s">
        <v>94</v>
      </c>
      <c r="B162" s="7">
        <v>0.22</v>
      </c>
      <c r="C162" s="3" t="s">
        <v>31</v>
      </c>
      <c r="D162" s="38">
        <f t="shared" si="4"/>
        <v>0.22220000000000001</v>
      </c>
      <c r="E162" s="5" t="s">
        <v>32</v>
      </c>
      <c r="G162" s="9">
        <f t="shared" si="5"/>
        <v>0.22440000000000002</v>
      </c>
      <c r="H162" s="11" t="s">
        <v>33</v>
      </c>
      <c r="I162" s="31" t="s">
        <v>30</v>
      </c>
      <c r="N162" s="13"/>
    </row>
    <row r="163" spans="1:14" hidden="1">
      <c r="A163" t="s">
        <v>95</v>
      </c>
      <c r="B163" s="7">
        <v>0.2</v>
      </c>
      <c r="C163" s="3" t="s">
        <v>31</v>
      </c>
      <c r="D163" s="38">
        <f t="shared" si="4"/>
        <v>0.20200000000000001</v>
      </c>
      <c r="E163" s="5" t="s">
        <v>32</v>
      </c>
      <c r="G163" s="9">
        <f t="shared" si="5"/>
        <v>0.20400000000000001</v>
      </c>
      <c r="H163" s="11" t="s">
        <v>33</v>
      </c>
      <c r="I163" s="31" t="s">
        <v>30</v>
      </c>
      <c r="N163" s="13"/>
    </row>
    <row r="164" spans="1:14" hidden="1">
      <c r="A164" t="s">
        <v>96</v>
      </c>
      <c r="B164" s="7">
        <v>0.22</v>
      </c>
      <c r="C164" s="3" t="s">
        <v>31</v>
      </c>
      <c r="D164" s="38">
        <f t="shared" si="4"/>
        <v>0.22220000000000001</v>
      </c>
      <c r="E164" s="5" t="s">
        <v>32</v>
      </c>
      <c r="G164" s="9">
        <f t="shared" si="5"/>
        <v>0.22440000000000002</v>
      </c>
      <c r="H164" s="11" t="s">
        <v>33</v>
      </c>
      <c r="I164" s="31" t="s">
        <v>30</v>
      </c>
      <c r="N164" s="13"/>
    </row>
    <row r="165" spans="1:14" hidden="1">
      <c r="A165" t="s">
        <v>76</v>
      </c>
      <c r="B165" s="7">
        <v>0.67700000000000005</v>
      </c>
      <c r="C165" s="3" t="s">
        <v>31</v>
      </c>
      <c r="D165" s="38">
        <f t="shared" si="4"/>
        <v>0.6837700000000001</v>
      </c>
      <c r="E165" s="5" t="s">
        <v>32</v>
      </c>
      <c r="G165" s="9">
        <f t="shared" si="5"/>
        <v>0.69054000000000004</v>
      </c>
      <c r="H165" s="11" t="s">
        <v>33</v>
      </c>
      <c r="I165" s="31" t="s">
        <v>30</v>
      </c>
      <c r="N165" s="13"/>
    </row>
    <row r="166" spans="1:14" hidden="1">
      <c r="A166" t="s">
        <v>77</v>
      </c>
      <c r="B166" s="7">
        <v>0.41</v>
      </c>
      <c r="C166" s="3" t="s">
        <v>31</v>
      </c>
      <c r="D166" s="38">
        <f t="shared" si="4"/>
        <v>0.41409999999999997</v>
      </c>
      <c r="E166" s="5" t="s">
        <v>32</v>
      </c>
      <c r="G166" s="9">
        <f t="shared" si="5"/>
        <v>0.41819999999999996</v>
      </c>
      <c r="H166" s="11" t="s">
        <v>33</v>
      </c>
      <c r="I166" s="31" t="s">
        <v>30</v>
      </c>
      <c r="N166" s="13"/>
    </row>
    <row r="167" spans="1:14" hidden="1">
      <c r="A167" t="s">
        <v>82</v>
      </c>
      <c r="B167" s="7">
        <v>1.7</v>
      </c>
      <c r="C167" s="3" t="s">
        <v>31</v>
      </c>
      <c r="D167" s="38">
        <f t="shared" si="4"/>
        <v>1.7169999999999999</v>
      </c>
      <c r="E167" s="5" t="s">
        <v>32</v>
      </c>
      <c r="G167" s="9">
        <f t="shared" si="5"/>
        <v>1.734</v>
      </c>
      <c r="H167" s="11" t="s">
        <v>33</v>
      </c>
      <c r="I167" s="31" t="s">
        <v>30</v>
      </c>
      <c r="N167" s="13"/>
    </row>
    <row r="168" spans="1:14" hidden="1">
      <c r="A168" t="s">
        <v>100</v>
      </c>
      <c r="B168" s="7">
        <v>0.9</v>
      </c>
      <c r="C168" s="3" t="s">
        <v>31</v>
      </c>
      <c r="D168" s="38">
        <f t="shared" ref="D168:D192" si="6">B168*$D$215</f>
        <v>0.90900000000000003</v>
      </c>
      <c r="E168" s="5" t="s">
        <v>32</v>
      </c>
      <c r="G168" s="9">
        <f t="shared" ref="G168:G191" si="7">B168*$G$215</f>
        <v>0.91800000000000004</v>
      </c>
      <c r="H168" s="11" t="s">
        <v>33</v>
      </c>
      <c r="I168" s="31" t="s">
        <v>30</v>
      </c>
      <c r="N168" s="13"/>
    </row>
    <row r="169" spans="1:14" hidden="1">
      <c r="A169" t="s">
        <v>101</v>
      </c>
      <c r="B169" s="7">
        <v>0.25</v>
      </c>
      <c r="C169" s="3" t="s">
        <v>31</v>
      </c>
      <c r="D169" s="38">
        <f t="shared" si="6"/>
        <v>0.2525</v>
      </c>
      <c r="E169" s="5" t="s">
        <v>32</v>
      </c>
      <c r="G169" s="9">
        <f t="shared" si="7"/>
        <v>0.255</v>
      </c>
      <c r="H169" s="11" t="s">
        <v>33</v>
      </c>
      <c r="I169" s="31" t="s">
        <v>30</v>
      </c>
      <c r="N169" s="13"/>
    </row>
    <row r="170" spans="1:14" hidden="1">
      <c r="A170" t="s">
        <v>102</v>
      </c>
      <c r="B170" s="7">
        <v>0.3</v>
      </c>
      <c r="C170" s="3" t="s">
        <v>31</v>
      </c>
      <c r="D170" s="38">
        <f t="shared" si="6"/>
        <v>0.30299999999999999</v>
      </c>
      <c r="E170" s="5" t="s">
        <v>32</v>
      </c>
      <c r="G170" s="9">
        <f t="shared" si="7"/>
        <v>0.30599999999999999</v>
      </c>
      <c r="H170" s="11" t="s">
        <v>33</v>
      </c>
      <c r="I170" s="31" t="s">
        <v>30</v>
      </c>
      <c r="N170" s="13"/>
    </row>
    <row r="171" spans="1:14" hidden="1">
      <c r="A171" t="s">
        <v>103</v>
      </c>
      <c r="B171" s="7">
        <v>0.6</v>
      </c>
      <c r="C171" s="3" t="s">
        <v>31</v>
      </c>
      <c r="D171" s="38">
        <f t="shared" si="6"/>
        <v>0.60599999999999998</v>
      </c>
      <c r="E171" s="5" t="s">
        <v>32</v>
      </c>
      <c r="G171" s="9">
        <f t="shared" si="7"/>
        <v>0.61199999999999999</v>
      </c>
      <c r="H171" s="11" t="s">
        <v>33</v>
      </c>
      <c r="I171" s="31" t="s">
        <v>30</v>
      </c>
      <c r="N171" s="13"/>
    </row>
    <row r="172" spans="1:14" hidden="1">
      <c r="A172" t="s">
        <v>104</v>
      </c>
      <c r="B172" s="7">
        <v>0</v>
      </c>
      <c r="C172" s="3" t="s">
        <v>31</v>
      </c>
      <c r="D172" s="38">
        <f t="shared" si="6"/>
        <v>0</v>
      </c>
      <c r="E172" s="5" t="s">
        <v>32</v>
      </c>
      <c r="G172" s="9">
        <f t="shared" si="7"/>
        <v>0</v>
      </c>
      <c r="H172" s="11" t="s">
        <v>33</v>
      </c>
      <c r="I172" s="31" t="s">
        <v>30</v>
      </c>
      <c r="N172" s="13"/>
    </row>
    <row r="173" spans="1:14" hidden="1">
      <c r="A173" t="s">
        <v>105</v>
      </c>
      <c r="B173" s="7">
        <v>0</v>
      </c>
      <c r="C173" s="3" t="s">
        <v>31</v>
      </c>
      <c r="D173" s="38">
        <f t="shared" si="6"/>
        <v>0</v>
      </c>
      <c r="E173" s="5" t="s">
        <v>32</v>
      </c>
      <c r="G173" s="9">
        <f t="shared" si="7"/>
        <v>0</v>
      </c>
      <c r="H173" s="11" t="s">
        <v>33</v>
      </c>
      <c r="I173" s="31" t="s">
        <v>30</v>
      </c>
      <c r="N173" s="13"/>
    </row>
    <row r="174" spans="1:14" hidden="1">
      <c r="A174" t="s">
        <v>106</v>
      </c>
      <c r="B174" s="7">
        <v>0</v>
      </c>
      <c r="C174" s="3" t="s">
        <v>31</v>
      </c>
      <c r="D174" s="38">
        <f t="shared" si="6"/>
        <v>0</v>
      </c>
      <c r="E174" s="5" t="s">
        <v>32</v>
      </c>
      <c r="G174" s="9">
        <f t="shared" si="7"/>
        <v>0</v>
      </c>
      <c r="H174" s="11" t="s">
        <v>33</v>
      </c>
      <c r="I174" s="31" t="s">
        <v>30</v>
      </c>
      <c r="N174" s="13"/>
    </row>
    <row r="175" spans="1:14" hidden="1">
      <c r="A175" t="s">
        <v>107</v>
      </c>
      <c r="B175" s="7">
        <v>0</v>
      </c>
      <c r="C175" s="3" t="s">
        <v>31</v>
      </c>
      <c r="D175" s="38">
        <f t="shared" si="6"/>
        <v>0</v>
      </c>
      <c r="E175" s="5" t="s">
        <v>32</v>
      </c>
      <c r="G175" s="9">
        <f t="shared" si="7"/>
        <v>0</v>
      </c>
      <c r="H175" s="11" t="s">
        <v>33</v>
      </c>
      <c r="I175" s="31" t="s">
        <v>30</v>
      </c>
      <c r="N175" s="13"/>
    </row>
    <row r="176" spans="1:14" hidden="1">
      <c r="A176" t="s">
        <v>108</v>
      </c>
      <c r="B176" s="7">
        <v>0</v>
      </c>
      <c r="C176" s="3" t="s">
        <v>31</v>
      </c>
      <c r="D176" s="38">
        <f t="shared" si="6"/>
        <v>0</v>
      </c>
      <c r="E176" s="5" t="s">
        <v>32</v>
      </c>
      <c r="G176" s="9">
        <f t="shared" si="7"/>
        <v>0</v>
      </c>
      <c r="H176" s="11" t="s">
        <v>33</v>
      </c>
      <c r="I176" s="31" t="s">
        <v>30</v>
      </c>
      <c r="N176" s="13"/>
    </row>
    <row r="177" spans="1:14" hidden="1">
      <c r="A177" t="s">
        <v>109</v>
      </c>
      <c r="B177" s="7">
        <v>0</v>
      </c>
      <c r="C177" s="3" t="s">
        <v>31</v>
      </c>
      <c r="D177" s="38">
        <f t="shared" si="6"/>
        <v>0</v>
      </c>
      <c r="E177" s="5" t="s">
        <v>32</v>
      </c>
      <c r="G177" s="9">
        <f t="shared" si="7"/>
        <v>0</v>
      </c>
      <c r="H177" s="11" t="s">
        <v>33</v>
      </c>
      <c r="I177" s="31" t="s">
        <v>30</v>
      </c>
      <c r="N177" s="13"/>
    </row>
    <row r="178" spans="1:14" hidden="1">
      <c r="A178" t="s">
        <v>110</v>
      </c>
      <c r="B178" s="7">
        <v>0</v>
      </c>
      <c r="C178" s="3" t="s">
        <v>31</v>
      </c>
      <c r="D178" s="38">
        <f t="shared" si="6"/>
        <v>0</v>
      </c>
      <c r="E178" s="5" t="s">
        <v>32</v>
      </c>
      <c r="G178" s="9">
        <f t="shared" si="7"/>
        <v>0</v>
      </c>
      <c r="H178" s="11" t="s">
        <v>33</v>
      </c>
      <c r="I178" s="31" t="s">
        <v>30</v>
      </c>
      <c r="N178" s="13"/>
    </row>
    <row r="179" spans="1:14" hidden="1">
      <c r="A179" t="s">
        <v>80</v>
      </c>
      <c r="B179" s="7">
        <v>0.83320000000000005</v>
      </c>
      <c r="C179" s="3" t="s">
        <v>31</v>
      </c>
      <c r="D179" s="38">
        <f t="shared" si="6"/>
        <v>0.84153200000000006</v>
      </c>
      <c r="E179" s="5" t="s">
        <v>32</v>
      </c>
      <c r="G179" s="9">
        <f t="shared" si="7"/>
        <v>0.84986400000000006</v>
      </c>
      <c r="H179" s="11" t="s">
        <v>33</v>
      </c>
      <c r="I179" s="31" t="s">
        <v>30</v>
      </c>
      <c r="N179" s="13"/>
    </row>
    <row r="180" spans="1:14" hidden="1">
      <c r="A180" t="s">
        <v>112</v>
      </c>
      <c r="B180" s="7">
        <v>1.1000000000000001</v>
      </c>
      <c r="C180" s="3" t="s">
        <v>31</v>
      </c>
      <c r="D180" s="38">
        <f t="shared" si="6"/>
        <v>1.1110000000000002</v>
      </c>
      <c r="E180" s="5" t="s">
        <v>32</v>
      </c>
      <c r="G180" s="9">
        <f t="shared" si="7"/>
        <v>1.1220000000000001</v>
      </c>
      <c r="H180" s="11" t="s">
        <v>33</v>
      </c>
      <c r="I180" s="31" t="s">
        <v>30</v>
      </c>
      <c r="N180" s="13"/>
    </row>
    <row r="181" spans="1:14" hidden="1">
      <c r="A181" t="s">
        <v>113</v>
      </c>
      <c r="B181" s="7">
        <v>1.1000000000000001</v>
      </c>
      <c r="C181" s="3" t="s">
        <v>31</v>
      </c>
      <c r="D181" s="38">
        <f t="shared" si="6"/>
        <v>1.1110000000000002</v>
      </c>
      <c r="E181" s="5" t="s">
        <v>32</v>
      </c>
      <c r="G181" s="9">
        <f t="shared" si="7"/>
        <v>1.1220000000000001</v>
      </c>
      <c r="H181" s="11" t="s">
        <v>33</v>
      </c>
      <c r="I181" s="31" t="s">
        <v>30</v>
      </c>
      <c r="N181" s="13"/>
    </row>
    <row r="182" spans="1:14" hidden="1">
      <c r="A182" t="s">
        <v>114</v>
      </c>
      <c r="B182" s="7">
        <v>0.17499999999999999</v>
      </c>
      <c r="C182" s="3" t="s">
        <v>31</v>
      </c>
      <c r="D182" s="38">
        <f t="shared" si="6"/>
        <v>0.17674999999999999</v>
      </c>
      <c r="E182" s="5" t="s">
        <v>32</v>
      </c>
      <c r="G182" s="9">
        <f t="shared" si="7"/>
        <v>0.17849999999999999</v>
      </c>
      <c r="H182" s="11" t="s">
        <v>33</v>
      </c>
      <c r="I182" s="31" t="s">
        <v>30</v>
      </c>
      <c r="N182" s="13"/>
    </row>
    <row r="183" spans="1:14" hidden="1">
      <c r="A183" t="s">
        <v>115</v>
      </c>
      <c r="B183" s="7">
        <v>0.2</v>
      </c>
      <c r="C183" s="3" t="s">
        <v>31</v>
      </c>
      <c r="D183" s="38">
        <f t="shared" si="6"/>
        <v>0.20200000000000001</v>
      </c>
      <c r="E183" s="5" t="s">
        <v>32</v>
      </c>
      <c r="G183" s="9">
        <f t="shared" si="7"/>
        <v>0.20400000000000001</v>
      </c>
      <c r="H183" s="11" t="s">
        <v>33</v>
      </c>
      <c r="I183" s="31" t="s">
        <v>30</v>
      </c>
      <c r="N183" s="13"/>
    </row>
    <row r="184" spans="1:14" hidden="1">
      <c r="A184" t="s">
        <v>116</v>
      </c>
      <c r="B184" s="7">
        <v>1</v>
      </c>
      <c r="C184" s="3" t="s">
        <v>31</v>
      </c>
      <c r="D184" s="38">
        <f t="shared" si="6"/>
        <v>1.01</v>
      </c>
      <c r="E184" s="5" t="s">
        <v>32</v>
      </c>
      <c r="G184" s="9">
        <f t="shared" si="7"/>
        <v>1.02</v>
      </c>
      <c r="H184" s="11" t="s">
        <v>33</v>
      </c>
      <c r="I184" s="31" t="s">
        <v>30</v>
      </c>
      <c r="N184" s="13"/>
    </row>
    <row r="185" spans="1:14" hidden="1">
      <c r="A185" t="s">
        <v>117</v>
      </c>
      <c r="B185" s="7">
        <v>0.4</v>
      </c>
      <c r="C185" s="3" t="s">
        <v>31</v>
      </c>
      <c r="D185" s="38">
        <f t="shared" si="6"/>
        <v>0.40400000000000003</v>
      </c>
      <c r="E185" s="5" t="s">
        <v>32</v>
      </c>
      <c r="G185" s="9">
        <f t="shared" si="7"/>
        <v>0.40800000000000003</v>
      </c>
      <c r="H185" s="11" t="s">
        <v>33</v>
      </c>
      <c r="I185" s="31" t="s">
        <v>30</v>
      </c>
      <c r="N185" s="13"/>
    </row>
    <row r="186" spans="1:14" hidden="1">
      <c r="A186" t="s">
        <v>118</v>
      </c>
      <c r="B186" s="7">
        <v>0.4</v>
      </c>
      <c r="C186" s="3" t="s">
        <v>31</v>
      </c>
      <c r="D186" s="38">
        <f t="shared" si="6"/>
        <v>0.40400000000000003</v>
      </c>
      <c r="E186" s="5" t="s">
        <v>32</v>
      </c>
      <c r="G186" s="9">
        <f t="shared" si="7"/>
        <v>0.40800000000000003</v>
      </c>
      <c r="H186" s="11" t="s">
        <v>33</v>
      </c>
      <c r="I186" s="31" t="s">
        <v>30</v>
      </c>
      <c r="N186" s="13"/>
    </row>
    <row r="187" spans="1:14" hidden="1">
      <c r="A187" t="s">
        <v>119</v>
      </c>
      <c r="B187" s="7">
        <v>0.5</v>
      </c>
      <c r="C187" s="3" t="s">
        <v>31</v>
      </c>
      <c r="D187" s="38">
        <f t="shared" si="6"/>
        <v>0.505</v>
      </c>
      <c r="E187" s="5" t="s">
        <v>32</v>
      </c>
      <c r="G187" s="9">
        <f t="shared" si="7"/>
        <v>0.51</v>
      </c>
      <c r="H187" s="11" t="s">
        <v>33</v>
      </c>
      <c r="I187" s="31" t="s">
        <v>30</v>
      </c>
      <c r="N187" s="13"/>
    </row>
    <row r="188" spans="1:14" hidden="1">
      <c r="A188" t="s">
        <v>120</v>
      </c>
      <c r="B188" s="7">
        <v>0.6</v>
      </c>
      <c r="C188" s="3" t="s">
        <v>31</v>
      </c>
      <c r="D188" s="38">
        <f t="shared" si="6"/>
        <v>0.60599999999999998</v>
      </c>
      <c r="E188" s="5" t="s">
        <v>32</v>
      </c>
      <c r="G188" s="9">
        <f t="shared" si="7"/>
        <v>0.61199999999999999</v>
      </c>
      <c r="H188" s="11" t="s">
        <v>33</v>
      </c>
      <c r="I188" s="31" t="s">
        <v>30</v>
      </c>
      <c r="N188" s="13"/>
    </row>
    <row r="189" spans="1:14" hidden="1">
      <c r="A189" t="s">
        <v>121</v>
      </c>
      <c r="B189" s="7">
        <v>0.5</v>
      </c>
      <c r="C189" s="3" t="s">
        <v>31</v>
      </c>
      <c r="D189" s="38">
        <f t="shared" si="6"/>
        <v>0.505</v>
      </c>
      <c r="E189" s="5" t="s">
        <v>32</v>
      </c>
      <c r="G189" s="9">
        <f t="shared" si="7"/>
        <v>0.51</v>
      </c>
      <c r="H189" s="11" t="s">
        <v>33</v>
      </c>
      <c r="I189" s="31" t="s">
        <v>30</v>
      </c>
      <c r="N189" s="13"/>
    </row>
    <row r="190" spans="1:14" hidden="1">
      <c r="A190" t="s">
        <v>97</v>
      </c>
      <c r="B190" s="7">
        <v>9.4375</v>
      </c>
      <c r="C190" s="3" t="s">
        <v>31</v>
      </c>
      <c r="D190" s="38">
        <f t="shared" si="6"/>
        <v>9.5318749999999994</v>
      </c>
      <c r="E190" s="5" t="s">
        <v>32</v>
      </c>
      <c r="G190" s="9">
        <f t="shared" si="7"/>
        <v>9.6262500000000006</v>
      </c>
      <c r="H190" s="11" t="s">
        <v>33</v>
      </c>
      <c r="I190" s="31" t="s">
        <v>30</v>
      </c>
      <c r="N190" s="13"/>
    </row>
    <row r="191" spans="1:14" hidden="1">
      <c r="A191" t="s">
        <v>123</v>
      </c>
      <c r="B191" s="7"/>
      <c r="D191" s="38">
        <f t="shared" si="6"/>
        <v>0</v>
      </c>
      <c r="G191" s="9">
        <f t="shared" si="7"/>
        <v>0</v>
      </c>
      <c r="I191" s="31" t="s">
        <v>30</v>
      </c>
      <c r="N191" s="13"/>
    </row>
    <row r="192" spans="1:14" hidden="1">
      <c r="A192" t="s">
        <v>124</v>
      </c>
      <c r="B192" s="7">
        <v>0.125</v>
      </c>
      <c r="D192" s="38">
        <f t="shared" si="6"/>
        <v>0.12625</v>
      </c>
      <c r="G192" s="9">
        <f>B192*$G$215</f>
        <v>0.1275</v>
      </c>
      <c r="I192" s="31" t="s">
        <v>30</v>
      </c>
      <c r="N192" s="13"/>
    </row>
    <row r="193" spans="1:14" hidden="1">
      <c r="A193" t="s">
        <v>129</v>
      </c>
      <c r="B193" s="30">
        <f>B30/2000</f>
        <v>0.105</v>
      </c>
      <c r="C193" s="29" t="s">
        <v>7</v>
      </c>
      <c r="D193" s="30">
        <f>B193*D215</f>
        <v>0.10604999999999999</v>
      </c>
      <c r="E193" s="29"/>
      <c r="F193" s="29"/>
      <c r="G193" s="30">
        <f>B193*G215</f>
        <v>0.1071</v>
      </c>
      <c r="H193" s="11" t="s">
        <v>8</v>
      </c>
      <c r="I193" s="31" t="s">
        <v>30</v>
      </c>
      <c r="N193" s="13"/>
    </row>
    <row r="194" spans="1:14" hidden="1">
      <c r="A194" t="s">
        <v>125</v>
      </c>
      <c r="B194" s="7">
        <v>0.125</v>
      </c>
      <c r="D194" s="8">
        <f>B194*$D$215</f>
        <v>0.12625</v>
      </c>
      <c r="G194" s="9">
        <f>B194*$G$215</f>
        <v>0.1275</v>
      </c>
      <c r="I194" s="31" t="s">
        <v>30</v>
      </c>
      <c r="N194" s="13"/>
    </row>
    <row r="195" spans="1:14" hidden="1">
      <c r="A195" t="s">
        <v>98</v>
      </c>
      <c r="B195" s="7">
        <v>4.7286000000000001</v>
      </c>
      <c r="C195" s="3" t="s">
        <v>31</v>
      </c>
      <c r="D195" s="8">
        <f t="shared" ref="D195:D214" si="8">B195*$D$215</f>
        <v>4.7758859999999999</v>
      </c>
      <c r="E195" s="5" t="s">
        <v>32</v>
      </c>
      <c r="G195" s="9">
        <f t="shared" ref="G195:G214" si="9">B195*$G$215</f>
        <v>4.8231720000000005</v>
      </c>
      <c r="H195" s="11" t="s">
        <v>33</v>
      </c>
      <c r="I195" s="31" t="s">
        <v>30</v>
      </c>
      <c r="N195" s="13"/>
    </row>
    <row r="196" spans="1:14" hidden="1">
      <c r="A196" t="s">
        <v>99</v>
      </c>
      <c r="B196" s="7">
        <v>1.44</v>
      </c>
      <c r="C196" s="3" t="s">
        <v>31</v>
      </c>
      <c r="D196" s="8">
        <f t="shared" si="8"/>
        <v>1.4543999999999999</v>
      </c>
      <c r="E196" s="5" t="s">
        <v>32</v>
      </c>
      <c r="G196" s="9">
        <f t="shared" si="9"/>
        <v>1.4687999999999999</v>
      </c>
      <c r="H196" s="11" t="s">
        <v>33</v>
      </c>
      <c r="I196" s="31" t="s">
        <v>30</v>
      </c>
      <c r="N196" s="13"/>
    </row>
    <row r="197" spans="1:14" hidden="1">
      <c r="A197" t="s">
        <v>111</v>
      </c>
      <c r="B197" s="7">
        <v>0.15</v>
      </c>
      <c r="C197" s="3" t="s">
        <v>31</v>
      </c>
      <c r="D197" s="8">
        <f t="shared" si="8"/>
        <v>0.1515</v>
      </c>
      <c r="E197" s="5" t="s">
        <v>32</v>
      </c>
      <c r="G197" s="9">
        <f t="shared" si="9"/>
        <v>0.153</v>
      </c>
      <c r="H197" s="11" t="s">
        <v>33</v>
      </c>
      <c r="I197" s="31" t="s">
        <v>30</v>
      </c>
      <c r="N197" s="13"/>
    </row>
    <row r="198" spans="1:14" hidden="1">
      <c r="A198" t="s">
        <v>122</v>
      </c>
      <c r="B198" s="7">
        <v>0.73619999999999997</v>
      </c>
      <c r="C198" s="3" t="s">
        <v>31</v>
      </c>
      <c r="D198" s="8">
        <f t="shared" si="8"/>
        <v>0.74356199999999995</v>
      </c>
      <c r="E198" s="5" t="s">
        <v>32</v>
      </c>
      <c r="G198" s="9">
        <f t="shared" si="9"/>
        <v>0.75092399999999992</v>
      </c>
      <c r="H198" s="11" t="s">
        <v>33</v>
      </c>
      <c r="I198" s="31" t="s">
        <v>30</v>
      </c>
      <c r="N198" s="13"/>
    </row>
    <row r="199" spans="1:14" hidden="1">
      <c r="A199" t="s">
        <v>123</v>
      </c>
      <c r="B199" s="7">
        <v>0</v>
      </c>
      <c r="C199" s="3" t="s">
        <v>31</v>
      </c>
      <c r="D199" s="8">
        <f t="shared" si="8"/>
        <v>0</v>
      </c>
      <c r="E199" s="5" t="s">
        <v>32</v>
      </c>
      <c r="G199" s="9">
        <f t="shared" si="9"/>
        <v>0</v>
      </c>
      <c r="H199" s="11" t="s">
        <v>33</v>
      </c>
      <c r="I199" s="31" t="s">
        <v>30</v>
      </c>
    </row>
    <row r="200" spans="1:14" hidden="1">
      <c r="A200" t="s">
        <v>123</v>
      </c>
      <c r="B200" s="7">
        <v>0</v>
      </c>
      <c r="C200" s="3" t="s">
        <v>31</v>
      </c>
      <c r="D200" s="8">
        <f t="shared" si="8"/>
        <v>0</v>
      </c>
      <c r="E200" s="5" t="s">
        <v>32</v>
      </c>
      <c r="G200" s="9">
        <f t="shared" si="9"/>
        <v>0</v>
      </c>
      <c r="H200" s="11" t="s">
        <v>33</v>
      </c>
      <c r="I200" s="31" t="s">
        <v>30</v>
      </c>
    </row>
    <row r="201" spans="1:14" hidden="1">
      <c r="A201" t="s">
        <v>123</v>
      </c>
      <c r="B201" s="7">
        <v>0</v>
      </c>
      <c r="C201" s="3" t="s">
        <v>31</v>
      </c>
      <c r="D201" s="8">
        <f t="shared" si="8"/>
        <v>0</v>
      </c>
      <c r="E201" s="5" t="s">
        <v>32</v>
      </c>
      <c r="G201" s="9">
        <f t="shared" si="9"/>
        <v>0</v>
      </c>
      <c r="H201" s="11" t="s">
        <v>33</v>
      </c>
      <c r="I201" s="31" t="s">
        <v>30</v>
      </c>
    </row>
    <row r="202" spans="1:14" hidden="1">
      <c r="A202" t="s">
        <v>123</v>
      </c>
      <c r="B202" s="7">
        <v>0</v>
      </c>
      <c r="C202" s="3" t="s">
        <v>31</v>
      </c>
      <c r="D202" s="8">
        <f t="shared" si="8"/>
        <v>0</v>
      </c>
      <c r="E202" s="5" t="s">
        <v>32</v>
      </c>
      <c r="G202" s="9">
        <f t="shared" si="9"/>
        <v>0</v>
      </c>
      <c r="H202" s="11" t="s">
        <v>33</v>
      </c>
      <c r="I202" s="31" t="s">
        <v>30</v>
      </c>
    </row>
    <row r="203" spans="1:14" hidden="1">
      <c r="A203" t="s">
        <v>123</v>
      </c>
      <c r="B203" s="7">
        <v>0</v>
      </c>
      <c r="C203" s="3" t="s">
        <v>31</v>
      </c>
      <c r="D203" s="8">
        <f t="shared" si="8"/>
        <v>0</v>
      </c>
      <c r="E203" s="5" t="s">
        <v>32</v>
      </c>
      <c r="G203" s="9">
        <f t="shared" si="9"/>
        <v>0</v>
      </c>
      <c r="H203" s="11" t="s">
        <v>33</v>
      </c>
      <c r="I203" s="31" t="s">
        <v>30</v>
      </c>
    </row>
    <row r="204" spans="1:14" hidden="1">
      <c r="A204" t="s">
        <v>123</v>
      </c>
      <c r="B204" s="7">
        <v>0</v>
      </c>
      <c r="C204" s="3" t="s">
        <v>31</v>
      </c>
      <c r="D204" s="8">
        <f t="shared" si="8"/>
        <v>0</v>
      </c>
      <c r="E204" s="5" t="s">
        <v>32</v>
      </c>
      <c r="G204" s="9">
        <f t="shared" si="9"/>
        <v>0</v>
      </c>
      <c r="H204" s="11" t="s">
        <v>33</v>
      </c>
      <c r="I204" s="31" t="s">
        <v>30</v>
      </c>
    </row>
    <row r="205" spans="1:14" hidden="1">
      <c r="A205" t="s">
        <v>123</v>
      </c>
      <c r="B205" s="7">
        <v>0</v>
      </c>
      <c r="C205" s="3" t="s">
        <v>31</v>
      </c>
      <c r="D205" s="8">
        <f t="shared" si="8"/>
        <v>0</v>
      </c>
      <c r="E205" s="5" t="s">
        <v>32</v>
      </c>
      <c r="G205" s="9">
        <f t="shared" si="9"/>
        <v>0</v>
      </c>
      <c r="H205" s="11" t="s">
        <v>33</v>
      </c>
      <c r="I205" s="31" t="s">
        <v>30</v>
      </c>
    </row>
    <row r="206" spans="1:14" hidden="1">
      <c r="A206" t="s">
        <v>123</v>
      </c>
      <c r="B206" s="7">
        <v>0</v>
      </c>
      <c r="C206" s="3" t="s">
        <v>31</v>
      </c>
      <c r="D206" s="8">
        <f t="shared" si="8"/>
        <v>0</v>
      </c>
      <c r="E206" s="5" t="s">
        <v>32</v>
      </c>
      <c r="G206" s="9">
        <f t="shared" si="9"/>
        <v>0</v>
      </c>
      <c r="H206" s="11" t="s">
        <v>33</v>
      </c>
      <c r="I206" s="31" t="s">
        <v>30</v>
      </c>
    </row>
    <row r="207" spans="1:14" hidden="1">
      <c r="A207" t="s">
        <v>123</v>
      </c>
      <c r="B207" s="7">
        <v>0</v>
      </c>
      <c r="C207" s="3" t="s">
        <v>31</v>
      </c>
      <c r="D207" s="8">
        <f t="shared" si="8"/>
        <v>0</v>
      </c>
      <c r="E207" s="5" t="s">
        <v>32</v>
      </c>
      <c r="G207" s="9">
        <f t="shared" si="9"/>
        <v>0</v>
      </c>
      <c r="H207" s="11" t="s">
        <v>33</v>
      </c>
      <c r="I207" s="31" t="s">
        <v>30</v>
      </c>
    </row>
    <row r="208" spans="1:14" hidden="1">
      <c r="A208" t="s">
        <v>123</v>
      </c>
      <c r="B208" s="7">
        <v>0</v>
      </c>
      <c r="C208" s="3" t="s">
        <v>31</v>
      </c>
      <c r="D208" s="8">
        <f t="shared" si="8"/>
        <v>0</v>
      </c>
      <c r="E208" s="5" t="s">
        <v>32</v>
      </c>
      <c r="G208" s="9">
        <f t="shared" si="9"/>
        <v>0</v>
      </c>
      <c r="H208" s="11" t="s">
        <v>33</v>
      </c>
      <c r="I208" s="31" t="s">
        <v>30</v>
      </c>
    </row>
    <row r="209" spans="1:9" hidden="1">
      <c r="A209" t="s">
        <v>123</v>
      </c>
      <c r="B209" s="7">
        <v>0</v>
      </c>
      <c r="C209" s="3" t="s">
        <v>31</v>
      </c>
      <c r="D209" s="8">
        <f t="shared" si="8"/>
        <v>0</v>
      </c>
      <c r="E209" s="5" t="s">
        <v>32</v>
      </c>
      <c r="G209" s="9">
        <f t="shared" si="9"/>
        <v>0</v>
      </c>
      <c r="H209" s="11" t="s">
        <v>33</v>
      </c>
      <c r="I209" s="31" t="s">
        <v>30</v>
      </c>
    </row>
    <row r="210" spans="1:9" hidden="1">
      <c r="A210" t="s">
        <v>123</v>
      </c>
      <c r="B210" s="7">
        <v>0</v>
      </c>
      <c r="C210" s="3" t="s">
        <v>31</v>
      </c>
      <c r="D210" s="8">
        <f t="shared" si="8"/>
        <v>0</v>
      </c>
      <c r="E210" s="5" t="s">
        <v>32</v>
      </c>
      <c r="G210" s="9">
        <f t="shared" si="9"/>
        <v>0</v>
      </c>
      <c r="H210" s="11" t="s">
        <v>33</v>
      </c>
      <c r="I210" s="31" t="s">
        <v>30</v>
      </c>
    </row>
    <row r="211" spans="1:9" hidden="1">
      <c r="A211">
        <v>0</v>
      </c>
      <c r="B211" s="7">
        <v>0</v>
      </c>
      <c r="C211" s="3" t="s">
        <v>31</v>
      </c>
      <c r="D211" s="8">
        <f t="shared" si="8"/>
        <v>0</v>
      </c>
      <c r="E211" s="5" t="s">
        <v>32</v>
      </c>
      <c r="G211" s="9">
        <f t="shared" si="9"/>
        <v>0</v>
      </c>
      <c r="H211" s="11" t="s">
        <v>33</v>
      </c>
      <c r="I211" s="31" t="s">
        <v>30</v>
      </c>
    </row>
    <row r="212" spans="1:9" hidden="1">
      <c r="A212" t="s">
        <v>130</v>
      </c>
      <c r="B212" s="7">
        <v>0.35</v>
      </c>
      <c r="C212" s="3" t="s">
        <v>31</v>
      </c>
      <c r="D212" s="8">
        <f t="shared" si="8"/>
        <v>0.35349999999999998</v>
      </c>
      <c r="E212" s="5" t="s">
        <v>32</v>
      </c>
      <c r="G212" s="9">
        <f t="shared" si="9"/>
        <v>0.35699999999999998</v>
      </c>
      <c r="H212" s="11" t="s">
        <v>33</v>
      </c>
      <c r="I212" s="31" t="s">
        <v>34</v>
      </c>
    </row>
    <row r="213" spans="1:9" hidden="1">
      <c r="A213">
        <v>0</v>
      </c>
      <c r="B213" s="7">
        <v>0</v>
      </c>
      <c r="C213" s="3"/>
      <c r="D213" s="8">
        <f t="shared" si="8"/>
        <v>0</v>
      </c>
      <c r="E213" s="5"/>
      <c r="G213" s="9">
        <f t="shared" si="9"/>
        <v>0</v>
      </c>
      <c r="H213" s="11"/>
      <c r="I213" s="31"/>
    </row>
    <row r="214" spans="1:9" hidden="1">
      <c r="B214" s="7">
        <v>0</v>
      </c>
      <c r="C214" s="3"/>
      <c r="D214" s="8">
        <f t="shared" si="8"/>
        <v>0</v>
      </c>
      <c r="E214" s="5"/>
      <c r="G214" s="9">
        <f t="shared" si="9"/>
        <v>0</v>
      </c>
      <c r="H214" s="11"/>
      <c r="I214" s="31"/>
    </row>
    <row r="215" spans="1:9" hidden="1">
      <c r="D215" s="32">
        <v>1.01</v>
      </c>
      <c r="G215" s="32">
        <v>1.02</v>
      </c>
    </row>
    <row r="216" spans="1:9">
      <c r="A216" t="s">
        <v>342</v>
      </c>
      <c r="B216" s="7">
        <v>0.5</v>
      </c>
      <c r="D216" s="102">
        <f>B216*1.02</f>
        <v>0.51</v>
      </c>
      <c r="G216" s="103">
        <f>B216*1.1</f>
        <v>0.55000000000000004</v>
      </c>
    </row>
    <row r="217" spans="1:9">
      <c r="A217" s="10" t="s">
        <v>326</v>
      </c>
    </row>
    <row r="218" spans="1:9">
      <c r="A218" s="10" t="s">
        <v>351</v>
      </c>
    </row>
    <row r="219" spans="1:9">
      <c r="A219" s="10" t="s">
        <v>352</v>
      </c>
    </row>
    <row r="220" spans="1:9">
      <c r="A220" s="10" t="s">
        <v>327</v>
      </c>
    </row>
    <row r="221" spans="1:9">
      <c r="A221" s="10"/>
    </row>
    <row r="223" spans="1:9">
      <c r="A223" t="s">
        <v>343</v>
      </c>
      <c r="B223" s="106">
        <v>178</v>
      </c>
      <c r="C223" s="107"/>
      <c r="D223" s="108">
        <v>187.5</v>
      </c>
    </row>
    <row r="224" spans="1:9">
      <c r="A224" t="s">
        <v>344</v>
      </c>
      <c r="B224" s="106">
        <v>144</v>
      </c>
      <c r="C224" s="107"/>
      <c r="D224" s="108">
        <v>151</v>
      </c>
    </row>
    <row r="225" spans="1:4">
      <c r="A225" t="s">
        <v>345</v>
      </c>
      <c r="B225" s="106">
        <v>44</v>
      </c>
      <c r="C225" s="107"/>
      <c r="D225" s="108">
        <v>44</v>
      </c>
    </row>
  </sheetData>
  <hyperlinks>
    <hyperlink ref="H47" r:id="rId1" xr:uid="{00000000-0004-0000-0000-000000000000}"/>
  </hyperlinks>
  <pageMargins left="0.7" right="0.7" top="0.75" bottom="0.75" header="0.3" footer="0.3"/>
  <pageSetup scale="92" orientation="portrait" horizontalDpi="4294967295" verticalDpi="4294967295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2"/>
  <sheetViews>
    <sheetView zoomScaleNormal="100" workbookViewId="0">
      <selection activeCell="J33" sqref="J33"/>
    </sheetView>
  </sheetViews>
  <sheetFormatPr defaultRowHeight="14.4"/>
  <cols>
    <col min="1" max="1" width="31.83984375" customWidth="1"/>
    <col min="2" max="2" width="63.578125" customWidth="1"/>
    <col min="3" max="3" width="55.26171875" hidden="1" customWidth="1"/>
    <col min="4" max="4" width="17.83984375" customWidth="1"/>
  </cols>
  <sheetData>
    <row r="1" spans="1:4" ht="14.7" thickBot="1">
      <c r="A1" s="79" t="s">
        <v>224</v>
      </c>
      <c r="B1" s="80" t="s">
        <v>225</v>
      </c>
      <c r="C1" s="80" t="s">
        <v>226</v>
      </c>
      <c r="D1" s="81" t="s">
        <v>227</v>
      </c>
    </row>
    <row r="2" spans="1:4">
      <c r="A2" s="77" t="s">
        <v>228</v>
      </c>
      <c r="B2" s="78" t="s">
        <v>229</v>
      </c>
      <c r="C2" s="77" t="s">
        <v>223</v>
      </c>
      <c r="D2" s="77" t="s">
        <v>230</v>
      </c>
    </row>
    <row r="3" spans="1:4">
      <c r="A3" s="71" t="s">
        <v>231</v>
      </c>
      <c r="B3" s="109" t="s">
        <v>363</v>
      </c>
      <c r="C3" s="71" t="s">
        <v>232</v>
      </c>
      <c r="D3" s="71" t="s">
        <v>230</v>
      </c>
    </row>
    <row r="4" spans="1:4">
      <c r="A4" s="71" t="s">
        <v>233</v>
      </c>
      <c r="B4" s="109" t="s">
        <v>363</v>
      </c>
      <c r="C4" s="71" t="s">
        <v>232</v>
      </c>
      <c r="D4" s="71" t="s">
        <v>230</v>
      </c>
    </row>
    <row r="5" spans="1:4">
      <c r="A5" s="71" t="s">
        <v>234</v>
      </c>
      <c r="B5" s="109" t="s">
        <v>364</v>
      </c>
      <c r="C5" s="71" t="s">
        <v>235</v>
      </c>
      <c r="D5" s="71" t="s">
        <v>230</v>
      </c>
    </row>
    <row r="6" spans="1:4">
      <c r="A6" s="71" t="s">
        <v>236</v>
      </c>
      <c r="B6" s="71" t="s">
        <v>18</v>
      </c>
      <c r="C6" s="71" t="s">
        <v>237</v>
      </c>
      <c r="D6" s="71" t="s">
        <v>230</v>
      </c>
    </row>
    <row r="7" spans="1:4" ht="14.7" thickBot="1">
      <c r="A7" s="71"/>
      <c r="B7" s="71"/>
      <c r="C7" s="71"/>
      <c r="D7" s="71"/>
    </row>
    <row r="8" spans="1:4" ht="14.7" thickBot="1">
      <c r="A8" s="71" t="s">
        <v>238</v>
      </c>
      <c r="B8" s="99" t="s">
        <v>365</v>
      </c>
      <c r="C8" s="71" t="s">
        <v>239</v>
      </c>
      <c r="D8" s="71" t="s">
        <v>240</v>
      </c>
    </row>
    <row r="9" spans="1:4" ht="15" thickTop="1" thickBot="1">
      <c r="A9" s="71" t="s">
        <v>241</v>
      </c>
      <c r="B9" s="111" t="s">
        <v>365</v>
      </c>
      <c r="C9" s="71" t="s">
        <v>239</v>
      </c>
      <c r="D9" s="71" t="s">
        <v>240</v>
      </c>
    </row>
    <row r="10" spans="1:4" ht="14.7" thickBot="1">
      <c r="A10" s="89" t="s">
        <v>328</v>
      </c>
      <c r="B10" s="99" t="s">
        <v>365</v>
      </c>
      <c r="C10" s="89"/>
      <c r="D10" s="89" t="s">
        <v>244</v>
      </c>
    </row>
    <row r="11" spans="1:4" ht="15" thickTop="1" thickBot="1">
      <c r="A11" s="71" t="s">
        <v>329</v>
      </c>
      <c r="B11" s="111" t="s">
        <v>365</v>
      </c>
      <c r="C11" s="71" t="s">
        <v>243</v>
      </c>
      <c r="D11" s="71" t="s">
        <v>244</v>
      </c>
    </row>
    <row r="12" spans="1:4" ht="14.7" thickBot="1">
      <c r="A12" s="87" t="s">
        <v>338</v>
      </c>
      <c r="B12" s="99" t="s">
        <v>366</v>
      </c>
      <c r="C12" s="71" t="s">
        <v>245</v>
      </c>
      <c r="D12" s="87" t="s">
        <v>244</v>
      </c>
    </row>
    <row r="13" spans="1:4" ht="7.5" customHeight="1" thickTop="1">
      <c r="A13" s="112" t="s">
        <v>246</v>
      </c>
      <c r="B13" s="113" t="s">
        <v>19</v>
      </c>
      <c r="C13" s="73" t="s">
        <v>247</v>
      </c>
      <c r="D13" s="112" t="s">
        <v>244</v>
      </c>
    </row>
    <row r="14" spans="1:4">
      <c r="A14" s="112"/>
      <c r="B14" s="113"/>
      <c r="C14" s="73" t="s">
        <v>248</v>
      </c>
      <c r="D14" s="112"/>
    </row>
    <row r="15" spans="1:4" ht="14.7" thickBot="1">
      <c r="A15" s="71"/>
      <c r="B15" s="71"/>
      <c r="C15" s="74"/>
      <c r="D15" s="71"/>
    </row>
    <row r="16" spans="1:4" ht="14.7" thickBot="1">
      <c r="A16" s="112" t="s">
        <v>249</v>
      </c>
      <c r="B16" s="99" t="s">
        <v>367</v>
      </c>
      <c r="C16" s="71"/>
      <c r="D16" s="112" t="s">
        <v>251</v>
      </c>
    </row>
    <row r="17" spans="1:4" ht="14.7" thickTop="1">
      <c r="A17" s="112"/>
      <c r="B17" s="71"/>
      <c r="C17" s="71"/>
      <c r="D17" s="112"/>
    </row>
    <row r="18" spans="1:4">
      <c r="A18" s="112"/>
      <c r="B18" s="72"/>
      <c r="C18" s="71" t="s">
        <v>250</v>
      </c>
      <c r="D18" s="112"/>
    </row>
    <row r="19" spans="1:4">
      <c r="A19" s="71" t="s">
        <v>252</v>
      </c>
      <c r="B19" s="72" t="s">
        <v>41</v>
      </c>
      <c r="C19" s="71" t="s">
        <v>253</v>
      </c>
      <c r="D19" s="71" t="s">
        <v>251</v>
      </c>
    </row>
    <row r="20" spans="1:4">
      <c r="A20" s="71" t="s">
        <v>254</v>
      </c>
      <c r="B20" s="72" t="s">
        <v>41</v>
      </c>
      <c r="C20" s="71" t="s">
        <v>255</v>
      </c>
      <c r="D20" s="71" t="s">
        <v>251</v>
      </c>
    </row>
    <row r="21" spans="1:4">
      <c r="A21" s="71" t="s">
        <v>256</v>
      </c>
      <c r="B21" s="72" t="s">
        <v>41</v>
      </c>
      <c r="C21" s="71" t="s">
        <v>257</v>
      </c>
      <c r="D21" s="71" t="s">
        <v>251</v>
      </c>
    </row>
    <row r="22" spans="1:4">
      <c r="A22" s="71" t="s">
        <v>258</v>
      </c>
      <c r="B22" s="71" t="s">
        <v>259</v>
      </c>
      <c r="C22" s="71" t="s">
        <v>290</v>
      </c>
      <c r="D22" s="71" t="s">
        <v>251</v>
      </c>
    </row>
    <row r="23" spans="1:4" ht="29.1" thickBot="1">
      <c r="A23" s="71" t="s">
        <v>261</v>
      </c>
      <c r="B23" s="71" t="s">
        <v>350</v>
      </c>
      <c r="C23" s="71" t="s">
        <v>262</v>
      </c>
      <c r="D23" s="71" t="s">
        <v>251</v>
      </c>
    </row>
    <row r="24" spans="1:4" ht="14.7" thickBot="1">
      <c r="A24" s="71" t="s">
        <v>340</v>
      </c>
      <c r="B24" s="99" t="s">
        <v>368</v>
      </c>
      <c r="C24" s="71"/>
      <c r="D24" s="71" t="s">
        <v>341</v>
      </c>
    </row>
    <row r="25" spans="1:4" ht="15" thickTop="1" thickBot="1">
      <c r="A25" s="71" t="s">
        <v>57</v>
      </c>
      <c r="B25" s="111" t="s">
        <v>368</v>
      </c>
      <c r="C25" s="71" t="s">
        <v>263</v>
      </c>
      <c r="D25" s="71" t="s">
        <v>264</v>
      </c>
    </row>
    <row r="26" spans="1:4" ht="14.7" thickBot="1">
      <c r="A26" s="71" t="s">
        <v>265</v>
      </c>
      <c r="B26" s="111" t="s">
        <v>369</v>
      </c>
      <c r="C26" s="71" t="s">
        <v>266</v>
      </c>
      <c r="D26" s="71" t="s">
        <v>251</v>
      </c>
    </row>
    <row r="27" spans="1:4" ht="14.7" thickBot="1">
      <c r="A27" s="71" t="s">
        <v>267</v>
      </c>
      <c r="B27" s="111" t="s">
        <v>368</v>
      </c>
      <c r="C27" s="71" t="s">
        <v>268</v>
      </c>
      <c r="D27" s="71" t="s">
        <v>269</v>
      </c>
    </row>
    <row r="28" spans="1:4" ht="14.7" thickBot="1">
      <c r="A28" s="71" t="s">
        <v>270</v>
      </c>
      <c r="B28" s="111" t="s">
        <v>370</v>
      </c>
      <c r="C28" s="71" t="s">
        <v>271</v>
      </c>
      <c r="D28" s="71" t="s">
        <v>269</v>
      </c>
    </row>
    <row r="29" spans="1:4" ht="14.7" thickBot="1">
      <c r="A29" s="71" t="s">
        <v>272</v>
      </c>
      <c r="B29" s="110" t="s">
        <v>273</v>
      </c>
      <c r="C29" s="71" t="s">
        <v>274</v>
      </c>
      <c r="D29" s="71" t="s">
        <v>240</v>
      </c>
    </row>
    <row r="30" spans="1:4" ht="29.1" thickBot="1">
      <c r="A30" s="71" t="s">
        <v>275</v>
      </c>
      <c r="B30" s="111" t="s">
        <v>371</v>
      </c>
      <c r="C30" s="71" t="s">
        <v>276</v>
      </c>
      <c r="D30" s="71" t="s">
        <v>240</v>
      </c>
    </row>
    <row r="31" spans="1:4" ht="43.2">
      <c r="A31" s="71" t="s">
        <v>277</v>
      </c>
      <c r="B31" s="113" t="s">
        <v>371</v>
      </c>
      <c r="C31" s="73" t="s">
        <v>279</v>
      </c>
      <c r="D31" s="112" t="s">
        <v>244</v>
      </c>
    </row>
    <row r="32" spans="1:4" ht="28.8">
      <c r="A32" s="71"/>
      <c r="B32" s="113"/>
      <c r="C32" s="73" t="s">
        <v>280</v>
      </c>
      <c r="D32" s="112"/>
    </row>
    <row r="33" spans="1:4">
      <c r="A33" s="71" t="s">
        <v>278</v>
      </c>
      <c r="B33" s="113"/>
      <c r="C33" s="75"/>
      <c r="D33" s="112"/>
    </row>
    <row r="34" spans="1:4" ht="28.8">
      <c r="A34" s="71" t="s">
        <v>281</v>
      </c>
      <c r="B34" s="76" t="s">
        <v>372</v>
      </c>
      <c r="C34" s="76" t="s">
        <v>282</v>
      </c>
      <c r="D34" s="76" t="s">
        <v>240</v>
      </c>
    </row>
    <row r="35" spans="1:4">
      <c r="A35" s="71" t="s">
        <v>283</v>
      </c>
      <c r="B35" s="71" t="s">
        <v>288</v>
      </c>
      <c r="C35" s="71"/>
      <c r="D35" s="71" t="s">
        <v>240</v>
      </c>
    </row>
    <row r="36" spans="1:4">
      <c r="A36" s="71" t="s">
        <v>284</v>
      </c>
      <c r="B36" s="71" t="s">
        <v>288</v>
      </c>
      <c r="C36" s="71"/>
      <c r="D36" s="71" t="s">
        <v>240</v>
      </c>
    </row>
    <row r="37" spans="1:4">
      <c r="A37" s="71" t="s">
        <v>285</v>
      </c>
      <c r="B37" s="71" t="s">
        <v>288</v>
      </c>
      <c r="C37" s="71"/>
      <c r="D37" s="71" t="s">
        <v>240</v>
      </c>
    </row>
    <row r="38" spans="1:4">
      <c r="A38" s="71" t="s">
        <v>286</v>
      </c>
      <c r="B38" s="71" t="s">
        <v>289</v>
      </c>
      <c r="C38" s="71"/>
      <c r="D38" s="71" t="s">
        <v>230</v>
      </c>
    </row>
    <row r="39" spans="1:4">
      <c r="A39" s="71" t="s">
        <v>287</v>
      </c>
      <c r="B39" s="71" t="s">
        <v>289</v>
      </c>
      <c r="C39" s="71"/>
      <c r="D39" s="71" t="s">
        <v>230</v>
      </c>
    </row>
    <row r="40" spans="1:4">
      <c r="A40" s="49" t="str">
        <f>'Master Prices'!A223</f>
        <v>Sept. Feeder Lamb Price ($/cwt)</v>
      </c>
      <c r="B40" s="104" t="s">
        <v>346</v>
      </c>
      <c r="C40" s="49"/>
      <c r="D40" s="104" t="s">
        <v>341</v>
      </c>
    </row>
    <row r="41" spans="1:4">
      <c r="A41" s="49" t="str">
        <f>'Master Prices'!A224</f>
        <v>Sept. Slaughter Lamb Price ($/cwt)</v>
      </c>
      <c r="B41" s="104" t="s">
        <v>347</v>
      </c>
      <c r="C41" s="49"/>
      <c r="D41" s="104" t="s">
        <v>341</v>
      </c>
    </row>
    <row r="42" spans="1:4">
      <c r="A42" s="49" t="str">
        <f>'Master Prices'!A225</f>
        <v>Current Cull Ewe Price ($/cwt)</v>
      </c>
      <c r="B42" s="104" t="s">
        <v>347</v>
      </c>
      <c r="C42" s="49"/>
      <c r="D42" s="104" t="s">
        <v>341</v>
      </c>
    </row>
  </sheetData>
  <mergeCells count="7">
    <mergeCell ref="D31:D33"/>
    <mergeCell ref="A13:A14"/>
    <mergeCell ref="B13:B14"/>
    <mergeCell ref="D13:D14"/>
    <mergeCell ref="A16:A18"/>
    <mergeCell ref="D16:D18"/>
    <mergeCell ref="B31:B33"/>
  </mergeCells>
  <hyperlinks>
    <hyperlink ref="B2" r:id="rId1" xr:uid="{00000000-0004-0000-0100-000000000000}"/>
    <hyperlink ref="B3" r:id="rId2" xr:uid="{00000000-0004-0000-0100-000001000000}"/>
    <hyperlink ref="B4" r:id="rId3" xr:uid="{00000000-0004-0000-0100-000002000000}"/>
    <hyperlink ref="B5" r:id="rId4" xr:uid="{00000000-0004-0000-0100-000003000000}"/>
    <hyperlink ref="B19" r:id="rId5" xr:uid="{00000000-0004-0000-0100-000005000000}"/>
    <hyperlink ref="B20" r:id="rId6" xr:uid="{00000000-0004-0000-0100-000006000000}"/>
    <hyperlink ref="B21" r:id="rId7" xr:uid="{00000000-0004-0000-0100-000007000000}"/>
    <hyperlink ref="B31" r:id="rId8" display="http://www.ams.usda.gov/mnreports/dc_gr310.txt" xr:uid="{00000000-0004-0000-0100-00000D000000}"/>
    <hyperlink ref="B16" r:id="rId9" xr:uid="{00000000-0004-0000-0100-000012000000}"/>
    <hyperlink ref="B8" r:id="rId10" display="https://beefbasis.com/analytics/basis-forecasting/" xr:uid="{67D075D7-2271-4459-8D62-B97BDCE5978F}"/>
    <hyperlink ref="B9" r:id="rId11" display="https://beefbasis.com/analytics/basis-forecasting/" xr:uid="{12AB3ABC-E36C-4219-98B4-C5C23BAFDE7A}"/>
    <hyperlink ref="B10" r:id="rId12" display="https://beefbasis.com/analytics/basis-forecasting/" xr:uid="{54C019AE-BC0A-448E-8D60-BB2450E16CC7}"/>
    <hyperlink ref="B11" r:id="rId13" display="https://beefbasis.com/analytics/basis-forecasting/" xr:uid="{3900BB0F-DD1C-4D01-8C16-15AD86B77C91}"/>
    <hyperlink ref="B12" r:id="rId14" xr:uid="{8B2E36BD-5403-4F46-9B6D-FC1D905ED9C4}"/>
    <hyperlink ref="B24" r:id="rId15" display="https://www.ams.usda.gov/mnreports/ams_2886.pdf" xr:uid="{19F8D6E7-922D-4D27-8AC1-08C3701B9A46}"/>
    <hyperlink ref="B25" r:id="rId16" display="https://www.ams.usda.gov/mnreports/ams_2886.pdf" xr:uid="{F2B1254B-683C-4142-BA6E-7A66A2C7E2E6}"/>
    <hyperlink ref="B26" r:id="rId17" display="https://www.ams.usda.gov/mnreports/ms_gr852.txt" xr:uid="{E508CACD-74AB-4D53-A7A4-4F564EF53935}"/>
    <hyperlink ref="B27" r:id="rId18" display="https://www.ams.usda.gov/mnreports/ams_2886.pdf" xr:uid="{508E530C-047F-4D0C-B1D2-A7B15425B7CD}"/>
    <hyperlink ref="B28" r:id="rId19" display="http://www.ams.usda.gov/mnreports/lsdethanol.pdf" xr:uid="{A60804FB-D744-4A85-89B0-BD7DAFE3C02B}"/>
    <hyperlink ref="B30" r:id="rId20" display="https://www.ams.usda.gov/mnreports/ams_2885.pdf" xr:uid="{5FE03282-C70B-4BBC-BD04-3183977FACA5}"/>
  </hyperlinks>
  <pageMargins left="0.25" right="0.25" top="0.75" bottom="0.75" header="0.3" footer="0.3"/>
  <pageSetup fitToHeight="0" orientation="landscape" horizontalDpi="4294967295" verticalDpi="4294967295" r:id="rId21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topLeftCell="A13" zoomScaleNormal="100" workbookViewId="0">
      <selection activeCell="B18" sqref="B18"/>
    </sheetView>
  </sheetViews>
  <sheetFormatPr defaultRowHeight="14.4"/>
  <cols>
    <col min="1" max="1" width="23" bestFit="1" customWidth="1"/>
    <col min="2" max="2" width="84.26171875" bestFit="1" customWidth="1"/>
    <col min="3" max="3" width="43.41796875" hidden="1" customWidth="1"/>
    <col min="4" max="4" width="18.41796875" customWidth="1"/>
  </cols>
  <sheetData>
    <row r="1" spans="1:4" ht="14.7" thickBot="1">
      <c r="A1" s="83" t="s">
        <v>224</v>
      </c>
      <c r="B1" s="84" t="s">
        <v>225</v>
      </c>
      <c r="C1" s="84" t="s">
        <v>226</v>
      </c>
      <c r="D1" s="85" t="s">
        <v>227</v>
      </c>
    </row>
    <row r="2" spans="1:4" ht="28.8">
      <c r="A2" s="77" t="s">
        <v>228</v>
      </c>
      <c r="B2" s="78" t="s">
        <v>291</v>
      </c>
      <c r="C2" s="77" t="s">
        <v>292</v>
      </c>
      <c r="D2" s="77" t="s">
        <v>230</v>
      </c>
    </row>
    <row r="3" spans="1:4">
      <c r="A3" s="71" t="s">
        <v>231</v>
      </c>
      <c r="B3" s="71" t="s">
        <v>354</v>
      </c>
      <c r="C3" s="71" t="s">
        <v>237</v>
      </c>
      <c r="D3" s="71" t="s">
        <v>230</v>
      </c>
    </row>
    <row r="4" spans="1:4">
      <c r="A4" s="71" t="s">
        <v>233</v>
      </c>
      <c r="B4" s="71" t="s">
        <v>354</v>
      </c>
      <c r="C4" s="71" t="s">
        <v>237</v>
      </c>
      <c r="D4" s="71" t="s">
        <v>230</v>
      </c>
    </row>
    <row r="5" spans="1:4">
      <c r="A5" s="71" t="s">
        <v>234</v>
      </c>
      <c r="B5" s="71" t="s">
        <v>293</v>
      </c>
      <c r="C5" s="71" t="s">
        <v>237</v>
      </c>
      <c r="D5" s="71" t="s">
        <v>230</v>
      </c>
    </row>
    <row r="6" spans="1:4" ht="28.8">
      <c r="A6" s="71" t="s">
        <v>236</v>
      </c>
      <c r="B6" s="71" t="s">
        <v>294</v>
      </c>
      <c r="C6" s="71" t="s">
        <v>237</v>
      </c>
      <c r="D6" s="71" t="s">
        <v>230</v>
      </c>
    </row>
    <row r="7" spans="1:4">
      <c r="A7" s="82"/>
      <c r="B7" s="71"/>
      <c r="C7" s="71"/>
      <c r="D7" s="71"/>
    </row>
    <row r="8" spans="1:4">
      <c r="A8" s="71" t="s">
        <v>238</v>
      </c>
      <c r="B8" s="71"/>
      <c r="C8" s="71"/>
      <c r="D8" s="71"/>
    </row>
    <row r="9" spans="1:4">
      <c r="A9" s="71" t="s">
        <v>241</v>
      </c>
      <c r="B9" s="71"/>
      <c r="C9" s="71"/>
      <c r="D9" s="71"/>
    </row>
    <row r="10" spans="1:4" ht="28.8">
      <c r="A10" s="71" t="s">
        <v>242</v>
      </c>
      <c r="B10" s="72" t="s">
        <v>295</v>
      </c>
      <c r="C10" s="71" t="s">
        <v>296</v>
      </c>
      <c r="D10" s="71" t="s">
        <v>244</v>
      </c>
    </row>
    <row r="11" spans="1:4" ht="28.8">
      <c r="A11" s="71" t="s">
        <v>338</v>
      </c>
      <c r="B11" s="72" t="s">
        <v>297</v>
      </c>
      <c r="C11" s="71" t="s">
        <v>298</v>
      </c>
      <c r="D11" s="71" t="s">
        <v>244</v>
      </c>
    </row>
    <row r="12" spans="1:4">
      <c r="A12" s="71" t="s">
        <v>246</v>
      </c>
      <c r="B12" s="71" t="s">
        <v>299</v>
      </c>
      <c r="C12" s="71" t="s">
        <v>300</v>
      </c>
      <c r="D12" s="71" t="s">
        <v>244</v>
      </c>
    </row>
    <row r="13" spans="1:4">
      <c r="A13" s="82"/>
      <c r="B13" s="71"/>
      <c r="C13" s="71"/>
      <c r="D13" s="71"/>
    </row>
    <row r="14" spans="1:4" ht="28.8">
      <c r="A14" s="71" t="s">
        <v>249</v>
      </c>
      <c r="B14" s="72" t="s">
        <v>301</v>
      </c>
      <c r="C14" s="71" t="s">
        <v>302</v>
      </c>
      <c r="D14" s="71" t="s">
        <v>251</v>
      </c>
    </row>
    <row r="15" spans="1:4">
      <c r="A15" s="71" t="s">
        <v>252</v>
      </c>
      <c r="B15" s="71" t="s">
        <v>355</v>
      </c>
      <c r="C15" s="71" t="s">
        <v>300</v>
      </c>
      <c r="D15" s="71" t="s">
        <v>251</v>
      </c>
    </row>
    <row r="16" spans="1:4">
      <c r="A16" s="71" t="s">
        <v>254</v>
      </c>
      <c r="B16" s="71" t="s">
        <v>355</v>
      </c>
      <c r="C16" s="71" t="s">
        <v>300</v>
      </c>
      <c r="D16" s="71" t="s">
        <v>251</v>
      </c>
    </row>
    <row r="17" spans="1:4">
      <c r="A17" s="71" t="s">
        <v>256</v>
      </c>
      <c r="B17" s="71" t="s">
        <v>356</v>
      </c>
      <c r="C17" s="71" t="s">
        <v>300</v>
      </c>
      <c r="D17" s="71" t="s">
        <v>251</v>
      </c>
    </row>
    <row r="18" spans="1:4">
      <c r="A18" s="71" t="s">
        <v>258</v>
      </c>
      <c r="B18" s="71" t="s">
        <v>259</v>
      </c>
      <c r="C18" s="71" t="s">
        <v>260</v>
      </c>
      <c r="D18" s="71" t="s">
        <v>251</v>
      </c>
    </row>
    <row r="19" spans="1:4" ht="28.8">
      <c r="A19" s="71" t="s">
        <v>261</v>
      </c>
      <c r="B19" s="71" t="s">
        <v>303</v>
      </c>
      <c r="C19" s="71" t="s">
        <v>237</v>
      </c>
      <c r="D19" s="71" t="s">
        <v>251</v>
      </c>
    </row>
    <row r="20" spans="1:4">
      <c r="A20" s="82"/>
      <c r="B20" s="71"/>
      <c r="C20" s="71"/>
      <c r="D20" s="71"/>
    </row>
    <row r="21" spans="1:4" ht="28.8">
      <c r="A21" s="71" t="s">
        <v>57</v>
      </c>
      <c r="B21" s="72" t="s">
        <v>304</v>
      </c>
      <c r="C21" s="71" t="s">
        <v>296</v>
      </c>
      <c r="D21" s="71" t="s">
        <v>264</v>
      </c>
    </row>
    <row r="22" spans="1:4" ht="28.8">
      <c r="A22" s="71" t="s">
        <v>265</v>
      </c>
      <c r="B22" s="72" t="s">
        <v>305</v>
      </c>
      <c r="C22" s="71" t="s">
        <v>302</v>
      </c>
      <c r="D22" s="71" t="s">
        <v>251</v>
      </c>
    </row>
    <row r="23" spans="1:4" ht="28.8">
      <c r="A23" s="71" t="s">
        <v>267</v>
      </c>
      <c r="B23" s="72" t="s">
        <v>306</v>
      </c>
      <c r="C23" s="71" t="s">
        <v>302</v>
      </c>
      <c r="D23" s="71" t="s">
        <v>269</v>
      </c>
    </row>
    <row r="24" spans="1:4">
      <c r="A24" s="71" t="s">
        <v>270</v>
      </c>
      <c r="B24" s="71" t="s">
        <v>307</v>
      </c>
      <c r="C24" s="71" t="s">
        <v>300</v>
      </c>
      <c r="D24" s="71" t="s">
        <v>269</v>
      </c>
    </row>
    <row r="25" spans="1:4">
      <c r="A25" s="71" t="s">
        <v>272</v>
      </c>
      <c r="B25" s="71" t="s">
        <v>273</v>
      </c>
      <c r="C25" s="71" t="s">
        <v>300</v>
      </c>
      <c r="D25" s="71" t="s">
        <v>240</v>
      </c>
    </row>
    <row r="26" spans="1:4">
      <c r="A26" s="71" t="s">
        <v>275</v>
      </c>
      <c r="B26" s="71" t="s">
        <v>308</v>
      </c>
      <c r="C26" s="71" t="s">
        <v>300</v>
      </c>
      <c r="D26" s="71" t="s">
        <v>240</v>
      </c>
    </row>
    <row r="27" spans="1:4">
      <c r="A27" s="71" t="s">
        <v>277</v>
      </c>
      <c r="B27" s="112" t="s">
        <v>309</v>
      </c>
      <c r="C27" s="112" t="s">
        <v>300</v>
      </c>
      <c r="D27" s="112" t="s">
        <v>244</v>
      </c>
    </row>
    <row r="28" spans="1:4">
      <c r="A28" s="86" t="s">
        <v>278</v>
      </c>
      <c r="B28" s="114"/>
      <c r="C28" s="114"/>
      <c r="D28" s="114"/>
    </row>
    <row r="29" spans="1:4">
      <c r="A29" s="76" t="s">
        <v>281</v>
      </c>
      <c r="B29" s="76" t="s">
        <v>310</v>
      </c>
      <c r="C29" s="76" t="s">
        <v>237</v>
      </c>
      <c r="D29" s="76" t="s">
        <v>240</v>
      </c>
    </row>
    <row r="30" spans="1:4">
      <c r="A30" s="71" t="s">
        <v>283</v>
      </c>
      <c r="B30" s="71" t="s">
        <v>310</v>
      </c>
      <c r="C30" s="71" t="s">
        <v>237</v>
      </c>
      <c r="D30" s="71" t="s">
        <v>240</v>
      </c>
    </row>
    <row r="31" spans="1:4">
      <c r="A31" s="71" t="s">
        <v>311</v>
      </c>
      <c r="B31" s="71" t="s">
        <v>310</v>
      </c>
      <c r="C31" s="71" t="s">
        <v>237</v>
      </c>
      <c r="D31" s="71" t="s">
        <v>240</v>
      </c>
    </row>
    <row r="32" spans="1:4">
      <c r="A32" s="71" t="s">
        <v>312</v>
      </c>
      <c r="B32" s="71" t="s">
        <v>310</v>
      </c>
      <c r="C32" s="71" t="s">
        <v>237</v>
      </c>
      <c r="D32" s="71" t="s">
        <v>240</v>
      </c>
    </row>
    <row r="33" spans="1:4">
      <c r="A33" s="71" t="s">
        <v>313</v>
      </c>
      <c r="B33" s="71" t="s">
        <v>314</v>
      </c>
      <c r="C33" s="71"/>
      <c r="D33" s="71" t="s">
        <v>230</v>
      </c>
    </row>
    <row r="34" spans="1:4">
      <c r="A34" s="71" t="s">
        <v>287</v>
      </c>
      <c r="B34" s="71" t="s">
        <v>315</v>
      </c>
      <c r="C34" s="71" t="s">
        <v>237</v>
      </c>
      <c r="D34" s="71" t="s">
        <v>230</v>
      </c>
    </row>
    <row r="35" spans="1:4">
      <c r="A35" s="49" t="str">
        <f>'Current Price Explanations'!A40</f>
        <v>Sept. Feeder Lamb Price ($/cwt)</v>
      </c>
      <c r="B35" s="104" t="s">
        <v>346</v>
      </c>
      <c r="C35" s="49"/>
      <c r="D35" s="104" t="s">
        <v>341</v>
      </c>
    </row>
    <row r="36" spans="1:4">
      <c r="A36" s="49" t="str">
        <f>'Current Price Explanations'!A41</f>
        <v>Sept. Slaughter Lamb Price ($/cwt)</v>
      </c>
      <c r="B36" s="104" t="s">
        <v>347</v>
      </c>
      <c r="C36" s="49"/>
      <c r="D36" s="104" t="s">
        <v>341</v>
      </c>
    </row>
    <row r="37" spans="1:4">
      <c r="A37" s="49" t="str">
        <f>'Current Price Explanations'!A42</f>
        <v>Current Cull Ewe Price ($/cwt)</v>
      </c>
      <c r="B37" s="104" t="s">
        <v>347</v>
      </c>
      <c r="C37" s="49"/>
      <c r="D37" s="104" t="s">
        <v>341</v>
      </c>
    </row>
  </sheetData>
  <mergeCells count="3">
    <mergeCell ref="B27:B28"/>
    <mergeCell ref="C27:C28"/>
    <mergeCell ref="D27:D28"/>
  </mergeCells>
  <hyperlinks>
    <hyperlink ref="B2" r:id="rId1" xr:uid="{00000000-0004-0000-0200-000000000000}"/>
    <hyperlink ref="B10" r:id="rId2" xr:uid="{00000000-0004-0000-0200-000001000000}"/>
    <hyperlink ref="B11" r:id="rId3" xr:uid="{00000000-0004-0000-0200-000002000000}"/>
    <hyperlink ref="B14" r:id="rId4" xr:uid="{00000000-0004-0000-0200-000003000000}"/>
    <hyperlink ref="B21" r:id="rId5" xr:uid="{00000000-0004-0000-0200-000004000000}"/>
    <hyperlink ref="B22" r:id="rId6" xr:uid="{00000000-0004-0000-0200-000005000000}"/>
    <hyperlink ref="B23" r:id="rId7" xr:uid="{00000000-0004-0000-0200-000006000000}"/>
  </hyperlinks>
  <pageMargins left="0.7" right="0.7" top="0.75" bottom="0.75" header="0.3" footer="0.3"/>
  <pageSetup scale="71" orientation="portrait" horizontalDpi="4294967295" verticalDpi="4294967295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4"/>
  <sheetViews>
    <sheetView zoomScaleNormal="100" workbookViewId="0">
      <selection activeCell="B21" sqref="B21"/>
    </sheetView>
  </sheetViews>
  <sheetFormatPr defaultRowHeight="14.4"/>
  <cols>
    <col min="1" max="1" width="22.15625" customWidth="1"/>
    <col min="2" max="2" width="79.83984375" customWidth="1"/>
    <col min="3" max="3" width="34.26171875" hidden="1" customWidth="1"/>
    <col min="4" max="4" width="22.578125" customWidth="1"/>
  </cols>
  <sheetData>
    <row r="1" spans="1:4" ht="21" customHeight="1" thickBot="1">
      <c r="A1" s="79" t="s">
        <v>224</v>
      </c>
      <c r="B1" s="80" t="s">
        <v>225</v>
      </c>
      <c r="C1" s="80" t="s">
        <v>226</v>
      </c>
      <c r="D1" s="81" t="s">
        <v>227</v>
      </c>
    </row>
    <row r="2" spans="1:4">
      <c r="A2" s="77" t="s">
        <v>228</v>
      </c>
      <c r="B2" s="78" t="s">
        <v>21</v>
      </c>
      <c r="C2" s="77"/>
      <c r="D2" s="77" t="s">
        <v>230</v>
      </c>
    </row>
    <row r="3" spans="1:4">
      <c r="A3" s="71" t="s">
        <v>231</v>
      </c>
      <c r="B3" s="71" t="s">
        <v>357</v>
      </c>
      <c r="C3" s="71" t="s">
        <v>237</v>
      </c>
      <c r="D3" s="71" t="s">
        <v>230</v>
      </c>
    </row>
    <row r="4" spans="1:4">
      <c r="A4" s="71" t="s">
        <v>233</v>
      </c>
      <c r="B4" s="71" t="s">
        <v>357</v>
      </c>
      <c r="C4" s="71" t="s">
        <v>237</v>
      </c>
      <c r="D4" s="71" t="s">
        <v>230</v>
      </c>
    </row>
    <row r="5" spans="1:4">
      <c r="A5" s="71" t="s">
        <v>234</v>
      </c>
      <c r="B5" s="71" t="s">
        <v>358</v>
      </c>
      <c r="C5" s="71" t="s">
        <v>237</v>
      </c>
      <c r="D5" s="71" t="s">
        <v>230</v>
      </c>
    </row>
    <row r="6" spans="1:4">
      <c r="A6" s="71" t="s">
        <v>236</v>
      </c>
      <c r="B6" s="71" t="s">
        <v>358</v>
      </c>
      <c r="C6" s="71" t="s">
        <v>237</v>
      </c>
      <c r="D6" s="71" t="s">
        <v>230</v>
      </c>
    </row>
    <row r="7" spans="1:4">
      <c r="A7" s="82"/>
      <c r="B7" s="71"/>
      <c r="C7" s="71"/>
      <c r="D7" s="71"/>
    </row>
    <row r="8" spans="1:4">
      <c r="A8" s="71" t="s">
        <v>238</v>
      </c>
      <c r="B8" s="71" t="s">
        <v>359</v>
      </c>
      <c r="C8" s="71" t="s">
        <v>300</v>
      </c>
      <c r="D8" s="71" t="s">
        <v>240</v>
      </c>
    </row>
    <row r="9" spans="1:4">
      <c r="A9" s="71" t="s">
        <v>241</v>
      </c>
      <c r="B9" s="72" t="s">
        <v>21</v>
      </c>
      <c r="C9" s="71"/>
      <c r="D9" s="71" t="s">
        <v>240</v>
      </c>
    </row>
    <row r="10" spans="1:4">
      <c r="A10" s="71" t="s">
        <v>242</v>
      </c>
      <c r="B10" s="72" t="s">
        <v>21</v>
      </c>
      <c r="C10" s="71"/>
      <c r="D10" s="71" t="s">
        <v>244</v>
      </c>
    </row>
    <row r="11" spans="1:4">
      <c r="A11" s="71" t="s">
        <v>338</v>
      </c>
      <c r="B11" s="72" t="s">
        <v>21</v>
      </c>
      <c r="C11" s="71"/>
      <c r="D11" s="71" t="s">
        <v>244</v>
      </c>
    </row>
    <row r="12" spans="1:4">
      <c r="A12" s="71" t="s">
        <v>246</v>
      </c>
      <c r="B12" s="71" t="s">
        <v>360</v>
      </c>
      <c r="C12" s="71" t="s">
        <v>300</v>
      </c>
      <c r="D12" s="71" t="s">
        <v>244</v>
      </c>
    </row>
    <row r="13" spans="1:4">
      <c r="A13" s="82"/>
      <c r="B13" s="71"/>
      <c r="C13" s="71"/>
      <c r="D13" s="71"/>
    </row>
    <row r="14" spans="1:4">
      <c r="A14" s="71" t="s">
        <v>249</v>
      </c>
      <c r="B14" s="72" t="s">
        <v>21</v>
      </c>
      <c r="C14" s="71"/>
      <c r="D14" s="71" t="s">
        <v>251</v>
      </c>
    </row>
    <row r="15" spans="1:4">
      <c r="A15" s="71" t="s">
        <v>252</v>
      </c>
      <c r="B15" s="71" t="s">
        <v>356</v>
      </c>
      <c r="C15" s="71" t="s">
        <v>300</v>
      </c>
      <c r="D15" s="71" t="s">
        <v>251</v>
      </c>
    </row>
    <row r="16" spans="1:4">
      <c r="A16" s="71" t="s">
        <v>254</v>
      </c>
      <c r="B16" s="71" t="s">
        <v>355</v>
      </c>
      <c r="C16" s="71" t="s">
        <v>300</v>
      </c>
      <c r="D16" s="71" t="s">
        <v>251</v>
      </c>
    </row>
    <row r="17" spans="1:4">
      <c r="A17" s="71" t="s">
        <v>256</v>
      </c>
      <c r="B17" s="71" t="s">
        <v>355</v>
      </c>
      <c r="C17" s="71" t="s">
        <v>300</v>
      </c>
      <c r="D17" s="71" t="s">
        <v>251</v>
      </c>
    </row>
    <row r="18" spans="1:4" ht="28.8">
      <c r="A18" s="71" t="s">
        <v>258</v>
      </c>
      <c r="B18" s="71" t="s">
        <v>259</v>
      </c>
      <c r="C18" s="71" t="s">
        <v>260</v>
      </c>
      <c r="D18" s="71" t="s">
        <v>251</v>
      </c>
    </row>
    <row r="19" spans="1:4" ht="28.8">
      <c r="A19" s="71" t="s">
        <v>261</v>
      </c>
      <c r="B19" s="71" t="s">
        <v>316</v>
      </c>
      <c r="C19" s="71" t="s">
        <v>237</v>
      </c>
      <c r="D19" s="71" t="s">
        <v>251</v>
      </c>
    </row>
    <row r="20" spans="1:4">
      <c r="A20" s="82"/>
      <c r="B20" s="71"/>
      <c r="C20" s="71"/>
      <c r="D20" s="71"/>
    </row>
    <row r="21" spans="1:4">
      <c r="A21" s="71" t="s">
        <v>57</v>
      </c>
      <c r="B21" s="72" t="s">
        <v>21</v>
      </c>
      <c r="C21" s="71"/>
      <c r="D21" s="71" t="s">
        <v>264</v>
      </c>
    </row>
    <row r="22" spans="1:4">
      <c r="A22" s="71" t="s">
        <v>265</v>
      </c>
      <c r="B22" s="72" t="s">
        <v>21</v>
      </c>
      <c r="C22" s="71"/>
      <c r="D22" s="71" t="s">
        <v>251</v>
      </c>
    </row>
    <row r="23" spans="1:4">
      <c r="A23" s="71" t="s">
        <v>267</v>
      </c>
      <c r="B23" s="72" t="s">
        <v>21</v>
      </c>
      <c r="C23" s="71"/>
      <c r="D23" s="71" t="s">
        <v>269</v>
      </c>
    </row>
    <row r="24" spans="1:4" ht="28.8">
      <c r="A24" s="71" t="s">
        <v>270</v>
      </c>
      <c r="B24" s="71" t="s">
        <v>317</v>
      </c>
      <c r="C24" s="71" t="s">
        <v>300</v>
      </c>
      <c r="D24" s="71" t="s">
        <v>269</v>
      </c>
    </row>
    <row r="25" spans="1:4">
      <c r="A25" s="71" t="s">
        <v>272</v>
      </c>
      <c r="B25" s="71" t="s">
        <v>273</v>
      </c>
      <c r="C25" s="71" t="s">
        <v>300</v>
      </c>
      <c r="D25" s="71" t="s">
        <v>240</v>
      </c>
    </row>
    <row r="26" spans="1:4">
      <c r="A26" s="71" t="s">
        <v>275</v>
      </c>
      <c r="B26" s="71" t="s">
        <v>318</v>
      </c>
      <c r="C26" s="71" t="s">
        <v>300</v>
      </c>
      <c r="D26" s="71" t="s">
        <v>240</v>
      </c>
    </row>
    <row r="27" spans="1:4">
      <c r="A27" s="71" t="s">
        <v>277</v>
      </c>
      <c r="B27" s="112" t="s">
        <v>319</v>
      </c>
      <c r="C27" s="112" t="s">
        <v>300</v>
      </c>
      <c r="D27" s="112" t="s">
        <v>244</v>
      </c>
    </row>
    <row r="28" spans="1:4">
      <c r="A28" s="71" t="s">
        <v>278</v>
      </c>
      <c r="B28" s="112"/>
      <c r="C28" s="112"/>
      <c r="D28" s="112"/>
    </row>
    <row r="29" spans="1:4">
      <c r="A29" s="71" t="s">
        <v>281</v>
      </c>
      <c r="B29" s="76" t="s">
        <v>320</v>
      </c>
      <c r="C29" s="76" t="s">
        <v>237</v>
      </c>
      <c r="D29" s="76" t="s">
        <v>240</v>
      </c>
    </row>
    <row r="30" spans="1:4">
      <c r="A30" s="71" t="s">
        <v>283</v>
      </c>
      <c r="B30" s="71" t="s">
        <v>320</v>
      </c>
      <c r="C30" s="71" t="s">
        <v>237</v>
      </c>
      <c r="D30" s="71" t="s">
        <v>240</v>
      </c>
    </row>
    <row r="31" spans="1:4">
      <c r="A31" s="71" t="s">
        <v>311</v>
      </c>
      <c r="B31" s="71" t="s">
        <v>320</v>
      </c>
      <c r="C31" s="71" t="s">
        <v>237</v>
      </c>
      <c r="D31" s="71" t="s">
        <v>240</v>
      </c>
    </row>
    <row r="32" spans="1:4">
      <c r="A32" s="71" t="s">
        <v>312</v>
      </c>
      <c r="B32" s="71" t="s">
        <v>320</v>
      </c>
      <c r="C32" s="71" t="s">
        <v>237</v>
      </c>
      <c r="D32" s="71" t="s">
        <v>240</v>
      </c>
    </row>
    <row r="33" spans="1:4">
      <c r="A33" s="71" t="s">
        <v>313</v>
      </c>
      <c r="B33" s="71" t="s">
        <v>314</v>
      </c>
      <c r="C33" s="71"/>
      <c r="D33" s="71" t="s">
        <v>230</v>
      </c>
    </row>
    <row r="34" spans="1:4">
      <c r="A34" s="71" t="s">
        <v>287</v>
      </c>
      <c r="B34" s="71" t="s">
        <v>321</v>
      </c>
      <c r="C34" s="71" t="s">
        <v>237</v>
      </c>
      <c r="D34" s="71" t="s">
        <v>230</v>
      </c>
    </row>
  </sheetData>
  <mergeCells count="3">
    <mergeCell ref="B27:B28"/>
    <mergeCell ref="C27:C28"/>
    <mergeCell ref="D27:D28"/>
  </mergeCells>
  <hyperlinks>
    <hyperlink ref="B2" r:id="rId1" xr:uid="{00000000-0004-0000-0300-000000000000}"/>
    <hyperlink ref="B9" r:id="rId2" xr:uid="{00000000-0004-0000-0300-000001000000}"/>
    <hyperlink ref="B10" r:id="rId3" xr:uid="{00000000-0004-0000-0300-000002000000}"/>
    <hyperlink ref="B11" r:id="rId4" xr:uid="{00000000-0004-0000-0300-000003000000}"/>
    <hyperlink ref="B14" r:id="rId5" xr:uid="{00000000-0004-0000-0300-000004000000}"/>
    <hyperlink ref="B21" r:id="rId6" xr:uid="{00000000-0004-0000-0300-000005000000}"/>
    <hyperlink ref="B22" r:id="rId7" xr:uid="{00000000-0004-0000-0300-000006000000}"/>
    <hyperlink ref="B23" r:id="rId8" xr:uid="{00000000-0004-0000-0300-000007000000}"/>
  </hyperlinks>
  <pageMargins left="0.7" right="0.7" top="0.75" bottom="0.75" header="0.3" footer="0.3"/>
  <pageSetup scale="72" orientation="portrait" horizontalDpi="4294967295" verticalDpi="4294967295"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rgb="FF0070C0"/>
  </sheetPr>
  <dimension ref="A1:Q200"/>
  <sheetViews>
    <sheetView workbookViewId="0">
      <pane ySplit="4" topLeftCell="A23" activePane="bottomLeft" state="frozen"/>
      <selection pane="bottomLeft" activeCell="S28" sqref="S28"/>
    </sheetView>
  </sheetViews>
  <sheetFormatPr defaultRowHeight="14.4"/>
  <cols>
    <col min="1" max="1" width="35.26171875" bestFit="1" customWidth="1"/>
    <col min="2" max="2" width="31.15625" customWidth="1"/>
    <col min="3" max="3" width="24.26171875" bestFit="1" customWidth="1"/>
    <col min="4" max="4" width="15.41796875" customWidth="1"/>
    <col min="5" max="5" width="8.83984375" customWidth="1"/>
    <col min="6" max="6" width="30.83984375" customWidth="1"/>
    <col min="7" max="7" width="11.83984375" customWidth="1"/>
    <col min="8" max="8" width="14.41796875" bestFit="1" customWidth="1"/>
    <col min="9" max="9" width="11" bestFit="1" customWidth="1"/>
    <col min="11" max="11" width="11.26171875" customWidth="1"/>
    <col min="12" max="13" width="0" hidden="1" customWidth="1"/>
    <col min="14" max="14" width="9.15625" hidden="1" customWidth="1"/>
    <col min="15" max="16" width="12" bestFit="1" customWidth="1"/>
  </cols>
  <sheetData>
    <row r="1" spans="1:15" ht="28.2">
      <c r="A1" s="43" t="s">
        <v>45</v>
      </c>
      <c r="B1" s="44"/>
      <c r="C1" s="44"/>
      <c r="D1" s="44"/>
      <c r="E1" s="44"/>
      <c r="F1" s="44"/>
      <c r="G1" s="44"/>
      <c r="H1" s="44"/>
      <c r="I1" s="44"/>
    </row>
    <row r="3" spans="1:15">
      <c r="A3" s="45" t="s">
        <v>46</v>
      </c>
      <c r="D3" s="29" t="s">
        <v>47</v>
      </c>
      <c r="E3" s="29"/>
      <c r="F3" s="29"/>
      <c r="G3" s="115" t="s">
        <v>48</v>
      </c>
      <c r="H3" s="116"/>
      <c r="I3" s="116"/>
      <c r="J3" s="116"/>
      <c r="K3" s="116"/>
    </row>
    <row r="4" spans="1:15">
      <c r="A4" s="46"/>
      <c r="B4" t="s">
        <v>330</v>
      </c>
      <c r="D4" s="47" t="s">
        <v>49</v>
      </c>
      <c r="E4" s="47" t="s">
        <v>50</v>
      </c>
      <c r="F4" s="47" t="s">
        <v>51</v>
      </c>
      <c r="G4" s="48" t="s">
        <v>52</v>
      </c>
      <c r="H4" s="48" t="s">
        <v>53</v>
      </c>
      <c r="I4" s="48" t="s">
        <v>54</v>
      </c>
      <c r="J4" s="48" t="s">
        <v>50</v>
      </c>
      <c r="K4" s="48" t="s">
        <v>55</v>
      </c>
      <c r="O4" t="s">
        <v>56</v>
      </c>
    </row>
    <row r="5" spans="1:15" hidden="1">
      <c r="A5" s="49" t="s">
        <v>57</v>
      </c>
      <c r="B5" s="49"/>
      <c r="C5" s="49"/>
      <c r="D5" s="50"/>
      <c r="E5" s="50"/>
      <c r="F5" s="50"/>
      <c r="G5" s="51">
        <f t="shared" ref="G5:G36" si="0">SUM(D5:F5)</f>
        <v>0</v>
      </c>
      <c r="H5" s="51">
        <f t="shared" ref="H5:H68" si="1">D5</f>
        <v>0</v>
      </c>
      <c r="I5" s="51">
        <f t="shared" ref="I5:I68" si="2">E5+F5</f>
        <v>0</v>
      </c>
      <c r="J5" s="51">
        <f t="shared" ref="J5:K36" si="3">E5</f>
        <v>0</v>
      </c>
      <c r="K5" s="51">
        <f t="shared" si="3"/>
        <v>0</v>
      </c>
      <c r="O5">
        <v>0</v>
      </c>
    </row>
    <row r="6" spans="1:15" hidden="1">
      <c r="A6" s="49" t="s">
        <v>58</v>
      </c>
      <c r="B6" s="49"/>
      <c r="C6" s="49"/>
      <c r="D6" s="50"/>
      <c r="E6" s="50"/>
      <c r="F6" s="50"/>
      <c r="G6" s="51">
        <f t="shared" si="0"/>
        <v>0</v>
      </c>
      <c r="H6" s="51">
        <f t="shared" si="1"/>
        <v>0</v>
      </c>
      <c r="I6" s="51">
        <f t="shared" si="2"/>
        <v>0</v>
      </c>
      <c r="J6" s="51">
        <f t="shared" si="3"/>
        <v>0</v>
      </c>
      <c r="K6" s="51">
        <f t="shared" si="3"/>
        <v>0</v>
      </c>
      <c r="O6">
        <v>0</v>
      </c>
    </row>
    <row r="7" spans="1:15" hidden="1">
      <c r="A7" s="49" t="s">
        <v>57</v>
      </c>
      <c r="B7" s="49"/>
      <c r="C7" s="49"/>
      <c r="D7" s="50"/>
      <c r="E7" s="50"/>
      <c r="F7" s="50"/>
      <c r="G7" s="51">
        <f t="shared" si="0"/>
        <v>0</v>
      </c>
      <c r="H7" s="51">
        <f t="shared" si="1"/>
        <v>0</v>
      </c>
      <c r="I7" s="51">
        <f t="shared" si="2"/>
        <v>0</v>
      </c>
      <c r="J7" s="51">
        <f t="shared" si="3"/>
        <v>0</v>
      </c>
      <c r="K7" s="51">
        <f t="shared" si="3"/>
        <v>0</v>
      </c>
      <c r="O7">
        <v>0</v>
      </c>
    </row>
    <row r="8" spans="1:15" hidden="1">
      <c r="A8" s="49" t="s">
        <v>59</v>
      </c>
      <c r="B8" s="49"/>
      <c r="C8" s="49"/>
      <c r="D8" s="50"/>
      <c r="E8" s="50"/>
      <c r="F8" s="50"/>
      <c r="G8" s="51">
        <f t="shared" si="0"/>
        <v>0</v>
      </c>
      <c r="H8" s="51">
        <f t="shared" si="1"/>
        <v>0</v>
      </c>
      <c r="I8" s="51">
        <f t="shared" si="2"/>
        <v>0</v>
      </c>
      <c r="J8" s="51">
        <f t="shared" si="3"/>
        <v>0</v>
      </c>
      <c r="K8" s="51">
        <f t="shared" si="3"/>
        <v>0</v>
      </c>
      <c r="O8">
        <v>0</v>
      </c>
    </row>
    <row r="9" spans="1:15" hidden="1">
      <c r="A9" s="49" t="s">
        <v>60</v>
      </c>
      <c r="B9" s="49"/>
      <c r="C9" s="49"/>
      <c r="D9" s="50"/>
      <c r="E9" s="50"/>
      <c r="F9" s="50"/>
      <c r="G9" s="51">
        <f t="shared" si="0"/>
        <v>0</v>
      </c>
      <c r="H9" s="51">
        <f t="shared" si="1"/>
        <v>0</v>
      </c>
      <c r="I9" s="51">
        <f t="shared" si="2"/>
        <v>0</v>
      </c>
      <c r="J9" s="51">
        <f t="shared" si="3"/>
        <v>0</v>
      </c>
      <c r="K9" s="51">
        <f t="shared" si="3"/>
        <v>0</v>
      </c>
      <c r="O9">
        <v>0</v>
      </c>
    </row>
    <row r="10" spans="1:15" hidden="1">
      <c r="A10" s="49" t="s">
        <v>61</v>
      </c>
      <c r="B10" s="49"/>
      <c r="C10" s="49"/>
      <c r="D10" s="50"/>
      <c r="E10" s="50"/>
      <c r="F10" s="50"/>
      <c r="G10" s="51">
        <f t="shared" si="0"/>
        <v>0</v>
      </c>
      <c r="H10" s="51">
        <f t="shared" si="1"/>
        <v>0</v>
      </c>
      <c r="I10" s="51">
        <f t="shared" si="2"/>
        <v>0</v>
      </c>
      <c r="J10" s="51">
        <f t="shared" si="3"/>
        <v>0</v>
      </c>
      <c r="K10" s="51">
        <f t="shared" si="3"/>
        <v>0</v>
      </c>
      <c r="O10">
        <v>0</v>
      </c>
    </row>
    <row r="11" spans="1:15" hidden="1">
      <c r="A11" s="49" t="s">
        <v>62</v>
      </c>
      <c r="B11" s="49"/>
      <c r="C11" s="49"/>
      <c r="D11" s="50"/>
      <c r="E11" s="50"/>
      <c r="F11" s="50"/>
      <c r="G11" s="51">
        <f t="shared" si="0"/>
        <v>0</v>
      </c>
      <c r="H11" s="51">
        <f t="shared" si="1"/>
        <v>0</v>
      </c>
      <c r="I11" s="51">
        <f t="shared" si="2"/>
        <v>0</v>
      </c>
      <c r="J11" s="51">
        <f t="shared" si="3"/>
        <v>0</v>
      </c>
      <c r="K11" s="51">
        <f t="shared" si="3"/>
        <v>0</v>
      </c>
      <c r="O11">
        <v>0</v>
      </c>
    </row>
    <row r="12" spans="1:15" hidden="1">
      <c r="A12" s="49" t="s">
        <v>63</v>
      </c>
      <c r="B12" s="49"/>
      <c r="C12" s="49"/>
      <c r="D12" s="50"/>
      <c r="E12" s="50"/>
      <c r="F12" s="50"/>
      <c r="G12" s="51">
        <f t="shared" si="0"/>
        <v>0</v>
      </c>
      <c r="H12" s="51">
        <f t="shared" si="1"/>
        <v>0</v>
      </c>
      <c r="I12" s="51">
        <f t="shared" si="2"/>
        <v>0</v>
      </c>
      <c r="J12" s="51">
        <f t="shared" si="3"/>
        <v>0</v>
      </c>
      <c r="K12" s="51">
        <f t="shared" si="3"/>
        <v>0</v>
      </c>
      <c r="O12">
        <v>0</v>
      </c>
    </row>
    <row r="13" spans="1:15" hidden="1">
      <c r="A13" s="49" t="s">
        <v>64</v>
      </c>
      <c r="B13" s="49"/>
      <c r="C13" s="49"/>
      <c r="D13" s="50"/>
      <c r="E13" s="50"/>
      <c r="F13" s="50"/>
      <c r="G13" s="51">
        <f t="shared" si="0"/>
        <v>0</v>
      </c>
      <c r="H13" s="51">
        <f t="shared" si="1"/>
        <v>0</v>
      </c>
      <c r="I13" s="51">
        <f t="shared" si="2"/>
        <v>0</v>
      </c>
      <c r="J13" s="51">
        <f t="shared" si="3"/>
        <v>0</v>
      </c>
      <c r="K13" s="51">
        <f t="shared" si="3"/>
        <v>0</v>
      </c>
      <c r="O13">
        <v>0</v>
      </c>
    </row>
    <row r="14" spans="1:15" hidden="1">
      <c r="A14" s="49" t="s">
        <v>65</v>
      </c>
      <c r="B14" s="49"/>
      <c r="C14" s="49"/>
      <c r="D14" s="50"/>
      <c r="E14" s="50"/>
      <c r="F14" s="50"/>
      <c r="G14" s="51">
        <f t="shared" si="0"/>
        <v>0</v>
      </c>
      <c r="H14" s="51">
        <f t="shared" si="1"/>
        <v>0</v>
      </c>
      <c r="I14" s="51">
        <f t="shared" si="2"/>
        <v>0</v>
      </c>
      <c r="J14" s="51">
        <f t="shared" si="3"/>
        <v>0</v>
      </c>
      <c r="K14" s="51">
        <f t="shared" si="3"/>
        <v>0</v>
      </c>
      <c r="O14">
        <v>0</v>
      </c>
    </row>
    <row r="15" spans="1:15" hidden="1">
      <c r="A15" s="49" t="s">
        <v>66</v>
      </c>
      <c r="B15" s="49"/>
      <c r="C15" s="49"/>
      <c r="D15" s="50"/>
      <c r="E15" s="50"/>
      <c r="F15" s="50"/>
      <c r="G15" s="51">
        <f t="shared" si="0"/>
        <v>0</v>
      </c>
      <c r="H15" s="51">
        <f t="shared" si="1"/>
        <v>0</v>
      </c>
      <c r="I15" s="51">
        <f t="shared" si="2"/>
        <v>0</v>
      </c>
      <c r="J15" s="51">
        <f t="shared" si="3"/>
        <v>0</v>
      </c>
      <c r="K15" s="51">
        <f t="shared" si="3"/>
        <v>0</v>
      </c>
      <c r="O15">
        <v>0</v>
      </c>
    </row>
    <row r="16" spans="1:15" hidden="1">
      <c r="A16" s="49" t="s">
        <v>67</v>
      </c>
      <c r="B16" s="49"/>
      <c r="C16" s="49"/>
      <c r="D16" s="50"/>
      <c r="E16" s="50"/>
      <c r="F16" s="50"/>
      <c r="G16" s="51">
        <f t="shared" si="0"/>
        <v>0</v>
      </c>
      <c r="H16" s="51">
        <f t="shared" si="1"/>
        <v>0</v>
      </c>
      <c r="I16" s="51">
        <f t="shared" si="2"/>
        <v>0</v>
      </c>
      <c r="J16" s="51">
        <f t="shared" si="3"/>
        <v>0</v>
      </c>
      <c r="K16" s="51">
        <f t="shared" si="3"/>
        <v>0</v>
      </c>
      <c r="O16">
        <v>0</v>
      </c>
    </row>
    <row r="17" spans="1:17" hidden="1">
      <c r="A17" s="49" t="s">
        <v>68</v>
      </c>
      <c r="B17" s="49"/>
      <c r="C17" s="49"/>
      <c r="D17" s="50"/>
      <c r="E17" s="50"/>
      <c r="F17" s="50"/>
      <c r="G17" s="51">
        <f t="shared" si="0"/>
        <v>0</v>
      </c>
      <c r="H17" s="51">
        <f t="shared" si="1"/>
        <v>0</v>
      </c>
      <c r="I17" s="51">
        <f t="shared" si="2"/>
        <v>0</v>
      </c>
      <c r="J17" s="51">
        <f t="shared" si="3"/>
        <v>0</v>
      </c>
      <c r="K17" s="51">
        <f t="shared" si="3"/>
        <v>0</v>
      </c>
      <c r="O17">
        <v>0</v>
      </c>
    </row>
    <row r="18" spans="1:17" hidden="1">
      <c r="A18" s="49" t="s">
        <v>69</v>
      </c>
      <c r="B18" s="49"/>
      <c r="C18" s="49"/>
      <c r="D18" s="50"/>
      <c r="E18" s="50"/>
      <c r="F18" s="50"/>
      <c r="G18" s="51">
        <f t="shared" si="0"/>
        <v>0</v>
      </c>
      <c r="H18" s="51">
        <f t="shared" si="1"/>
        <v>0</v>
      </c>
      <c r="I18" s="51">
        <f t="shared" si="2"/>
        <v>0</v>
      </c>
      <c r="J18" s="51">
        <f t="shared" si="3"/>
        <v>0</v>
      </c>
      <c r="K18" s="51">
        <f t="shared" si="3"/>
        <v>0</v>
      </c>
      <c r="O18">
        <v>0</v>
      </c>
    </row>
    <row r="19" spans="1:17" hidden="1">
      <c r="A19" s="49" t="s">
        <v>70</v>
      </c>
      <c r="B19" s="49"/>
      <c r="C19" s="49"/>
      <c r="D19" s="50"/>
      <c r="E19" s="50"/>
      <c r="F19" s="50"/>
      <c r="G19" s="51">
        <f t="shared" si="0"/>
        <v>0</v>
      </c>
      <c r="H19" s="51">
        <f t="shared" si="1"/>
        <v>0</v>
      </c>
      <c r="I19" s="51">
        <f t="shared" si="2"/>
        <v>0</v>
      </c>
      <c r="J19" s="51">
        <f t="shared" si="3"/>
        <v>0</v>
      </c>
      <c r="K19" s="51">
        <f t="shared" si="3"/>
        <v>0</v>
      </c>
      <c r="O19">
        <v>0</v>
      </c>
    </row>
    <row r="20" spans="1:17" hidden="1">
      <c r="A20" s="49" t="s">
        <v>71</v>
      </c>
      <c r="B20" s="49"/>
      <c r="C20" s="49"/>
      <c r="D20" s="50"/>
      <c r="E20" s="50"/>
      <c r="F20" s="50"/>
      <c r="G20" s="51">
        <f t="shared" si="0"/>
        <v>0</v>
      </c>
      <c r="H20" s="51">
        <f t="shared" si="1"/>
        <v>0</v>
      </c>
      <c r="I20" s="51">
        <f t="shared" si="2"/>
        <v>0</v>
      </c>
      <c r="J20" s="51">
        <f t="shared" si="3"/>
        <v>0</v>
      </c>
      <c r="K20" s="51">
        <f t="shared" si="3"/>
        <v>0</v>
      </c>
      <c r="O20">
        <v>0</v>
      </c>
    </row>
    <row r="21" spans="1:17" hidden="1">
      <c r="A21" s="49" t="s">
        <v>72</v>
      </c>
      <c r="B21" s="49"/>
      <c r="C21" s="49"/>
      <c r="D21" s="50"/>
      <c r="E21" s="50"/>
      <c r="F21" s="50"/>
      <c r="G21" s="51">
        <f t="shared" si="0"/>
        <v>0</v>
      </c>
      <c r="H21" s="51">
        <f t="shared" si="1"/>
        <v>0</v>
      </c>
      <c r="I21" s="51">
        <f t="shared" si="2"/>
        <v>0</v>
      </c>
      <c r="J21" s="51">
        <f t="shared" si="3"/>
        <v>0</v>
      </c>
      <c r="K21" s="51">
        <f t="shared" si="3"/>
        <v>0</v>
      </c>
      <c r="O21">
        <v>0</v>
      </c>
    </row>
    <row r="22" spans="1:17" hidden="1">
      <c r="A22" s="49" t="s">
        <v>73</v>
      </c>
      <c r="B22" s="49"/>
      <c r="C22" s="49"/>
      <c r="D22" s="50"/>
      <c r="E22" s="50"/>
      <c r="F22" s="50"/>
      <c r="G22" s="51">
        <f t="shared" si="0"/>
        <v>0</v>
      </c>
      <c r="H22" s="51">
        <f t="shared" si="1"/>
        <v>0</v>
      </c>
      <c r="I22" s="51">
        <f t="shared" si="2"/>
        <v>0</v>
      </c>
      <c r="J22" s="51">
        <f t="shared" si="3"/>
        <v>0</v>
      </c>
      <c r="K22" s="51">
        <f t="shared" si="3"/>
        <v>0</v>
      </c>
      <c r="O22">
        <v>0</v>
      </c>
    </row>
    <row r="23" spans="1:17">
      <c r="A23" t="s">
        <v>74</v>
      </c>
      <c r="B23" s="52">
        <f>IF(Q23="",$B$199,IF(Q23=0,$B$199,Q23))</f>
        <v>7.5892857142857137E-2</v>
      </c>
      <c r="C23" s="53"/>
      <c r="D23" s="54">
        <v>97.929323099534585</v>
      </c>
      <c r="E23" s="55">
        <v>28.491718888142149</v>
      </c>
      <c r="F23" s="56">
        <v>464.39196337704988</v>
      </c>
      <c r="G23" s="51">
        <f t="shared" si="0"/>
        <v>590.81300536472656</v>
      </c>
      <c r="H23" s="51">
        <f t="shared" si="1"/>
        <v>97.929323099534585</v>
      </c>
      <c r="I23" s="51">
        <f t="shared" si="2"/>
        <v>492.88368226519202</v>
      </c>
      <c r="J23" s="51">
        <f t="shared" si="3"/>
        <v>28.491718888142149</v>
      </c>
      <c r="K23" s="51">
        <f t="shared" si="3"/>
        <v>464.39196337704988</v>
      </c>
      <c r="O23">
        <f t="shared" ref="O23:O54" si="4">IF(SUM(D23:F222)=0,0,1)</f>
        <v>1</v>
      </c>
      <c r="Q23" s="98">
        <f>VLOOKUP(A23,'Master Prices'!$A$47:$B$214,2,FALSE)</f>
        <v>7.5892857142857137E-2</v>
      </c>
    </row>
    <row r="24" spans="1:17">
      <c r="A24" t="s">
        <v>75</v>
      </c>
      <c r="B24" s="52">
        <f t="shared" ref="B24:B74" si="5">IF(Q24="",$B$199,IF(Q24=0,$B$199,Q24))</f>
        <v>0.75</v>
      </c>
      <c r="D24" s="57">
        <v>0.1075</v>
      </c>
      <c r="E24" s="58">
        <v>0.16800000000000001</v>
      </c>
      <c r="F24" s="58">
        <v>1.5883526335490903</v>
      </c>
      <c r="G24" s="51">
        <f t="shared" si="0"/>
        <v>1.8638526335490904</v>
      </c>
      <c r="H24" s="51">
        <f t="shared" si="1"/>
        <v>0.1075</v>
      </c>
      <c r="I24" s="51">
        <f t="shared" si="2"/>
        <v>1.7563526335490902</v>
      </c>
      <c r="J24" s="51">
        <f t="shared" si="3"/>
        <v>0.16800000000000001</v>
      </c>
      <c r="K24" s="51">
        <f t="shared" si="3"/>
        <v>1.5883526335490903</v>
      </c>
      <c r="O24">
        <f t="shared" si="4"/>
        <v>1</v>
      </c>
      <c r="Q24" s="98">
        <f>VLOOKUP(A24,'Master Prices'!$A$47:$B$214,2,FALSE)</f>
        <v>0.75</v>
      </c>
    </row>
    <row r="25" spans="1:17">
      <c r="A25" t="s">
        <v>76</v>
      </c>
      <c r="B25" s="52">
        <f t="shared" si="5"/>
        <v>0.67700000000000005</v>
      </c>
      <c r="D25" s="59">
        <v>0.3125</v>
      </c>
      <c r="E25" s="58">
        <v>0.10125000000000001</v>
      </c>
      <c r="F25" s="58">
        <v>0.62647632986137569</v>
      </c>
      <c r="G25" s="51">
        <f t="shared" si="0"/>
        <v>1.0402263298613756</v>
      </c>
      <c r="H25" s="51">
        <f t="shared" si="1"/>
        <v>0.3125</v>
      </c>
      <c r="I25" s="51">
        <f t="shared" si="2"/>
        <v>0.72772632986137564</v>
      </c>
      <c r="J25" s="51">
        <f t="shared" si="3"/>
        <v>0.10125000000000001</v>
      </c>
      <c r="K25" s="51">
        <f t="shared" si="3"/>
        <v>0.62647632986137569</v>
      </c>
      <c r="O25">
        <f>IF(SUM(D25:F224)=0,0,1)</f>
        <v>1</v>
      </c>
      <c r="Q25" s="98">
        <f>VLOOKUP(A25,'Master Prices'!$A$47:$B$214,2,FALSE)</f>
        <v>0.67700000000000005</v>
      </c>
    </row>
    <row r="26" spans="1:17">
      <c r="A26" t="s">
        <v>77</v>
      </c>
      <c r="B26" s="52">
        <f t="shared" si="5"/>
        <v>0.41</v>
      </c>
      <c r="D26" s="57">
        <v>0.1875</v>
      </c>
      <c r="E26" s="58">
        <v>6.0749999999999998E-2</v>
      </c>
      <c r="F26" s="58">
        <v>0.62647632986137569</v>
      </c>
      <c r="G26" s="51">
        <f t="shared" si="0"/>
        <v>0.87472632986137566</v>
      </c>
      <c r="H26" s="51">
        <f t="shared" si="1"/>
        <v>0.1875</v>
      </c>
      <c r="I26" s="51">
        <f t="shared" si="2"/>
        <v>0.68722632986137566</v>
      </c>
      <c r="J26" s="51">
        <f t="shared" si="3"/>
        <v>6.0749999999999998E-2</v>
      </c>
      <c r="K26" s="51">
        <f t="shared" si="3"/>
        <v>0.62647632986137569</v>
      </c>
      <c r="O26">
        <f t="shared" si="4"/>
        <v>1</v>
      </c>
      <c r="Q26" s="98">
        <f>VLOOKUP(A26,'Master Prices'!$A$47:$B$214,2,FALSE)</f>
        <v>0.41</v>
      </c>
    </row>
    <row r="27" spans="1:17">
      <c r="A27" t="s">
        <v>78</v>
      </c>
      <c r="B27" s="52">
        <f t="shared" si="5"/>
        <v>1.2</v>
      </c>
      <c r="D27" s="57">
        <v>1.8749999999999999E-2</v>
      </c>
      <c r="E27" s="58">
        <v>4.4550000000000006E-2</v>
      </c>
      <c r="F27" s="58">
        <v>0.37444002241050678</v>
      </c>
      <c r="G27" s="51">
        <f t="shared" si="0"/>
        <v>0.4377400224105068</v>
      </c>
      <c r="H27" s="51">
        <f t="shared" si="1"/>
        <v>1.8749999999999999E-2</v>
      </c>
      <c r="I27" s="51">
        <f t="shared" si="2"/>
        <v>0.41899002241050676</v>
      </c>
      <c r="J27" s="51">
        <f t="shared" si="3"/>
        <v>4.4550000000000006E-2</v>
      </c>
      <c r="K27" s="51">
        <f t="shared" si="3"/>
        <v>0.37444002241050678</v>
      </c>
      <c r="O27">
        <f t="shared" si="4"/>
        <v>1</v>
      </c>
      <c r="Q27" s="98">
        <f>VLOOKUP(A27,'Master Prices'!$A$47:$B$214,2,FALSE)</f>
        <v>1.2</v>
      </c>
    </row>
    <row r="28" spans="1:17">
      <c r="A28" t="s">
        <v>79</v>
      </c>
      <c r="B28" s="52">
        <f t="shared" si="5"/>
        <v>2.2999999999999998</v>
      </c>
      <c r="D28" s="57">
        <v>1.8749999999999999E-2</v>
      </c>
      <c r="E28" s="58">
        <v>3.4424999999999997E-2</v>
      </c>
      <c r="F28" s="58">
        <v>0.10347588139699389</v>
      </c>
      <c r="G28" s="51">
        <f t="shared" si="0"/>
        <v>0.1566508813969939</v>
      </c>
      <c r="H28" s="51">
        <f t="shared" si="1"/>
        <v>1.8749999999999999E-2</v>
      </c>
      <c r="I28" s="51">
        <f t="shared" si="2"/>
        <v>0.13790088139699389</v>
      </c>
      <c r="J28" s="51">
        <f t="shared" si="3"/>
        <v>3.4424999999999997E-2</v>
      </c>
      <c r="K28" s="51">
        <f t="shared" si="3"/>
        <v>0.10347588139699389</v>
      </c>
      <c r="O28">
        <f t="shared" si="4"/>
        <v>1</v>
      </c>
      <c r="Q28" s="98">
        <f>VLOOKUP(A28,'Master Prices'!$A$47:$B$214,2,FALSE)</f>
        <v>2.2999999999999998</v>
      </c>
    </row>
    <row r="29" spans="1:17">
      <c r="A29" t="s">
        <v>80</v>
      </c>
      <c r="B29" s="52">
        <f t="shared" si="5"/>
        <v>0.83320000000000005</v>
      </c>
      <c r="D29" s="57">
        <v>0</v>
      </c>
      <c r="E29" s="58">
        <v>0</v>
      </c>
      <c r="F29" s="58">
        <v>7.1154959605232604E-2</v>
      </c>
      <c r="G29" s="51">
        <f t="shared" si="0"/>
        <v>7.1154959605232604E-2</v>
      </c>
      <c r="H29" s="51">
        <f t="shared" si="1"/>
        <v>0</v>
      </c>
      <c r="I29" s="51">
        <f t="shared" si="2"/>
        <v>7.1154959605232604E-2</v>
      </c>
      <c r="J29" s="51">
        <f t="shared" si="3"/>
        <v>0</v>
      </c>
      <c r="K29" s="51">
        <f t="shared" si="3"/>
        <v>7.1154959605232604E-2</v>
      </c>
      <c r="O29">
        <f>IF(SUM(D29:F228)=0,0,1)</f>
        <v>1</v>
      </c>
      <c r="Q29" s="98">
        <f>VLOOKUP(A29,'Master Prices'!$A$47:$B$214,2,FALSE)</f>
        <v>0.83320000000000005</v>
      </c>
    </row>
    <row r="30" spans="1:17">
      <c r="A30" t="s">
        <v>81</v>
      </c>
      <c r="B30" s="52">
        <f t="shared" si="5"/>
        <v>37</v>
      </c>
      <c r="D30" s="57">
        <v>0</v>
      </c>
      <c r="E30" s="58">
        <v>0</v>
      </c>
      <c r="F30" s="60">
        <v>2.1785655119556373E-2</v>
      </c>
      <c r="G30" s="51">
        <f t="shared" si="0"/>
        <v>2.1785655119556373E-2</v>
      </c>
      <c r="H30" s="51">
        <f t="shared" si="1"/>
        <v>0</v>
      </c>
      <c r="I30" s="51">
        <f t="shared" si="2"/>
        <v>2.1785655119556373E-2</v>
      </c>
      <c r="J30" s="51">
        <f t="shared" si="3"/>
        <v>0</v>
      </c>
      <c r="K30" s="51">
        <f t="shared" si="3"/>
        <v>2.1785655119556373E-2</v>
      </c>
      <c r="O30">
        <f t="shared" si="4"/>
        <v>1</v>
      </c>
      <c r="Q30" s="98">
        <f>VLOOKUP(A30,'Master Prices'!$A$47:$B$214,2,FALSE)</f>
        <v>37</v>
      </c>
    </row>
    <row r="31" spans="1:17">
      <c r="A31" t="s">
        <v>82</v>
      </c>
      <c r="B31" s="52">
        <f t="shared" si="5"/>
        <v>1.7</v>
      </c>
      <c r="D31" s="57">
        <v>0.3125</v>
      </c>
      <c r="E31" s="58">
        <v>0</v>
      </c>
      <c r="F31" s="58">
        <v>0</v>
      </c>
      <c r="G31" s="51">
        <f t="shared" si="0"/>
        <v>0.3125</v>
      </c>
      <c r="H31" s="51">
        <f t="shared" si="1"/>
        <v>0.3125</v>
      </c>
      <c r="I31" s="51">
        <f t="shared" si="2"/>
        <v>0</v>
      </c>
      <c r="J31" s="51">
        <f t="shared" si="3"/>
        <v>0</v>
      </c>
      <c r="K31" s="51">
        <f t="shared" si="3"/>
        <v>0</v>
      </c>
      <c r="O31">
        <f t="shared" si="4"/>
        <v>1</v>
      </c>
      <c r="Q31" s="98">
        <f>VLOOKUP(A31,'Master Prices'!$A$47:$B$214,2,FALSE)</f>
        <v>1.7</v>
      </c>
    </row>
    <row r="32" spans="1:17" hidden="1">
      <c r="A32" t="s">
        <v>83</v>
      </c>
      <c r="B32" s="52">
        <f t="shared" si="5"/>
        <v>2</v>
      </c>
      <c r="D32" s="57">
        <v>0</v>
      </c>
      <c r="E32" s="58">
        <v>0</v>
      </c>
      <c r="F32" s="58">
        <v>0</v>
      </c>
      <c r="G32" s="51">
        <f t="shared" si="0"/>
        <v>0</v>
      </c>
      <c r="H32" s="51">
        <f t="shared" si="1"/>
        <v>0</v>
      </c>
      <c r="I32" s="51">
        <f t="shared" si="2"/>
        <v>0</v>
      </c>
      <c r="J32" s="51">
        <f t="shared" si="3"/>
        <v>0</v>
      </c>
      <c r="K32" s="51">
        <f t="shared" si="3"/>
        <v>0</v>
      </c>
      <c r="O32">
        <f t="shared" si="4"/>
        <v>1</v>
      </c>
      <c r="Q32" s="98">
        <f>VLOOKUP(A32,'Master Prices'!$A$47:$B$214,2,FALSE)</f>
        <v>0</v>
      </c>
    </row>
    <row r="33" spans="1:17" hidden="1">
      <c r="A33" t="s">
        <v>84</v>
      </c>
      <c r="B33" s="52">
        <f t="shared" si="5"/>
        <v>7</v>
      </c>
      <c r="D33" s="57">
        <v>0</v>
      </c>
      <c r="E33" s="58">
        <v>0</v>
      </c>
      <c r="F33" s="58">
        <v>0</v>
      </c>
      <c r="G33" s="51">
        <f t="shared" si="0"/>
        <v>0</v>
      </c>
      <c r="H33" s="51">
        <f t="shared" si="1"/>
        <v>0</v>
      </c>
      <c r="I33" s="51">
        <f t="shared" si="2"/>
        <v>0</v>
      </c>
      <c r="J33" s="51">
        <f t="shared" si="3"/>
        <v>0</v>
      </c>
      <c r="K33" s="51">
        <f t="shared" si="3"/>
        <v>0</v>
      </c>
      <c r="O33">
        <f t="shared" si="4"/>
        <v>1</v>
      </c>
      <c r="Q33" s="98">
        <f>VLOOKUP(A33,'Master Prices'!$A$47:$B$214,2,FALSE)</f>
        <v>7</v>
      </c>
    </row>
    <row r="34" spans="1:17" hidden="1">
      <c r="A34" t="s">
        <v>85</v>
      </c>
      <c r="B34" s="52">
        <f t="shared" si="5"/>
        <v>7</v>
      </c>
      <c r="D34" s="57">
        <v>0</v>
      </c>
      <c r="E34" s="58">
        <v>0</v>
      </c>
      <c r="F34" s="58">
        <v>0</v>
      </c>
      <c r="G34" s="51">
        <f t="shared" si="0"/>
        <v>0</v>
      </c>
      <c r="H34" s="51">
        <f t="shared" si="1"/>
        <v>0</v>
      </c>
      <c r="I34" s="51">
        <f t="shared" si="2"/>
        <v>0</v>
      </c>
      <c r="J34" s="51">
        <f t="shared" si="3"/>
        <v>0</v>
      </c>
      <c r="K34" s="51">
        <f t="shared" si="3"/>
        <v>0</v>
      </c>
      <c r="O34">
        <f t="shared" si="4"/>
        <v>1</v>
      </c>
      <c r="Q34" s="98">
        <f>VLOOKUP(A34,'Master Prices'!$A$47:$B$214,2,FALSE)</f>
        <v>7</v>
      </c>
    </row>
    <row r="35" spans="1:17" hidden="1">
      <c r="A35" t="s">
        <v>86</v>
      </c>
      <c r="B35" s="52">
        <f t="shared" si="5"/>
        <v>1.2</v>
      </c>
      <c r="D35" s="57">
        <v>0</v>
      </c>
      <c r="E35" s="58">
        <v>0</v>
      </c>
      <c r="F35" s="58">
        <v>0</v>
      </c>
      <c r="G35" s="51">
        <f t="shared" si="0"/>
        <v>0</v>
      </c>
      <c r="H35" s="51">
        <f t="shared" si="1"/>
        <v>0</v>
      </c>
      <c r="I35" s="51">
        <f t="shared" si="2"/>
        <v>0</v>
      </c>
      <c r="J35" s="51">
        <f t="shared" si="3"/>
        <v>0</v>
      </c>
      <c r="K35" s="51">
        <f t="shared" si="3"/>
        <v>0</v>
      </c>
      <c r="O35">
        <f t="shared" si="4"/>
        <v>1</v>
      </c>
      <c r="Q35" s="98">
        <f>VLOOKUP(A35,'Master Prices'!$A$47:$B$214,2,FALSE)</f>
        <v>1.2</v>
      </c>
    </row>
    <row r="36" spans="1:17" hidden="1">
      <c r="A36" t="s">
        <v>87</v>
      </c>
      <c r="B36" s="52">
        <f t="shared" si="5"/>
        <v>2</v>
      </c>
      <c r="D36" s="57">
        <v>0</v>
      </c>
      <c r="E36" s="58">
        <v>0</v>
      </c>
      <c r="F36" s="58">
        <v>0</v>
      </c>
      <c r="G36" s="51">
        <f t="shared" si="0"/>
        <v>0</v>
      </c>
      <c r="H36" s="51">
        <f t="shared" si="1"/>
        <v>0</v>
      </c>
      <c r="I36" s="51">
        <f t="shared" si="2"/>
        <v>0</v>
      </c>
      <c r="J36" s="51">
        <f t="shared" si="3"/>
        <v>0</v>
      </c>
      <c r="K36" s="51">
        <f t="shared" si="3"/>
        <v>0</v>
      </c>
      <c r="O36">
        <f t="shared" si="4"/>
        <v>1</v>
      </c>
      <c r="Q36" s="98">
        <f>VLOOKUP(A36,'Master Prices'!$A$47:$B$214,2,FALSE)</f>
        <v>0</v>
      </c>
    </row>
    <row r="37" spans="1:17" hidden="1">
      <c r="A37" t="s">
        <v>88</v>
      </c>
      <c r="B37" s="52">
        <f t="shared" si="5"/>
        <v>2</v>
      </c>
      <c r="D37" s="57">
        <v>0</v>
      </c>
      <c r="E37" s="58">
        <v>0</v>
      </c>
      <c r="F37" s="58">
        <v>0</v>
      </c>
      <c r="G37" s="51">
        <f t="shared" ref="G37:G68" si="6">SUM(D37:F37)</f>
        <v>0</v>
      </c>
      <c r="H37" s="51">
        <f t="shared" si="1"/>
        <v>0</v>
      </c>
      <c r="I37" s="51">
        <f t="shared" si="2"/>
        <v>0</v>
      </c>
      <c r="J37" s="51">
        <f t="shared" ref="J37:K68" si="7">E37</f>
        <v>0</v>
      </c>
      <c r="K37" s="51">
        <f t="shared" si="7"/>
        <v>0</v>
      </c>
      <c r="O37">
        <f t="shared" si="4"/>
        <v>1</v>
      </c>
      <c r="Q37" s="98">
        <f>VLOOKUP(A37,'Master Prices'!$A$47:$B$214,2,FALSE)</f>
        <v>0</v>
      </c>
    </row>
    <row r="38" spans="1:17" hidden="1">
      <c r="A38" t="s">
        <v>89</v>
      </c>
      <c r="B38" s="52">
        <f t="shared" si="5"/>
        <v>0.7</v>
      </c>
      <c r="D38" s="57">
        <v>0</v>
      </c>
      <c r="E38" s="58">
        <v>0</v>
      </c>
      <c r="F38" s="58">
        <v>0</v>
      </c>
      <c r="G38" s="51">
        <f t="shared" si="6"/>
        <v>0</v>
      </c>
      <c r="H38" s="51">
        <f t="shared" si="1"/>
        <v>0</v>
      </c>
      <c r="I38" s="51">
        <f t="shared" si="2"/>
        <v>0</v>
      </c>
      <c r="J38" s="51">
        <f t="shared" si="7"/>
        <v>0</v>
      </c>
      <c r="K38" s="51">
        <f t="shared" si="7"/>
        <v>0</v>
      </c>
      <c r="O38">
        <f t="shared" si="4"/>
        <v>1</v>
      </c>
      <c r="Q38" s="98">
        <f>VLOOKUP(A38,'Master Prices'!$A$47:$B$214,2,FALSE)</f>
        <v>0.7</v>
      </c>
    </row>
    <row r="39" spans="1:17" hidden="1">
      <c r="A39" t="s">
        <v>90</v>
      </c>
      <c r="B39" s="52">
        <f t="shared" si="5"/>
        <v>0.6</v>
      </c>
      <c r="D39" s="57">
        <v>0</v>
      </c>
      <c r="E39" s="58">
        <v>0</v>
      </c>
      <c r="F39" s="58">
        <v>0</v>
      </c>
      <c r="G39" s="51">
        <f t="shared" si="6"/>
        <v>0</v>
      </c>
      <c r="H39" s="51">
        <f t="shared" si="1"/>
        <v>0</v>
      </c>
      <c r="I39" s="51">
        <f t="shared" si="2"/>
        <v>0</v>
      </c>
      <c r="J39" s="51">
        <f t="shared" si="7"/>
        <v>0</v>
      </c>
      <c r="K39" s="51">
        <f t="shared" si="7"/>
        <v>0</v>
      </c>
      <c r="O39">
        <f t="shared" si="4"/>
        <v>1</v>
      </c>
      <c r="Q39" s="98">
        <f>VLOOKUP(A39,'Master Prices'!$A$47:$B$214,2,FALSE)</f>
        <v>0.6</v>
      </c>
    </row>
    <row r="40" spans="1:17" hidden="1">
      <c r="A40" t="s">
        <v>91</v>
      </c>
      <c r="B40" s="52">
        <f t="shared" si="5"/>
        <v>2.2000000000000002</v>
      </c>
      <c r="D40" s="57">
        <v>0</v>
      </c>
      <c r="E40" s="58">
        <v>0</v>
      </c>
      <c r="F40" s="58">
        <v>0</v>
      </c>
      <c r="G40" s="51">
        <f t="shared" si="6"/>
        <v>0</v>
      </c>
      <c r="H40" s="51">
        <f t="shared" si="1"/>
        <v>0</v>
      </c>
      <c r="I40" s="51">
        <f t="shared" si="2"/>
        <v>0</v>
      </c>
      <c r="J40" s="51">
        <f t="shared" si="7"/>
        <v>0</v>
      </c>
      <c r="K40" s="51">
        <f t="shared" si="7"/>
        <v>0</v>
      </c>
      <c r="O40">
        <f t="shared" si="4"/>
        <v>1</v>
      </c>
      <c r="Q40" s="98">
        <f>VLOOKUP(A40,'Master Prices'!$A$47:$B$214,2,FALSE)</f>
        <v>2.2000000000000002</v>
      </c>
    </row>
    <row r="41" spans="1:17" hidden="1">
      <c r="A41" t="s">
        <v>92</v>
      </c>
      <c r="B41" s="52">
        <f t="shared" si="5"/>
        <v>0.45</v>
      </c>
      <c r="D41" s="57">
        <v>0</v>
      </c>
      <c r="E41" s="58">
        <v>0</v>
      </c>
      <c r="F41" s="58">
        <v>0</v>
      </c>
      <c r="G41" s="51">
        <f t="shared" si="6"/>
        <v>0</v>
      </c>
      <c r="H41" s="51">
        <f t="shared" si="1"/>
        <v>0</v>
      </c>
      <c r="I41" s="51">
        <f t="shared" si="2"/>
        <v>0</v>
      </c>
      <c r="J41" s="51">
        <f t="shared" si="7"/>
        <v>0</v>
      </c>
      <c r="K41" s="51">
        <f t="shared" si="7"/>
        <v>0</v>
      </c>
      <c r="O41">
        <f t="shared" si="4"/>
        <v>1</v>
      </c>
      <c r="Q41" s="98">
        <f>VLOOKUP(A41,'Master Prices'!$A$47:$B$214,2,FALSE)</f>
        <v>0.45</v>
      </c>
    </row>
    <row r="42" spans="1:17" hidden="1">
      <c r="A42" t="s">
        <v>93</v>
      </c>
      <c r="B42" s="52">
        <f t="shared" si="5"/>
        <v>0.36</v>
      </c>
      <c r="D42" s="57">
        <v>0</v>
      </c>
      <c r="E42" s="58">
        <v>0</v>
      </c>
      <c r="F42" s="58">
        <v>0</v>
      </c>
      <c r="G42" s="51">
        <f t="shared" si="6"/>
        <v>0</v>
      </c>
      <c r="H42" s="51">
        <f t="shared" si="1"/>
        <v>0</v>
      </c>
      <c r="I42" s="51">
        <f t="shared" si="2"/>
        <v>0</v>
      </c>
      <c r="J42" s="51">
        <f t="shared" si="7"/>
        <v>0</v>
      </c>
      <c r="K42" s="51">
        <f t="shared" si="7"/>
        <v>0</v>
      </c>
      <c r="O42">
        <f t="shared" si="4"/>
        <v>1</v>
      </c>
      <c r="Q42" s="98">
        <f>VLOOKUP(A42,'Master Prices'!$A$47:$B$214,2,FALSE)</f>
        <v>0.36</v>
      </c>
    </row>
    <row r="43" spans="1:17" hidden="1">
      <c r="A43" t="s">
        <v>94</v>
      </c>
      <c r="B43" s="52">
        <f t="shared" si="5"/>
        <v>0.22</v>
      </c>
      <c r="D43" s="57">
        <v>0</v>
      </c>
      <c r="E43" s="58">
        <v>0</v>
      </c>
      <c r="F43" s="58">
        <v>0</v>
      </c>
      <c r="G43" s="51">
        <f t="shared" si="6"/>
        <v>0</v>
      </c>
      <c r="H43" s="51">
        <f t="shared" si="1"/>
        <v>0</v>
      </c>
      <c r="I43" s="51">
        <f t="shared" si="2"/>
        <v>0</v>
      </c>
      <c r="J43" s="51">
        <f t="shared" si="7"/>
        <v>0</v>
      </c>
      <c r="K43" s="51">
        <f t="shared" si="7"/>
        <v>0</v>
      </c>
      <c r="O43">
        <f t="shared" si="4"/>
        <v>1</v>
      </c>
      <c r="Q43" s="98">
        <f>VLOOKUP(A43,'Master Prices'!$A$47:$B$214,2,FALSE)</f>
        <v>0.22</v>
      </c>
    </row>
    <row r="44" spans="1:17" hidden="1">
      <c r="A44" t="s">
        <v>95</v>
      </c>
      <c r="B44" s="52">
        <f t="shared" si="5"/>
        <v>0.2</v>
      </c>
      <c r="D44" s="57">
        <v>0</v>
      </c>
      <c r="E44" s="58">
        <v>0</v>
      </c>
      <c r="F44" s="58">
        <v>0</v>
      </c>
      <c r="G44" s="51">
        <f t="shared" si="6"/>
        <v>0</v>
      </c>
      <c r="H44" s="51">
        <f t="shared" si="1"/>
        <v>0</v>
      </c>
      <c r="I44" s="51">
        <f t="shared" si="2"/>
        <v>0</v>
      </c>
      <c r="J44" s="51">
        <f t="shared" si="7"/>
        <v>0</v>
      </c>
      <c r="K44" s="51">
        <f t="shared" si="7"/>
        <v>0</v>
      </c>
      <c r="O44">
        <f t="shared" si="4"/>
        <v>1</v>
      </c>
      <c r="Q44" s="98">
        <f>VLOOKUP(A44,'Master Prices'!$A$47:$B$214,2,FALSE)</f>
        <v>0.2</v>
      </c>
    </row>
    <row r="45" spans="1:17" hidden="1">
      <c r="A45" t="s">
        <v>96</v>
      </c>
      <c r="B45" s="52">
        <f t="shared" si="5"/>
        <v>0.22</v>
      </c>
      <c r="D45" s="57">
        <v>0</v>
      </c>
      <c r="E45" s="58">
        <v>0</v>
      </c>
      <c r="F45" s="58">
        <v>0</v>
      </c>
      <c r="G45" s="51">
        <f t="shared" si="6"/>
        <v>0</v>
      </c>
      <c r="H45" s="51">
        <f t="shared" si="1"/>
        <v>0</v>
      </c>
      <c r="I45" s="51">
        <f t="shared" si="2"/>
        <v>0</v>
      </c>
      <c r="J45" s="51">
        <f t="shared" si="7"/>
        <v>0</v>
      </c>
      <c r="K45" s="51">
        <f t="shared" si="7"/>
        <v>0</v>
      </c>
      <c r="O45">
        <f t="shared" si="4"/>
        <v>1</v>
      </c>
      <c r="Q45" s="98">
        <f>VLOOKUP(A45,'Master Prices'!$A$47:$B$214,2,FALSE)</f>
        <v>0.22</v>
      </c>
    </row>
    <row r="46" spans="1:17" hidden="1">
      <c r="A46" t="s">
        <v>97</v>
      </c>
      <c r="B46" s="52">
        <f t="shared" si="5"/>
        <v>9.4375</v>
      </c>
      <c r="D46" s="57">
        <v>0</v>
      </c>
      <c r="E46" s="58">
        <v>0</v>
      </c>
      <c r="F46" s="58">
        <v>0</v>
      </c>
      <c r="G46" s="51">
        <f t="shared" si="6"/>
        <v>0</v>
      </c>
      <c r="H46" s="51">
        <f t="shared" si="1"/>
        <v>0</v>
      </c>
      <c r="I46" s="51">
        <f t="shared" si="2"/>
        <v>0</v>
      </c>
      <c r="J46" s="51">
        <f t="shared" si="7"/>
        <v>0</v>
      </c>
      <c r="K46" s="51">
        <f t="shared" si="7"/>
        <v>0</v>
      </c>
      <c r="O46">
        <f t="shared" si="4"/>
        <v>1</v>
      </c>
      <c r="Q46" s="98">
        <f>VLOOKUP(A46,'Master Prices'!$A$47:$B$214,2,FALSE)</f>
        <v>9.4375</v>
      </c>
    </row>
    <row r="47" spans="1:17">
      <c r="A47" t="s">
        <v>98</v>
      </c>
      <c r="B47" s="52">
        <f t="shared" si="5"/>
        <v>4.7286000000000001</v>
      </c>
      <c r="D47" s="57">
        <v>0</v>
      </c>
      <c r="E47" s="58">
        <v>9.1874999999999998E-2</v>
      </c>
      <c r="F47" s="58">
        <v>0</v>
      </c>
      <c r="G47" s="51">
        <f t="shared" si="6"/>
        <v>9.1874999999999998E-2</v>
      </c>
      <c r="H47" s="51">
        <f t="shared" si="1"/>
        <v>0</v>
      </c>
      <c r="I47" s="51">
        <f t="shared" si="2"/>
        <v>9.1874999999999998E-2</v>
      </c>
      <c r="J47" s="51">
        <f t="shared" si="7"/>
        <v>9.1874999999999998E-2</v>
      </c>
      <c r="K47" s="51">
        <f t="shared" si="7"/>
        <v>0</v>
      </c>
      <c r="O47">
        <f t="shared" si="4"/>
        <v>1</v>
      </c>
      <c r="Q47" s="98">
        <f>VLOOKUP(A47,'Master Prices'!$A$47:$B$214,2,FALSE)</f>
        <v>4.7286000000000001</v>
      </c>
    </row>
    <row r="48" spans="1:17">
      <c r="A48" t="s">
        <v>99</v>
      </c>
      <c r="B48" s="52">
        <f t="shared" si="5"/>
        <v>1.44</v>
      </c>
      <c r="D48" s="57">
        <v>0</v>
      </c>
      <c r="E48" s="58">
        <v>0.21</v>
      </c>
      <c r="F48" s="58">
        <v>0</v>
      </c>
      <c r="G48" s="51">
        <f t="shared" si="6"/>
        <v>0.21</v>
      </c>
      <c r="H48" s="51">
        <f t="shared" si="1"/>
        <v>0</v>
      </c>
      <c r="I48" s="51">
        <f t="shared" si="2"/>
        <v>0.21</v>
      </c>
      <c r="J48" s="51">
        <f t="shared" si="7"/>
        <v>0.21</v>
      </c>
      <c r="K48" s="51">
        <f t="shared" si="7"/>
        <v>0</v>
      </c>
      <c r="O48">
        <f t="shared" si="4"/>
        <v>1</v>
      </c>
      <c r="Q48" s="98">
        <f>VLOOKUP(A48,'Master Prices'!$A$47:$B$214,2,FALSE)</f>
        <v>1.44</v>
      </c>
    </row>
    <row r="49" spans="1:17" hidden="1">
      <c r="A49" t="s">
        <v>100</v>
      </c>
      <c r="B49" s="52">
        <f t="shared" si="5"/>
        <v>0.9</v>
      </c>
      <c r="D49" s="57">
        <v>0</v>
      </c>
      <c r="E49" s="58">
        <v>0</v>
      </c>
      <c r="F49" s="58">
        <v>0</v>
      </c>
      <c r="G49" s="51">
        <f t="shared" si="6"/>
        <v>0</v>
      </c>
      <c r="H49" s="51">
        <f t="shared" si="1"/>
        <v>0</v>
      </c>
      <c r="I49" s="51">
        <f t="shared" si="2"/>
        <v>0</v>
      </c>
      <c r="J49" s="51">
        <f t="shared" si="7"/>
        <v>0</v>
      </c>
      <c r="K49" s="51">
        <f t="shared" si="7"/>
        <v>0</v>
      </c>
      <c r="O49">
        <f t="shared" si="4"/>
        <v>1</v>
      </c>
      <c r="Q49" s="98">
        <f>VLOOKUP(A49,'Master Prices'!$A$47:$B$214,2,FALSE)</f>
        <v>0.9</v>
      </c>
    </row>
    <row r="50" spans="1:17" hidden="1">
      <c r="A50" t="s">
        <v>101</v>
      </c>
      <c r="B50" s="52">
        <f t="shared" si="5"/>
        <v>0.25</v>
      </c>
      <c r="D50" s="57">
        <v>0</v>
      </c>
      <c r="E50" s="58">
        <v>0</v>
      </c>
      <c r="F50" s="58">
        <v>0</v>
      </c>
      <c r="G50" s="51">
        <f t="shared" si="6"/>
        <v>0</v>
      </c>
      <c r="H50" s="51">
        <f t="shared" si="1"/>
        <v>0</v>
      </c>
      <c r="I50" s="51">
        <f t="shared" si="2"/>
        <v>0</v>
      </c>
      <c r="J50" s="51">
        <f t="shared" si="7"/>
        <v>0</v>
      </c>
      <c r="K50" s="51">
        <f t="shared" si="7"/>
        <v>0</v>
      </c>
      <c r="O50">
        <f t="shared" si="4"/>
        <v>1</v>
      </c>
      <c r="Q50" s="98">
        <f>VLOOKUP(A50,'Master Prices'!$A$47:$B$214,2,FALSE)</f>
        <v>0.25</v>
      </c>
    </row>
    <row r="51" spans="1:17" hidden="1">
      <c r="A51" t="s">
        <v>102</v>
      </c>
      <c r="B51" s="52">
        <f t="shared" si="5"/>
        <v>0.3</v>
      </c>
      <c r="D51" s="57">
        <v>0</v>
      </c>
      <c r="E51" s="58">
        <v>0</v>
      </c>
      <c r="F51" s="58">
        <v>0</v>
      </c>
      <c r="G51" s="51">
        <f t="shared" si="6"/>
        <v>0</v>
      </c>
      <c r="H51" s="51">
        <f t="shared" si="1"/>
        <v>0</v>
      </c>
      <c r="I51" s="51">
        <f t="shared" si="2"/>
        <v>0</v>
      </c>
      <c r="J51" s="51">
        <f t="shared" si="7"/>
        <v>0</v>
      </c>
      <c r="K51" s="51">
        <f t="shared" si="7"/>
        <v>0</v>
      </c>
      <c r="O51">
        <f t="shared" si="4"/>
        <v>1</v>
      </c>
      <c r="Q51" s="98">
        <f>VLOOKUP(A51,'Master Prices'!$A$47:$B$214,2,FALSE)</f>
        <v>0.3</v>
      </c>
    </row>
    <row r="52" spans="1:17" hidden="1">
      <c r="A52" t="s">
        <v>103</v>
      </c>
      <c r="B52" s="52">
        <f t="shared" si="5"/>
        <v>0.6</v>
      </c>
      <c r="D52" s="57">
        <v>0</v>
      </c>
      <c r="E52" s="58">
        <v>0</v>
      </c>
      <c r="F52" s="58">
        <v>0</v>
      </c>
      <c r="G52" s="51">
        <f t="shared" si="6"/>
        <v>0</v>
      </c>
      <c r="H52" s="51">
        <f t="shared" si="1"/>
        <v>0</v>
      </c>
      <c r="I52" s="51">
        <f t="shared" si="2"/>
        <v>0</v>
      </c>
      <c r="J52" s="51">
        <f t="shared" si="7"/>
        <v>0</v>
      </c>
      <c r="K52" s="51">
        <f t="shared" si="7"/>
        <v>0</v>
      </c>
      <c r="O52">
        <f t="shared" si="4"/>
        <v>1</v>
      </c>
      <c r="Q52" s="98">
        <f>VLOOKUP(A52,'Master Prices'!$A$47:$B$214,2,FALSE)</f>
        <v>0.6</v>
      </c>
    </row>
    <row r="53" spans="1:17" hidden="1">
      <c r="A53" t="s">
        <v>104</v>
      </c>
      <c r="B53" s="52">
        <f t="shared" si="5"/>
        <v>2</v>
      </c>
      <c r="D53" s="57">
        <v>0</v>
      </c>
      <c r="E53" s="58">
        <v>0</v>
      </c>
      <c r="F53" s="58">
        <v>0</v>
      </c>
      <c r="G53" s="51">
        <f t="shared" si="6"/>
        <v>0</v>
      </c>
      <c r="H53" s="51">
        <f t="shared" si="1"/>
        <v>0</v>
      </c>
      <c r="I53" s="51">
        <f t="shared" si="2"/>
        <v>0</v>
      </c>
      <c r="J53" s="51">
        <f t="shared" si="7"/>
        <v>0</v>
      </c>
      <c r="K53" s="51">
        <f t="shared" si="7"/>
        <v>0</v>
      </c>
      <c r="O53">
        <f t="shared" si="4"/>
        <v>1</v>
      </c>
      <c r="Q53" s="98">
        <f>VLOOKUP(A53,'Master Prices'!$A$47:$B$214,2,FALSE)</f>
        <v>0</v>
      </c>
    </row>
    <row r="54" spans="1:17" hidden="1">
      <c r="A54" t="s">
        <v>105</v>
      </c>
      <c r="B54" s="52">
        <f t="shared" si="5"/>
        <v>2</v>
      </c>
      <c r="D54" s="57">
        <v>0</v>
      </c>
      <c r="E54" s="58">
        <v>0</v>
      </c>
      <c r="F54" s="58">
        <v>0</v>
      </c>
      <c r="G54" s="51">
        <f t="shared" si="6"/>
        <v>0</v>
      </c>
      <c r="H54" s="51">
        <f t="shared" si="1"/>
        <v>0</v>
      </c>
      <c r="I54" s="51">
        <f t="shared" si="2"/>
        <v>0</v>
      </c>
      <c r="J54" s="51">
        <f t="shared" si="7"/>
        <v>0</v>
      </c>
      <c r="K54" s="51">
        <f t="shared" si="7"/>
        <v>0</v>
      </c>
      <c r="O54">
        <f t="shared" si="4"/>
        <v>1</v>
      </c>
      <c r="Q54" s="98">
        <f>VLOOKUP(A54,'Master Prices'!$A$47:$B$214,2,FALSE)</f>
        <v>0</v>
      </c>
    </row>
    <row r="55" spans="1:17" hidden="1">
      <c r="A55" t="s">
        <v>106</v>
      </c>
      <c r="B55" s="52">
        <f t="shared" si="5"/>
        <v>2</v>
      </c>
      <c r="D55" s="57">
        <v>0</v>
      </c>
      <c r="E55" s="58">
        <v>0</v>
      </c>
      <c r="F55" s="58">
        <v>0</v>
      </c>
      <c r="G55" s="51">
        <f t="shared" si="6"/>
        <v>0</v>
      </c>
      <c r="H55" s="51">
        <f t="shared" si="1"/>
        <v>0</v>
      </c>
      <c r="I55" s="51">
        <f t="shared" si="2"/>
        <v>0</v>
      </c>
      <c r="J55" s="51">
        <f t="shared" si="7"/>
        <v>0</v>
      </c>
      <c r="K55" s="51">
        <f t="shared" si="7"/>
        <v>0</v>
      </c>
      <c r="O55">
        <f t="shared" ref="O55:O86" si="8">IF(SUM(D55:F254)=0,0,1)</f>
        <v>1</v>
      </c>
      <c r="Q55" s="98">
        <f>VLOOKUP(A55,'Master Prices'!$A$47:$B$214,2,FALSE)</f>
        <v>0</v>
      </c>
    </row>
    <row r="56" spans="1:17" hidden="1">
      <c r="A56" t="s">
        <v>107</v>
      </c>
      <c r="B56" s="52">
        <f t="shared" si="5"/>
        <v>2</v>
      </c>
      <c r="D56" s="57">
        <v>0</v>
      </c>
      <c r="E56" s="58">
        <v>0</v>
      </c>
      <c r="F56" s="58">
        <v>0</v>
      </c>
      <c r="G56" s="51">
        <f t="shared" si="6"/>
        <v>0</v>
      </c>
      <c r="H56" s="51">
        <f t="shared" si="1"/>
        <v>0</v>
      </c>
      <c r="I56" s="51">
        <f t="shared" si="2"/>
        <v>0</v>
      </c>
      <c r="J56" s="51">
        <f t="shared" si="7"/>
        <v>0</v>
      </c>
      <c r="K56" s="51">
        <f t="shared" si="7"/>
        <v>0</v>
      </c>
      <c r="O56">
        <f t="shared" si="8"/>
        <v>1</v>
      </c>
      <c r="Q56" s="98">
        <f>VLOOKUP(A56,'Master Prices'!$A$47:$B$214,2,FALSE)</f>
        <v>0</v>
      </c>
    </row>
    <row r="57" spans="1:17" hidden="1">
      <c r="A57" t="s">
        <v>108</v>
      </c>
      <c r="B57" s="52">
        <f t="shared" si="5"/>
        <v>2</v>
      </c>
      <c r="D57" s="57">
        <v>0</v>
      </c>
      <c r="E57" s="58">
        <v>0</v>
      </c>
      <c r="F57" s="58">
        <v>0</v>
      </c>
      <c r="G57" s="51">
        <f t="shared" si="6"/>
        <v>0</v>
      </c>
      <c r="H57" s="51">
        <f t="shared" si="1"/>
        <v>0</v>
      </c>
      <c r="I57" s="51">
        <f t="shared" si="2"/>
        <v>0</v>
      </c>
      <c r="J57" s="51">
        <f t="shared" si="7"/>
        <v>0</v>
      </c>
      <c r="K57" s="51">
        <f t="shared" si="7"/>
        <v>0</v>
      </c>
      <c r="O57">
        <f t="shared" si="8"/>
        <v>1</v>
      </c>
      <c r="Q57" s="98">
        <f>VLOOKUP(A57,'Master Prices'!$A$47:$B$214,2,FALSE)</f>
        <v>0</v>
      </c>
    </row>
    <row r="58" spans="1:17" hidden="1">
      <c r="A58" t="s">
        <v>109</v>
      </c>
      <c r="B58" s="52">
        <f t="shared" si="5"/>
        <v>2</v>
      </c>
      <c r="D58" s="57">
        <v>0</v>
      </c>
      <c r="E58" s="58">
        <v>0</v>
      </c>
      <c r="F58" s="58">
        <v>0</v>
      </c>
      <c r="G58" s="51">
        <f t="shared" si="6"/>
        <v>0</v>
      </c>
      <c r="H58" s="51">
        <f t="shared" si="1"/>
        <v>0</v>
      </c>
      <c r="I58" s="51">
        <f t="shared" si="2"/>
        <v>0</v>
      </c>
      <c r="J58" s="51">
        <f t="shared" si="7"/>
        <v>0</v>
      </c>
      <c r="K58" s="51">
        <f t="shared" si="7"/>
        <v>0</v>
      </c>
      <c r="O58">
        <f t="shared" si="8"/>
        <v>1</v>
      </c>
      <c r="Q58" s="98">
        <f>VLOOKUP(A58,'Master Prices'!$A$47:$B$214,2,FALSE)</f>
        <v>0</v>
      </c>
    </row>
    <row r="59" spans="1:17" hidden="1">
      <c r="A59" t="s">
        <v>110</v>
      </c>
      <c r="B59" s="52">
        <f t="shared" si="5"/>
        <v>2</v>
      </c>
      <c r="D59" s="57">
        <v>0</v>
      </c>
      <c r="E59" s="58">
        <v>0</v>
      </c>
      <c r="F59" s="58">
        <v>0</v>
      </c>
      <c r="G59" s="51">
        <f t="shared" si="6"/>
        <v>0</v>
      </c>
      <c r="H59" s="51">
        <f t="shared" si="1"/>
        <v>0</v>
      </c>
      <c r="I59" s="51">
        <f t="shared" si="2"/>
        <v>0</v>
      </c>
      <c r="J59" s="51">
        <f t="shared" si="7"/>
        <v>0</v>
      </c>
      <c r="K59" s="51">
        <f t="shared" si="7"/>
        <v>0</v>
      </c>
      <c r="O59">
        <f t="shared" si="8"/>
        <v>1</v>
      </c>
      <c r="Q59" s="98">
        <f>VLOOKUP(A59,'Master Prices'!$A$47:$B$214,2,FALSE)</f>
        <v>0</v>
      </c>
    </row>
    <row r="60" spans="1:17" hidden="1">
      <c r="A60" t="s">
        <v>111</v>
      </c>
      <c r="B60" s="52">
        <f t="shared" si="5"/>
        <v>0.15</v>
      </c>
      <c r="D60" s="57">
        <v>0</v>
      </c>
      <c r="E60" s="58">
        <v>0</v>
      </c>
      <c r="F60" s="58">
        <v>0</v>
      </c>
      <c r="G60" s="51">
        <f t="shared" si="6"/>
        <v>0</v>
      </c>
      <c r="H60" s="51">
        <f t="shared" si="1"/>
        <v>0</v>
      </c>
      <c r="I60" s="51">
        <f t="shared" si="2"/>
        <v>0</v>
      </c>
      <c r="J60" s="51">
        <f t="shared" si="7"/>
        <v>0</v>
      </c>
      <c r="K60" s="51">
        <f t="shared" si="7"/>
        <v>0</v>
      </c>
      <c r="O60">
        <f t="shared" si="8"/>
        <v>1</v>
      </c>
      <c r="Q60" s="98">
        <f>VLOOKUP(A60,'Master Prices'!$A$47:$B$214,2,FALSE)</f>
        <v>0.15</v>
      </c>
    </row>
    <row r="61" spans="1:17" hidden="1">
      <c r="A61" t="s">
        <v>112</v>
      </c>
      <c r="B61" s="52">
        <f t="shared" si="5"/>
        <v>1.1000000000000001</v>
      </c>
      <c r="D61" s="57">
        <v>0</v>
      </c>
      <c r="E61" s="58">
        <v>0</v>
      </c>
      <c r="F61" s="58">
        <v>0</v>
      </c>
      <c r="G61" s="51">
        <f t="shared" si="6"/>
        <v>0</v>
      </c>
      <c r="H61" s="51">
        <f t="shared" si="1"/>
        <v>0</v>
      </c>
      <c r="I61" s="51">
        <f t="shared" si="2"/>
        <v>0</v>
      </c>
      <c r="J61" s="51">
        <f t="shared" si="7"/>
        <v>0</v>
      </c>
      <c r="K61" s="51">
        <f t="shared" si="7"/>
        <v>0</v>
      </c>
      <c r="O61">
        <f t="shared" si="8"/>
        <v>1</v>
      </c>
      <c r="Q61" s="98">
        <f>VLOOKUP(A61,'Master Prices'!$A$47:$B$214,2,FALSE)</f>
        <v>1.1000000000000001</v>
      </c>
    </row>
    <row r="62" spans="1:17" hidden="1">
      <c r="A62" t="s">
        <v>113</v>
      </c>
      <c r="B62" s="52">
        <f t="shared" si="5"/>
        <v>1.1000000000000001</v>
      </c>
      <c r="D62" s="57">
        <v>0</v>
      </c>
      <c r="E62" s="58">
        <v>0</v>
      </c>
      <c r="F62" s="58">
        <v>0</v>
      </c>
      <c r="G62" s="51">
        <f t="shared" si="6"/>
        <v>0</v>
      </c>
      <c r="H62" s="51">
        <f t="shared" si="1"/>
        <v>0</v>
      </c>
      <c r="I62" s="51">
        <f t="shared" si="2"/>
        <v>0</v>
      </c>
      <c r="J62" s="51">
        <f t="shared" si="7"/>
        <v>0</v>
      </c>
      <c r="K62" s="51">
        <f t="shared" si="7"/>
        <v>0</v>
      </c>
      <c r="O62">
        <f t="shared" si="8"/>
        <v>1</v>
      </c>
      <c r="Q62" s="98">
        <f>VLOOKUP(A62,'Master Prices'!$A$47:$B$214,2,FALSE)</f>
        <v>1.1000000000000001</v>
      </c>
    </row>
    <row r="63" spans="1:17" hidden="1">
      <c r="A63" t="s">
        <v>114</v>
      </c>
      <c r="B63" s="52">
        <f t="shared" si="5"/>
        <v>0.17499999999999999</v>
      </c>
      <c r="D63" s="57">
        <v>0</v>
      </c>
      <c r="E63" s="58">
        <v>0</v>
      </c>
      <c r="F63" s="58">
        <v>0</v>
      </c>
      <c r="G63" s="51">
        <f t="shared" si="6"/>
        <v>0</v>
      </c>
      <c r="H63" s="51">
        <f t="shared" si="1"/>
        <v>0</v>
      </c>
      <c r="I63" s="51">
        <f t="shared" si="2"/>
        <v>0</v>
      </c>
      <c r="J63" s="51">
        <f t="shared" si="7"/>
        <v>0</v>
      </c>
      <c r="K63" s="51">
        <f t="shared" si="7"/>
        <v>0</v>
      </c>
      <c r="O63">
        <f t="shared" si="8"/>
        <v>1</v>
      </c>
      <c r="Q63" s="98">
        <f>VLOOKUP(A63,'Master Prices'!$A$47:$B$214,2,FALSE)</f>
        <v>0.17499999999999999</v>
      </c>
    </row>
    <row r="64" spans="1:17" hidden="1">
      <c r="A64" t="s">
        <v>115</v>
      </c>
      <c r="B64" s="52">
        <f t="shared" si="5"/>
        <v>0.2</v>
      </c>
      <c r="D64" s="57">
        <v>0</v>
      </c>
      <c r="E64" s="58">
        <v>0</v>
      </c>
      <c r="F64" s="58">
        <v>0</v>
      </c>
      <c r="G64" s="51">
        <f t="shared" si="6"/>
        <v>0</v>
      </c>
      <c r="H64" s="51">
        <f t="shared" si="1"/>
        <v>0</v>
      </c>
      <c r="I64" s="51">
        <f t="shared" si="2"/>
        <v>0</v>
      </c>
      <c r="J64" s="51">
        <f t="shared" si="7"/>
        <v>0</v>
      </c>
      <c r="K64" s="51">
        <f t="shared" si="7"/>
        <v>0</v>
      </c>
      <c r="O64">
        <f t="shared" si="8"/>
        <v>1</v>
      </c>
      <c r="Q64" s="98">
        <f>VLOOKUP(A64,'Master Prices'!$A$47:$B$214,2,FALSE)</f>
        <v>0.2</v>
      </c>
    </row>
    <row r="65" spans="1:17" hidden="1">
      <c r="A65" t="s">
        <v>116</v>
      </c>
      <c r="B65" s="52">
        <f t="shared" si="5"/>
        <v>1</v>
      </c>
      <c r="D65" s="57">
        <v>0</v>
      </c>
      <c r="E65" s="58">
        <v>0</v>
      </c>
      <c r="F65" s="58">
        <v>0</v>
      </c>
      <c r="G65" s="51">
        <f t="shared" si="6"/>
        <v>0</v>
      </c>
      <c r="H65" s="51">
        <f t="shared" si="1"/>
        <v>0</v>
      </c>
      <c r="I65" s="51">
        <f t="shared" si="2"/>
        <v>0</v>
      </c>
      <c r="J65" s="51">
        <f t="shared" si="7"/>
        <v>0</v>
      </c>
      <c r="K65" s="51">
        <f t="shared" si="7"/>
        <v>0</v>
      </c>
      <c r="O65">
        <f t="shared" si="8"/>
        <v>1</v>
      </c>
      <c r="Q65" s="98">
        <f>VLOOKUP(A65,'Master Prices'!$A$47:$B$214,2,FALSE)</f>
        <v>1</v>
      </c>
    </row>
    <row r="66" spans="1:17" hidden="1">
      <c r="A66" t="s">
        <v>117</v>
      </c>
      <c r="B66" s="52">
        <f t="shared" si="5"/>
        <v>0.4</v>
      </c>
      <c r="D66" s="57">
        <v>0</v>
      </c>
      <c r="E66" s="58">
        <v>0</v>
      </c>
      <c r="F66" s="58">
        <v>0</v>
      </c>
      <c r="G66" s="51">
        <f t="shared" si="6"/>
        <v>0</v>
      </c>
      <c r="H66" s="51">
        <f t="shared" si="1"/>
        <v>0</v>
      </c>
      <c r="I66" s="51">
        <f t="shared" si="2"/>
        <v>0</v>
      </c>
      <c r="J66" s="51">
        <f t="shared" si="7"/>
        <v>0</v>
      </c>
      <c r="K66" s="51">
        <f t="shared" si="7"/>
        <v>0</v>
      </c>
      <c r="O66">
        <f t="shared" si="8"/>
        <v>1</v>
      </c>
      <c r="Q66" s="98">
        <f>VLOOKUP(A66,'Master Prices'!$A$47:$B$214,2,FALSE)</f>
        <v>0.4</v>
      </c>
    </row>
    <row r="67" spans="1:17" hidden="1">
      <c r="A67" t="s">
        <v>118</v>
      </c>
      <c r="B67" s="52">
        <f t="shared" si="5"/>
        <v>0.4</v>
      </c>
      <c r="D67" s="57">
        <v>0</v>
      </c>
      <c r="E67" s="58">
        <v>0</v>
      </c>
      <c r="F67" s="58">
        <v>0</v>
      </c>
      <c r="G67" s="51">
        <f t="shared" si="6"/>
        <v>0</v>
      </c>
      <c r="H67" s="51">
        <f t="shared" si="1"/>
        <v>0</v>
      </c>
      <c r="I67" s="51">
        <f t="shared" si="2"/>
        <v>0</v>
      </c>
      <c r="J67" s="51">
        <f t="shared" si="7"/>
        <v>0</v>
      </c>
      <c r="K67" s="51">
        <f t="shared" si="7"/>
        <v>0</v>
      </c>
      <c r="O67">
        <f t="shared" si="8"/>
        <v>1</v>
      </c>
      <c r="Q67" s="98">
        <f>VLOOKUP(A67,'Master Prices'!$A$47:$B$214,2,FALSE)</f>
        <v>0.4</v>
      </c>
    </row>
    <row r="68" spans="1:17" hidden="1">
      <c r="A68" t="s">
        <v>119</v>
      </c>
      <c r="B68" s="52">
        <f t="shared" si="5"/>
        <v>0.5</v>
      </c>
      <c r="D68" s="57">
        <v>0</v>
      </c>
      <c r="E68" s="58">
        <v>0</v>
      </c>
      <c r="F68" s="58">
        <v>0</v>
      </c>
      <c r="G68" s="51">
        <f t="shared" si="6"/>
        <v>0</v>
      </c>
      <c r="H68" s="51">
        <f t="shared" si="1"/>
        <v>0</v>
      </c>
      <c r="I68" s="51">
        <f t="shared" si="2"/>
        <v>0</v>
      </c>
      <c r="J68" s="51">
        <f t="shared" si="7"/>
        <v>0</v>
      </c>
      <c r="K68" s="51">
        <f t="shared" si="7"/>
        <v>0</v>
      </c>
      <c r="O68">
        <f t="shared" si="8"/>
        <v>1</v>
      </c>
      <c r="Q68" s="98">
        <f>VLOOKUP(A68,'Master Prices'!$A$47:$B$214,2,FALSE)</f>
        <v>0.5</v>
      </c>
    </row>
    <row r="69" spans="1:17" hidden="1">
      <c r="A69" t="s">
        <v>120</v>
      </c>
      <c r="B69" s="52">
        <f t="shared" si="5"/>
        <v>0.6</v>
      </c>
      <c r="D69" s="57">
        <v>0</v>
      </c>
      <c r="E69" s="58">
        <v>0</v>
      </c>
      <c r="F69" s="58">
        <v>0</v>
      </c>
      <c r="G69" s="51">
        <f t="shared" ref="G69:G100" si="9">SUM(D69:F69)</f>
        <v>0</v>
      </c>
      <c r="H69" s="51">
        <f t="shared" ref="H69:H132" si="10">D69</f>
        <v>0</v>
      </c>
      <c r="I69" s="51">
        <f t="shared" ref="I69:I132" si="11">E69+F69</f>
        <v>0</v>
      </c>
      <c r="J69" s="51">
        <f t="shared" ref="J69:K100" si="12">E69</f>
        <v>0</v>
      </c>
      <c r="K69" s="51">
        <f t="shared" si="12"/>
        <v>0</v>
      </c>
      <c r="O69">
        <f t="shared" si="8"/>
        <v>1</v>
      </c>
      <c r="Q69" s="98">
        <f>VLOOKUP(A69,'Master Prices'!$A$47:$B$214,2,FALSE)</f>
        <v>0.6</v>
      </c>
    </row>
    <row r="70" spans="1:17" hidden="1">
      <c r="A70" t="s">
        <v>121</v>
      </c>
      <c r="B70" s="52">
        <f t="shared" si="5"/>
        <v>0.5</v>
      </c>
      <c r="D70" s="57">
        <v>0</v>
      </c>
      <c r="E70" s="58">
        <v>0</v>
      </c>
      <c r="F70" s="58">
        <v>0</v>
      </c>
      <c r="G70" s="51">
        <f t="shared" si="9"/>
        <v>0</v>
      </c>
      <c r="H70" s="51">
        <f t="shared" si="10"/>
        <v>0</v>
      </c>
      <c r="I70" s="51">
        <f t="shared" si="11"/>
        <v>0</v>
      </c>
      <c r="J70" s="51">
        <f t="shared" si="12"/>
        <v>0</v>
      </c>
      <c r="K70" s="51">
        <f t="shared" si="12"/>
        <v>0</v>
      </c>
      <c r="O70">
        <f t="shared" si="8"/>
        <v>1</v>
      </c>
      <c r="Q70" s="98">
        <f>VLOOKUP(A70,'Master Prices'!$A$47:$B$214,2,FALSE)</f>
        <v>0.5</v>
      </c>
    </row>
    <row r="71" spans="1:17">
      <c r="A71" t="s">
        <v>122</v>
      </c>
      <c r="B71" s="52">
        <f t="shared" si="5"/>
        <v>0.73619999999999997</v>
      </c>
      <c r="D71" s="61">
        <v>0</v>
      </c>
      <c r="E71" s="62">
        <v>2.1</v>
      </c>
      <c r="F71" s="62">
        <v>0</v>
      </c>
      <c r="G71" s="51">
        <f t="shared" si="9"/>
        <v>2.1</v>
      </c>
      <c r="H71" s="51">
        <f t="shared" si="10"/>
        <v>0</v>
      </c>
      <c r="I71" s="51">
        <f t="shared" si="11"/>
        <v>2.1</v>
      </c>
      <c r="J71" s="51">
        <f t="shared" si="12"/>
        <v>2.1</v>
      </c>
      <c r="K71" s="51">
        <f t="shared" si="12"/>
        <v>0</v>
      </c>
      <c r="O71">
        <f t="shared" si="8"/>
        <v>1</v>
      </c>
      <c r="Q71" s="98">
        <f>VLOOKUP(A71,'Master Prices'!$A$47:$B$214,2,FALSE)</f>
        <v>0.73619999999999997</v>
      </c>
    </row>
    <row r="72" spans="1:17" hidden="1">
      <c r="A72" t="s">
        <v>123</v>
      </c>
      <c r="B72" s="52">
        <f t="shared" si="5"/>
        <v>2</v>
      </c>
      <c r="D72" s="57">
        <v>0</v>
      </c>
      <c r="E72" s="63">
        <v>0</v>
      </c>
      <c r="F72" s="63">
        <v>0</v>
      </c>
      <c r="G72" s="51">
        <f t="shared" si="9"/>
        <v>0</v>
      </c>
      <c r="H72" s="51">
        <f t="shared" si="10"/>
        <v>0</v>
      </c>
      <c r="I72" s="51">
        <f t="shared" si="11"/>
        <v>0</v>
      </c>
      <c r="J72" s="51">
        <f t="shared" si="12"/>
        <v>0</v>
      </c>
      <c r="K72" s="51">
        <f t="shared" si="12"/>
        <v>0</v>
      </c>
      <c r="O72">
        <f t="shared" si="8"/>
        <v>1</v>
      </c>
      <c r="Q72" s="98">
        <f>VLOOKUP(A72,'Master Prices'!$A$47:$B$214,2,FALSE)</f>
        <v>0</v>
      </c>
    </row>
    <row r="73" spans="1:17" hidden="1">
      <c r="A73" t="s">
        <v>124</v>
      </c>
      <c r="B73" s="52">
        <f t="shared" si="5"/>
        <v>0.125</v>
      </c>
      <c r="D73" s="57">
        <v>0</v>
      </c>
      <c r="E73" s="63">
        <v>0</v>
      </c>
      <c r="F73" s="63">
        <v>0</v>
      </c>
      <c r="G73" s="51">
        <f t="shared" si="9"/>
        <v>0</v>
      </c>
      <c r="H73" s="51">
        <f t="shared" si="10"/>
        <v>0</v>
      </c>
      <c r="I73" s="51">
        <f t="shared" si="11"/>
        <v>0</v>
      </c>
      <c r="J73" s="51">
        <f t="shared" si="12"/>
        <v>0</v>
      </c>
      <c r="K73" s="51">
        <f t="shared" si="12"/>
        <v>0</v>
      </c>
      <c r="O73">
        <f t="shared" si="8"/>
        <v>1</v>
      </c>
      <c r="Q73" s="98">
        <f>VLOOKUP(A73,'Master Prices'!$A$47:$B$214,2,FALSE)</f>
        <v>0.125</v>
      </c>
    </row>
    <row r="74" spans="1:17" hidden="1">
      <c r="A74" t="s">
        <v>125</v>
      </c>
      <c r="B74" s="52">
        <f t="shared" si="5"/>
        <v>0.125</v>
      </c>
      <c r="D74" s="57">
        <v>0</v>
      </c>
      <c r="E74" s="63">
        <v>0</v>
      </c>
      <c r="F74" s="63">
        <v>0</v>
      </c>
      <c r="G74" s="51">
        <f t="shared" si="9"/>
        <v>0</v>
      </c>
      <c r="H74" s="51">
        <f t="shared" si="10"/>
        <v>0</v>
      </c>
      <c r="I74" s="51">
        <f t="shared" si="11"/>
        <v>0</v>
      </c>
      <c r="J74" s="51">
        <f t="shared" si="12"/>
        <v>0</v>
      </c>
      <c r="K74" s="51">
        <f t="shared" si="12"/>
        <v>0</v>
      </c>
      <c r="O74">
        <f t="shared" si="8"/>
        <v>1</v>
      </c>
      <c r="Q74" s="98">
        <f>VLOOKUP(A74,'Master Prices'!$A$47:$B$214,2,FALSE)</f>
        <v>0.125</v>
      </c>
    </row>
    <row r="75" spans="1:17">
      <c r="A75" t="s">
        <v>58</v>
      </c>
      <c r="B75" s="52">
        <f>IF(Q75="",$B$199,IF(Q75=0,$B$199,Q75))</f>
        <v>0.19</v>
      </c>
      <c r="C75" s="53"/>
      <c r="D75" s="54">
        <v>22.305676900465429</v>
      </c>
      <c r="E75" s="55">
        <v>14.955181111857849</v>
      </c>
      <c r="F75" s="55">
        <v>110.1436689808755</v>
      </c>
      <c r="G75" s="51">
        <f t="shared" si="9"/>
        <v>147.40452699319877</v>
      </c>
      <c r="H75" s="51">
        <f t="shared" si="10"/>
        <v>22.305676900465429</v>
      </c>
      <c r="I75" s="51">
        <f t="shared" si="11"/>
        <v>125.09885009273336</v>
      </c>
      <c r="J75" s="51">
        <f t="shared" si="12"/>
        <v>14.955181111857849</v>
      </c>
      <c r="K75" s="51">
        <f t="shared" si="12"/>
        <v>110.1436689808755</v>
      </c>
      <c r="O75">
        <f t="shared" si="8"/>
        <v>1</v>
      </c>
      <c r="Q75" s="98">
        <f>VLOOKUP(A75,'Master Prices'!$A$47:$B$214,2,FALSE)</f>
        <v>0.19</v>
      </c>
    </row>
    <row r="76" spans="1:17">
      <c r="A76" t="s">
        <v>126</v>
      </c>
      <c r="B76" s="52">
        <f t="shared" ref="B76:B81" si="13">IF(Q76="",$B$199,IF(Q76=0,$B$199,Q76))</f>
        <v>1.7600000000000001E-2</v>
      </c>
      <c r="D76" s="57">
        <v>1.6025</v>
      </c>
      <c r="E76" s="58">
        <v>0.46575</v>
      </c>
      <c r="F76" s="58">
        <v>5.2955280000000009</v>
      </c>
      <c r="G76" s="51">
        <f t="shared" si="9"/>
        <v>7.3637780000000008</v>
      </c>
      <c r="H76" s="51">
        <f t="shared" si="10"/>
        <v>1.6025</v>
      </c>
      <c r="I76" s="51">
        <f t="shared" si="11"/>
        <v>5.7612780000000008</v>
      </c>
      <c r="J76" s="51">
        <f t="shared" si="12"/>
        <v>0.46575</v>
      </c>
      <c r="K76" s="51">
        <f t="shared" si="12"/>
        <v>5.2955280000000009</v>
      </c>
      <c r="O76">
        <f t="shared" si="8"/>
        <v>1</v>
      </c>
      <c r="Q76" s="98">
        <f>VLOOKUP(A76,'Master Prices'!$A$47:$B$214,2,FALSE)</f>
        <v>1.7600000000000001E-2</v>
      </c>
    </row>
    <row r="77" spans="1:17">
      <c r="A77" t="s">
        <v>127</v>
      </c>
      <c r="B77" s="52">
        <f t="shared" si="13"/>
        <v>5.8000000000000003E-2</v>
      </c>
      <c r="D77" s="57">
        <v>0.57999999999999996</v>
      </c>
      <c r="E77" s="58">
        <v>0.20250000000000001</v>
      </c>
      <c r="F77" s="58">
        <v>2.9419600000000008</v>
      </c>
      <c r="G77" s="51">
        <f t="shared" si="9"/>
        <v>3.7244600000000005</v>
      </c>
      <c r="H77" s="51">
        <f t="shared" si="10"/>
        <v>0.57999999999999996</v>
      </c>
      <c r="I77" s="51">
        <f t="shared" si="11"/>
        <v>3.1444600000000009</v>
      </c>
      <c r="J77" s="51">
        <f t="shared" si="12"/>
        <v>0.20250000000000001</v>
      </c>
      <c r="K77" s="51">
        <f t="shared" si="12"/>
        <v>2.9419600000000008</v>
      </c>
      <c r="O77">
        <f t="shared" si="8"/>
        <v>1</v>
      </c>
      <c r="Q77" s="98">
        <f>VLOOKUP(A77,'Master Prices'!$A$47:$B$214,2,FALSE)</f>
        <v>5.8000000000000003E-2</v>
      </c>
    </row>
    <row r="78" spans="1:17">
      <c r="A78" t="s">
        <v>128</v>
      </c>
      <c r="B78" s="52">
        <f t="shared" si="13"/>
        <v>0.32800000000000001</v>
      </c>
      <c r="D78" s="57">
        <v>1.625</v>
      </c>
      <c r="E78" s="58">
        <v>0.32400000000000001</v>
      </c>
      <c r="F78" s="58">
        <v>2.2067178302706041</v>
      </c>
      <c r="G78" s="51">
        <f t="shared" si="9"/>
        <v>4.1557178302706044</v>
      </c>
      <c r="H78" s="51">
        <f t="shared" si="10"/>
        <v>1.625</v>
      </c>
      <c r="I78" s="51">
        <f t="shared" si="11"/>
        <v>2.5307178302706039</v>
      </c>
      <c r="J78" s="51">
        <f t="shared" si="12"/>
        <v>0.32400000000000001</v>
      </c>
      <c r="K78" s="51">
        <f t="shared" si="12"/>
        <v>2.2067178302706041</v>
      </c>
      <c r="O78">
        <f t="shared" si="8"/>
        <v>1</v>
      </c>
      <c r="Q78" s="98">
        <f>VLOOKUP(A78,'Master Prices'!$A$47:$B$214,2,FALSE)</f>
        <v>0.32800000000000001</v>
      </c>
    </row>
    <row r="79" spans="1:17" hidden="1">
      <c r="A79" t="s">
        <v>58</v>
      </c>
      <c r="B79" s="52">
        <f t="shared" si="13"/>
        <v>0.19</v>
      </c>
      <c r="D79" s="57">
        <v>0</v>
      </c>
      <c r="E79" s="63">
        <v>0</v>
      </c>
      <c r="F79" s="63">
        <v>0</v>
      </c>
      <c r="G79" s="51">
        <f t="shared" si="9"/>
        <v>0</v>
      </c>
      <c r="H79" s="51">
        <f t="shared" si="10"/>
        <v>0</v>
      </c>
      <c r="I79" s="51">
        <f t="shared" si="11"/>
        <v>0</v>
      </c>
      <c r="J79" s="51">
        <f t="shared" si="12"/>
        <v>0</v>
      </c>
      <c r="K79" s="51">
        <f t="shared" si="12"/>
        <v>0</v>
      </c>
      <c r="O79">
        <f t="shared" si="8"/>
        <v>1</v>
      </c>
      <c r="Q79" s="98">
        <f>VLOOKUP(A79,'Master Prices'!$A$47:$B$214,2,FALSE)</f>
        <v>0.19</v>
      </c>
    </row>
    <row r="80" spans="1:17">
      <c r="A80" t="s">
        <v>129</v>
      </c>
      <c r="B80" s="52">
        <f t="shared" si="13"/>
        <v>0.105</v>
      </c>
      <c r="C80" s="53"/>
      <c r="D80" s="54">
        <v>0</v>
      </c>
      <c r="E80" s="55">
        <v>5.25</v>
      </c>
      <c r="F80" s="55">
        <v>0</v>
      </c>
      <c r="G80" s="51">
        <f t="shared" si="9"/>
        <v>5.25</v>
      </c>
      <c r="H80" s="51">
        <f t="shared" si="10"/>
        <v>0</v>
      </c>
      <c r="I80" s="51">
        <f t="shared" si="11"/>
        <v>5.25</v>
      </c>
      <c r="J80" s="51">
        <f t="shared" si="12"/>
        <v>5.25</v>
      </c>
      <c r="K80" s="51">
        <f t="shared" si="12"/>
        <v>0</v>
      </c>
      <c r="O80">
        <f t="shared" si="8"/>
        <v>1</v>
      </c>
      <c r="Q80" s="98">
        <f>VLOOKUP(A80,'Master Prices'!$A$47:$B$214,2,FALSE)</f>
        <v>0.105</v>
      </c>
    </row>
    <row r="81" spans="1:17">
      <c r="A81" t="s">
        <v>130</v>
      </c>
      <c r="B81" s="52">
        <f t="shared" si="13"/>
        <v>0.35</v>
      </c>
      <c r="D81" s="64">
        <v>0</v>
      </c>
      <c r="E81" s="65">
        <v>3</v>
      </c>
      <c r="F81" s="64">
        <v>0</v>
      </c>
      <c r="G81" s="51">
        <f t="shared" si="9"/>
        <v>3</v>
      </c>
      <c r="H81" s="51">
        <f t="shared" si="10"/>
        <v>0</v>
      </c>
      <c r="I81" s="51">
        <f t="shared" si="11"/>
        <v>3</v>
      </c>
      <c r="J81" s="51">
        <f t="shared" si="12"/>
        <v>3</v>
      </c>
      <c r="K81" s="51">
        <f t="shared" si="12"/>
        <v>0</v>
      </c>
      <c r="O81">
        <f t="shared" si="8"/>
        <v>1</v>
      </c>
      <c r="Q81" s="98">
        <f>VLOOKUP(A81,'Master Prices'!$A$47:$B$214,2,FALSE)</f>
        <v>0.35</v>
      </c>
    </row>
    <row r="82" spans="1:17" hidden="1">
      <c r="A82" t="s">
        <v>131</v>
      </c>
      <c r="B82" s="52">
        <f>'Master Prices'!B106</f>
        <v>4.8000000000000001E-2</v>
      </c>
      <c r="D82" s="57">
        <v>0</v>
      </c>
      <c r="E82" s="63">
        <v>0</v>
      </c>
      <c r="F82" s="63">
        <v>0</v>
      </c>
      <c r="G82" s="51">
        <f t="shared" si="9"/>
        <v>0</v>
      </c>
      <c r="H82" s="51">
        <f t="shared" si="10"/>
        <v>0</v>
      </c>
      <c r="I82" s="51">
        <f t="shared" si="11"/>
        <v>0</v>
      </c>
      <c r="J82" s="51">
        <f t="shared" si="12"/>
        <v>0</v>
      </c>
      <c r="K82" s="51">
        <f t="shared" si="12"/>
        <v>0</v>
      </c>
      <c r="O82">
        <f t="shared" si="8"/>
        <v>1</v>
      </c>
      <c r="Q82" s="98">
        <f>VLOOKUP(A82,'Master Prices'!$A$47:$B$214,2,FALSE)</f>
        <v>4.8000000000000001E-2</v>
      </c>
    </row>
    <row r="83" spans="1:17" hidden="1">
      <c r="A83" t="s">
        <v>132</v>
      </c>
      <c r="B83" s="52">
        <f>'Master Prices'!B107</f>
        <v>0.55000000000000004</v>
      </c>
      <c r="D83" s="57">
        <v>0</v>
      </c>
      <c r="E83" s="63">
        <v>0</v>
      </c>
      <c r="F83" s="63">
        <v>0</v>
      </c>
      <c r="G83" s="51">
        <f t="shared" si="9"/>
        <v>0</v>
      </c>
      <c r="H83" s="51">
        <f t="shared" si="10"/>
        <v>0</v>
      </c>
      <c r="I83" s="51">
        <f t="shared" si="11"/>
        <v>0</v>
      </c>
      <c r="J83" s="51">
        <f t="shared" si="12"/>
        <v>0</v>
      </c>
      <c r="K83" s="51">
        <f t="shared" si="12"/>
        <v>0</v>
      </c>
      <c r="O83">
        <f t="shared" si="8"/>
        <v>1</v>
      </c>
      <c r="Q83" s="98">
        <f>VLOOKUP(A83,'Master Prices'!$A$47:$B$214,2,FALSE)</f>
        <v>0</v>
      </c>
    </row>
    <row r="84" spans="1:17" hidden="1">
      <c r="A84" t="s">
        <v>133</v>
      </c>
      <c r="B84" s="52">
        <f>'Master Prices'!B108</f>
        <v>0.17499999999999999</v>
      </c>
      <c r="D84" s="57">
        <v>0</v>
      </c>
      <c r="E84" s="63">
        <v>0</v>
      </c>
      <c r="F84" s="63">
        <v>0</v>
      </c>
      <c r="G84" s="51">
        <f t="shared" si="9"/>
        <v>0</v>
      </c>
      <c r="H84" s="51">
        <f t="shared" si="10"/>
        <v>0</v>
      </c>
      <c r="I84" s="51">
        <f t="shared" si="11"/>
        <v>0</v>
      </c>
      <c r="J84" s="51">
        <f t="shared" si="12"/>
        <v>0</v>
      </c>
      <c r="K84" s="51">
        <f t="shared" si="12"/>
        <v>0</v>
      </c>
      <c r="O84">
        <f t="shared" si="8"/>
        <v>1</v>
      </c>
      <c r="Q84" s="98">
        <f>VLOOKUP(A84,'Master Prices'!$A$47:$B$214,2,FALSE)</f>
        <v>0</v>
      </c>
    </row>
    <row r="85" spans="1:17" hidden="1">
      <c r="A85" t="s">
        <v>134</v>
      </c>
      <c r="B85" s="52">
        <f>'Master Prices'!B109</f>
        <v>0.2</v>
      </c>
      <c r="D85" s="57">
        <v>0</v>
      </c>
      <c r="E85" s="63">
        <v>0</v>
      </c>
      <c r="F85" s="63">
        <v>0</v>
      </c>
      <c r="G85" s="51">
        <f t="shared" si="9"/>
        <v>0</v>
      </c>
      <c r="H85" s="51">
        <f t="shared" si="10"/>
        <v>0</v>
      </c>
      <c r="I85" s="51">
        <f t="shared" si="11"/>
        <v>0</v>
      </c>
      <c r="J85" s="51">
        <f t="shared" si="12"/>
        <v>0</v>
      </c>
      <c r="K85" s="51">
        <f t="shared" si="12"/>
        <v>0</v>
      </c>
      <c r="O85">
        <f t="shared" si="8"/>
        <v>1</v>
      </c>
      <c r="Q85" s="98">
        <f>VLOOKUP(A85,'Master Prices'!$A$47:$B$214,2,FALSE)</f>
        <v>0.125</v>
      </c>
    </row>
    <row r="86" spans="1:17" hidden="1">
      <c r="A86" t="s">
        <v>135</v>
      </c>
      <c r="B86" s="52">
        <f>'Master Prices'!B110</f>
        <v>0</v>
      </c>
      <c r="D86" s="57">
        <v>0</v>
      </c>
      <c r="E86" s="63">
        <v>0</v>
      </c>
      <c r="F86" s="63">
        <v>0</v>
      </c>
      <c r="G86" s="51">
        <f t="shared" si="9"/>
        <v>0</v>
      </c>
      <c r="H86" s="51">
        <f t="shared" si="10"/>
        <v>0</v>
      </c>
      <c r="I86" s="51">
        <f t="shared" si="11"/>
        <v>0</v>
      </c>
      <c r="J86" s="51">
        <f t="shared" si="12"/>
        <v>0</v>
      </c>
      <c r="K86" s="51">
        <f t="shared" si="12"/>
        <v>0</v>
      </c>
      <c r="O86">
        <f t="shared" si="8"/>
        <v>1</v>
      </c>
      <c r="Q86" s="98">
        <f>VLOOKUP(A86,'Master Prices'!$A$47:$B$214,2,FALSE)</f>
        <v>7.8E-2</v>
      </c>
    </row>
    <row r="87" spans="1:17" hidden="1">
      <c r="A87" t="s">
        <v>136</v>
      </c>
      <c r="B87" s="52">
        <f>'Master Prices'!B111</f>
        <v>0</v>
      </c>
      <c r="D87" s="57">
        <v>0</v>
      </c>
      <c r="E87" s="63">
        <v>0</v>
      </c>
      <c r="F87" s="63">
        <v>0</v>
      </c>
      <c r="G87" s="51">
        <f t="shared" si="9"/>
        <v>0</v>
      </c>
      <c r="H87" s="51">
        <f t="shared" si="10"/>
        <v>0</v>
      </c>
      <c r="I87" s="51">
        <f t="shared" si="11"/>
        <v>0</v>
      </c>
      <c r="J87" s="51">
        <f t="shared" si="12"/>
        <v>0</v>
      </c>
      <c r="K87" s="51">
        <f t="shared" si="12"/>
        <v>0</v>
      </c>
      <c r="O87">
        <f t="shared" ref="O87:O118" si="14">IF(SUM(D87:F286)=0,0,1)</f>
        <v>1</v>
      </c>
      <c r="Q87" s="98">
        <f>VLOOKUP(A87,'Master Prices'!$A$47:$B$214,2,FALSE)</f>
        <v>0</v>
      </c>
    </row>
    <row r="88" spans="1:17" hidden="1">
      <c r="A88" t="s">
        <v>137</v>
      </c>
      <c r="B88" s="52">
        <f>'Master Prices'!B112</f>
        <v>0</v>
      </c>
      <c r="D88" s="57">
        <v>0</v>
      </c>
      <c r="E88" s="63">
        <v>0</v>
      </c>
      <c r="F88" s="63">
        <v>0</v>
      </c>
      <c r="G88" s="51">
        <f t="shared" si="9"/>
        <v>0</v>
      </c>
      <c r="H88" s="51">
        <f t="shared" si="10"/>
        <v>0</v>
      </c>
      <c r="I88" s="51">
        <f t="shared" si="11"/>
        <v>0</v>
      </c>
      <c r="J88" s="51">
        <f t="shared" si="12"/>
        <v>0</v>
      </c>
      <c r="K88" s="51">
        <f t="shared" si="12"/>
        <v>0</v>
      </c>
      <c r="O88">
        <f t="shared" si="14"/>
        <v>1</v>
      </c>
      <c r="Q88" s="98">
        <f>VLOOKUP(A88,'Master Prices'!$A$47:$B$214,2,FALSE)</f>
        <v>0.06</v>
      </c>
    </row>
    <row r="89" spans="1:17" hidden="1">
      <c r="A89" t="s">
        <v>138</v>
      </c>
      <c r="B89" s="52">
        <f>'Master Prices'!B113</f>
        <v>0</v>
      </c>
      <c r="D89" s="57">
        <v>0</v>
      </c>
      <c r="E89" s="63">
        <v>0</v>
      </c>
      <c r="F89" s="63">
        <v>0</v>
      </c>
      <c r="G89" s="51">
        <f t="shared" si="9"/>
        <v>0</v>
      </c>
      <c r="H89" s="51">
        <f t="shared" si="10"/>
        <v>0</v>
      </c>
      <c r="I89" s="51">
        <f t="shared" si="11"/>
        <v>0</v>
      </c>
      <c r="J89" s="51">
        <f t="shared" si="12"/>
        <v>0</v>
      </c>
      <c r="K89" s="51">
        <f t="shared" si="12"/>
        <v>0</v>
      </c>
      <c r="O89">
        <f t="shared" si="14"/>
        <v>1</v>
      </c>
      <c r="Q89" s="98">
        <f>VLOOKUP(A89,'Master Prices'!$A$47:$B$214,2,FALSE)</f>
        <v>0.17499999999999999</v>
      </c>
    </row>
    <row r="90" spans="1:17" hidden="1">
      <c r="A90" t="s">
        <v>139</v>
      </c>
      <c r="B90" s="52">
        <f>'Master Prices'!B114</f>
        <v>0.06</v>
      </c>
      <c r="D90" s="57">
        <v>0</v>
      </c>
      <c r="E90" s="63">
        <v>0</v>
      </c>
      <c r="F90" s="63">
        <v>0</v>
      </c>
      <c r="G90" s="51">
        <f t="shared" si="9"/>
        <v>0</v>
      </c>
      <c r="H90" s="51">
        <f t="shared" si="10"/>
        <v>0</v>
      </c>
      <c r="I90" s="51">
        <f t="shared" si="11"/>
        <v>0</v>
      </c>
      <c r="J90" s="51">
        <f t="shared" si="12"/>
        <v>0</v>
      </c>
      <c r="K90" s="51">
        <f t="shared" si="12"/>
        <v>0</v>
      </c>
      <c r="O90">
        <f t="shared" si="14"/>
        <v>1</v>
      </c>
      <c r="Q90" s="98">
        <f>VLOOKUP(A90,'Master Prices'!$A$47:$B$214,2,FALSE)</f>
        <v>0.155</v>
      </c>
    </row>
    <row r="91" spans="1:17" hidden="1">
      <c r="A91" t="s">
        <v>140</v>
      </c>
      <c r="B91" s="52">
        <f>'Master Prices'!B115</f>
        <v>0.45</v>
      </c>
      <c r="D91" s="57">
        <v>0</v>
      </c>
      <c r="E91" s="63">
        <v>0</v>
      </c>
      <c r="F91" s="63">
        <v>0</v>
      </c>
      <c r="G91" s="51">
        <f t="shared" si="9"/>
        <v>0</v>
      </c>
      <c r="H91" s="51">
        <f t="shared" si="10"/>
        <v>0</v>
      </c>
      <c r="I91" s="51">
        <f t="shared" si="11"/>
        <v>0</v>
      </c>
      <c r="J91" s="51">
        <f t="shared" si="12"/>
        <v>0</v>
      </c>
      <c r="K91" s="51">
        <f t="shared" si="12"/>
        <v>0</v>
      </c>
      <c r="O91">
        <f t="shared" si="14"/>
        <v>1</v>
      </c>
      <c r="Q91" s="98">
        <f>VLOOKUP(A91,'Master Prices'!$A$47:$B$214,2,FALSE)</f>
        <v>0</v>
      </c>
    </row>
    <row r="92" spans="1:17" hidden="1">
      <c r="A92" t="s">
        <v>141</v>
      </c>
      <c r="B92" s="52">
        <f>'Master Prices'!B116</f>
        <v>0.05</v>
      </c>
      <c r="D92" s="57">
        <v>0</v>
      </c>
      <c r="E92" s="63">
        <v>0</v>
      </c>
      <c r="F92" s="63">
        <v>0</v>
      </c>
      <c r="G92" s="51">
        <f t="shared" si="9"/>
        <v>0</v>
      </c>
      <c r="H92" s="51">
        <f t="shared" si="10"/>
        <v>0</v>
      </c>
      <c r="I92" s="51">
        <f t="shared" si="11"/>
        <v>0</v>
      </c>
      <c r="J92" s="51">
        <f t="shared" si="12"/>
        <v>0</v>
      </c>
      <c r="K92" s="51">
        <f t="shared" si="12"/>
        <v>0</v>
      </c>
      <c r="O92">
        <f t="shared" si="14"/>
        <v>1</v>
      </c>
      <c r="Q92" s="98">
        <f>VLOOKUP(A92,'Master Prices'!$A$47:$B$214,2,FALSE)</f>
        <v>4.4999999999999998E-2</v>
      </c>
    </row>
    <row r="93" spans="1:17" hidden="1">
      <c r="A93" t="s">
        <v>142</v>
      </c>
      <c r="B93" s="52">
        <f>'Master Prices'!B117</f>
        <v>0.12</v>
      </c>
      <c r="D93" s="57">
        <v>0</v>
      </c>
      <c r="E93" s="63">
        <v>0</v>
      </c>
      <c r="F93" s="63">
        <v>0</v>
      </c>
      <c r="G93" s="51">
        <f t="shared" si="9"/>
        <v>0</v>
      </c>
      <c r="H93" s="51">
        <f t="shared" si="10"/>
        <v>0</v>
      </c>
      <c r="I93" s="51">
        <f t="shared" si="11"/>
        <v>0</v>
      </c>
      <c r="J93" s="51">
        <f t="shared" si="12"/>
        <v>0</v>
      </c>
      <c r="K93" s="51">
        <f t="shared" si="12"/>
        <v>0</v>
      </c>
      <c r="O93">
        <f t="shared" si="14"/>
        <v>1</v>
      </c>
      <c r="Q93" s="98">
        <f>VLOOKUP(A93,'Master Prices'!$A$47:$B$214,2,FALSE)</f>
        <v>0</v>
      </c>
    </row>
    <row r="94" spans="1:17" hidden="1">
      <c r="A94" t="s">
        <v>143</v>
      </c>
      <c r="B94" s="52">
        <f>'Master Prices'!B118</f>
        <v>0</v>
      </c>
      <c r="D94" s="57">
        <v>0</v>
      </c>
      <c r="E94" s="63">
        <v>0</v>
      </c>
      <c r="F94" s="63">
        <v>0</v>
      </c>
      <c r="G94" s="51">
        <f t="shared" si="9"/>
        <v>0</v>
      </c>
      <c r="H94" s="51">
        <f t="shared" si="10"/>
        <v>0</v>
      </c>
      <c r="I94" s="51">
        <f t="shared" si="11"/>
        <v>0</v>
      </c>
      <c r="J94" s="51">
        <f t="shared" si="12"/>
        <v>0</v>
      </c>
      <c r="K94" s="51">
        <f t="shared" si="12"/>
        <v>0</v>
      </c>
      <c r="O94">
        <f t="shared" si="14"/>
        <v>1</v>
      </c>
      <c r="Q94" s="98">
        <f>VLOOKUP(A94,'Master Prices'!$A$47:$B$214,2,FALSE)</f>
        <v>0</v>
      </c>
    </row>
    <row r="95" spans="1:17" hidden="1">
      <c r="A95" t="s">
        <v>144</v>
      </c>
      <c r="B95" s="52">
        <f>'Master Prices'!B119</f>
        <v>0</v>
      </c>
      <c r="D95" s="57">
        <v>0</v>
      </c>
      <c r="E95" s="63">
        <v>0</v>
      </c>
      <c r="F95" s="63">
        <v>0</v>
      </c>
      <c r="G95" s="51">
        <f t="shared" si="9"/>
        <v>0</v>
      </c>
      <c r="H95" s="51">
        <f t="shared" si="10"/>
        <v>0</v>
      </c>
      <c r="I95" s="51">
        <f t="shared" si="11"/>
        <v>0</v>
      </c>
      <c r="J95" s="51">
        <f t="shared" si="12"/>
        <v>0</v>
      </c>
      <c r="K95" s="51">
        <f t="shared" si="12"/>
        <v>0</v>
      </c>
      <c r="O95">
        <f t="shared" si="14"/>
        <v>1</v>
      </c>
      <c r="Q95" s="98">
        <f>VLOOKUP(A95,'Master Prices'!$A$47:$B$214,2,FALSE)</f>
        <v>0</v>
      </c>
    </row>
    <row r="96" spans="1:17" hidden="1">
      <c r="A96" t="s">
        <v>145</v>
      </c>
      <c r="B96" s="52">
        <f>'Master Prices'!B120</f>
        <v>0</v>
      </c>
      <c r="D96" s="57">
        <v>0</v>
      </c>
      <c r="E96" s="63">
        <v>0</v>
      </c>
      <c r="F96" s="63">
        <v>0</v>
      </c>
      <c r="G96" s="51">
        <f t="shared" si="9"/>
        <v>0</v>
      </c>
      <c r="H96" s="51">
        <f t="shared" si="10"/>
        <v>0</v>
      </c>
      <c r="I96" s="51">
        <f t="shared" si="11"/>
        <v>0</v>
      </c>
      <c r="J96" s="51">
        <f t="shared" si="12"/>
        <v>0</v>
      </c>
      <c r="K96" s="51">
        <f t="shared" si="12"/>
        <v>0</v>
      </c>
      <c r="O96">
        <f t="shared" si="14"/>
        <v>1</v>
      </c>
      <c r="Q96" s="98">
        <f>VLOOKUP(A96,'Master Prices'!$A$47:$B$214,2,FALSE)</f>
        <v>0.7</v>
      </c>
    </row>
    <row r="97" spans="1:17" hidden="1">
      <c r="A97" t="s">
        <v>146</v>
      </c>
      <c r="B97" s="52">
        <f>'Master Prices'!B121</f>
        <v>0</v>
      </c>
      <c r="D97" s="57">
        <v>0</v>
      </c>
      <c r="E97" s="63">
        <v>0</v>
      </c>
      <c r="F97" s="63">
        <v>0</v>
      </c>
      <c r="G97" s="51">
        <f t="shared" si="9"/>
        <v>0</v>
      </c>
      <c r="H97" s="51">
        <f t="shared" si="10"/>
        <v>0</v>
      </c>
      <c r="I97" s="51">
        <f t="shared" si="11"/>
        <v>0</v>
      </c>
      <c r="J97" s="51">
        <f t="shared" si="12"/>
        <v>0</v>
      </c>
      <c r="K97" s="51">
        <f t="shared" si="12"/>
        <v>0</v>
      </c>
      <c r="O97">
        <f t="shared" si="14"/>
        <v>1</v>
      </c>
      <c r="Q97" s="98">
        <f>VLOOKUP(A97,'Master Prices'!$A$47:$B$214,2,FALSE)</f>
        <v>0</v>
      </c>
    </row>
    <row r="98" spans="1:17" hidden="1">
      <c r="A98" t="s">
        <v>147</v>
      </c>
      <c r="B98" s="52">
        <f>'Master Prices'!B122</f>
        <v>0.4</v>
      </c>
      <c r="D98" s="57">
        <v>0</v>
      </c>
      <c r="E98" s="63">
        <v>0</v>
      </c>
      <c r="F98" s="63">
        <v>0</v>
      </c>
      <c r="G98" s="51">
        <f t="shared" si="9"/>
        <v>0</v>
      </c>
      <c r="H98" s="51">
        <f t="shared" si="10"/>
        <v>0</v>
      </c>
      <c r="I98" s="51">
        <f t="shared" si="11"/>
        <v>0</v>
      </c>
      <c r="J98" s="51">
        <f t="shared" si="12"/>
        <v>0</v>
      </c>
      <c r="K98" s="51">
        <f t="shared" si="12"/>
        <v>0</v>
      </c>
      <c r="O98">
        <f t="shared" si="14"/>
        <v>1</v>
      </c>
      <c r="Q98" s="98">
        <f>VLOOKUP(A98,'Master Prices'!$A$47:$B$214,2,FALSE)</f>
        <v>0</v>
      </c>
    </row>
    <row r="99" spans="1:17" hidden="1">
      <c r="A99" t="s">
        <v>148</v>
      </c>
      <c r="B99" s="52">
        <f>'Master Prices'!B123</f>
        <v>0.42</v>
      </c>
      <c r="D99" s="57">
        <v>0</v>
      </c>
      <c r="E99" s="63">
        <v>0</v>
      </c>
      <c r="F99" s="63">
        <v>0</v>
      </c>
      <c r="G99" s="51">
        <f t="shared" si="9"/>
        <v>0</v>
      </c>
      <c r="H99" s="51">
        <f t="shared" si="10"/>
        <v>0</v>
      </c>
      <c r="I99" s="51">
        <f t="shared" si="11"/>
        <v>0</v>
      </c>
      <c r="J99" s="51">
        <f t="shared" si="12"/>
        <v>0</v>
      </c>
      <c r="K99" s="51">
        <f t="shared" si="12"/>
        <v>0</v>
      </c>
      <c r="O99">
        <f t="shared" si="14"/>
        <v>1</v>
      </c>
      <c r="Q99" s="98">
        <f>VLOOKUP(A99,'Master Prices'!$A$47:$B$214,2,FALSE)</f>
        <v>0</v>
      </c>
    </row>
    <row r="100" spans="1:17" hidden="1">
      <c r="A100" t="s">
        <v>149</v>
      </c>
      <c r="B100" s="52">
        <f>'Master Prices'!B124</f>
        <v>2.7</v>
      </c>
      <c r="D100" s="57">
        <v>0</v>
      </c>
      <c r="E100" s="63">
        <v>0</v>
      </c>
      <c r="F100" s="63">
        <v>0</v>
      </c>
      <c r="G100" s="51">
        <f t="shared" si="9"/>
        <v>0</v>
      </c>
      <c r="H100" s="51">
        <f t="shared" si="10"/>
        <v>0</v>
      </c>
      <c r="I100" s="51">
        <f t="shared" si="11"/>
        <v>0</v>
      </c>
      <c r="J100" s="51">
        <f t="shared" si="12"/>
        <v>0</v>
      </c>
      <c r="K100" s="51">
        <f t="shared" si="12"/>
        <v>0</v>
      </c>
      <c r="O100">
        <f t="shared" si="14"/>
        <v>1</v>
      </c>
      <c r="Q100" s="98">
        <f>VLOOKUP(A100,'Master Prices'!$A$47:$B$214,2,FALSE)</f>
        <v>0</v>
      </c>
    </row>
    <row r="101" spans="1:17" hidden="1">
      <c r="A101" t="s">
        <v>150</v>
      </c>
      <c r="B101" s="52">
        <f>'Master Prices'!B125</f>
        <v>1.25</v>
      </c>
      <c r="D101" s="57">
        <v>0</v>
      </c>
      <c r="E101" s="63">
        <v>0</v>
      </c>
      <c r="F101" s="63">
        <v>0</v>
      </c>
      <c r="G101" s="51">
        <f t="shared" ref="G101:G132" si="15">SUM(D101:F101)</f>
        <v>0</v>
      </c>
      <c r="H101" s="51">
        <f t="shared" si="10"/>
        <v>0</v>
      </c>
      <c r="I101" s="51">
        <f t="shared" si="11"/>
        <v>0</v>
      </c>
      <c r="J101" s="51">
        <f t="shared" ref="J101:K132" si="16">E101</f>
        <v>0</v>
      </c>
      <c r="K101" s="51">
        <f t="shared" si="16"/>
        <v>0</v>
      </c>
      <c r="O101">
        <f t="shared" si="14"/>
        <v>1</v>
      </c>
      <c r="Q101" s="98">
        <f>VLOOKUP(A101,'Master Prices'!$A$47:$B$214,2,FALSE)</f>
        <v>0.15</v>
      </c>
    </row>
    <row r="102" spans="1:17" hidden="1">
      <c r="A102" t="s">
        <v>151</v>
      </c>
      <c r="B102" s="52">
        <f>'Master Prices'!B126</f>
        <v>0.38</v>
      </c>
      <c r="D102" s="57">
        <v>0</v>
      </c>
      <c r="E102" s="63">
        <v>0</v>
      </c>
      <c r="F102" s="63">
        <v>0</v>
      </c>
      <c r="G102" s="51">
        <f t="shared" si="15"/>
        <v>0</v>
      </c>
      <c r="H102" s="51">
        <f t="shared" si="10"/>
        <v>0</v>
      </c>
      <c r="I102" s="51">
        <f t="shared" si="11"/>
        <v>0</v>
      </c>
      <c r="J102" s="51">
        <f t="shared" si="16"/>
        <v>0</v>
      </c>
      <c r="K102" s="51">
        <f t="shared" si="16"/>
        <v>0</v>
      </c>
      <c r="O102">
        <f t="shared" si="14"/>
        <v>1</v>
      </c>
      <c r="Q102" s="98">
        <f>VLOOKUP(A102,'Master Prices'!$A$47:$B$214,2,FALSE)</f>
        <v>0</v>
      </c>
    </row>
    <row r="103" spans="1:17" hidden="1">
      <c r="A103" t="s">
        <v>152</v>
      </c>
      <c r="B103" s="52">
        <f>'Master Prices'!B127</f>
        <v>1.2</v>
      </c>
      <c r="D103" s="57">
        <v>0</v>
      </c>
      <c r="E103" s="63">
        <v>0</v>
      </c>
      <c r="F103" s="63">
        <v>0</v>
      </c>
      <c r="G103" s="51">
        <f t="shared" si="15"/>
        <v>0</v>
      </c>
      <c r="H103" s="51">
        <f t="shared" si="10"/>
        <v>0</v>
      </c>
      <c r="I103" s="51">
        <f t="shared" si="11"/>
        <v>0</v>
      </c>
      <c r="J103" s="51">
        <f t="shared" si="16"/>
        <v>0</v>
      </c>
      <c r="K103" s="51">
        <f t="shared" si="16"/>
        <v>0</v>
      </c>
      <c r="O103">
        <f t="shared" si="14"/>
        <v>1</v>
      </c>
      <c r="Q103" s="98">
        <f>VLOOKUP(A103,'Master Prices'!$A$47:$B$214,2,FALSE)</f>
        <v>0.3</v>
      </c>
    </row>
    <row r="104" spans="1:17" hidden="1">
      <c r="A104" t="s">
        <v>153</v>
      </c>
      <c r="B104" s="52">
        <f>'Master Prices'!B128</f>
        <v>7</v>
      </c>
      <c r="D104" s="57">
        <v>0</v>
      </c>
      <c r="E104" s="63">
        <v>0</v>
      </c>
      <c r="F104" s="63">
        <v>0</v>
      </c>
      <c r="G104" s="51">
        <f t="shared" si="15"/>
        <v>0</v>
      </c>
      <c r="H104" s="51">
        <f t="shared" si="10"/>
        <v>0</v>
      </c>
      <c r="I104" s="51">
        <f t="shared" si="11"/>
        <v>0</v>
      </c>
      <c r="J104" s="51">
        <f t="shared" si="16"/>
        <v>0</v>
      </c>
      <c r="K104" s="51">
        <f t="shared" si="16"/>
        <v>0</v>
      </c>
      <c r="O104">
        <f t="shared" si="14"/>
        <v>1</v>
      </c>
      <c r="Q104" s="98">
        <f>VLOOKUP(A104,'Master Prices'!$A$47:$B$214,2,FALSE)</f>
        <v>1.2</v>
      </c>
    </row>
    <row r="105" spans="1:17" hidden="1">
      <c r="A105" t="s">
        <v>154</v>
      </c>
      <c r="B105" s="52">
        <f>'Master Prices'!B129</f>
        <v>7</v>
      </c>
      <c r="D105" s="57">
        <v>0</v>
      </c>
      <c r="E105" s="63">
        <v>0</v>
      </c>
      <c r="F105" s="63">
        <v>0</v>
      </c>
      <c r="G105" s="51">
        <f t="shared" si="15"/>
        <v>0</v>
      </c>
      <c r="H105" s="51">
        <f t="shared" si="10"/>
        <v>0</v>
      </c>
      <c r="I105" s="51">
        <f t="shared" si="11"/>
        <v>0</v>
      </c>
      <c r="J105" s="51">
        <f t="shared" si="16"/>
        <v>0</v>
      </c>
      <c r="K105" s="51">
        <f t="shared" si="16"/>
        <v>0</v>
      </c>
      <c r="O105">
        <f t="shared" si="14"/>
        <v>1</v>
      </c>
      <c r="Q105" s="98">
        <f>VLOOKUP(A105,'Master Prices'!$A$47:$B$214,2,FALSE)</f>
        <v>0.55000000000000004</v>
      </c>
    </row>
    <row r="106" spans="1:17" hidden="1">
      <c r="A106" t="s">
        <v>155</v>
      </c>
      <c r="B106" s="52">
        <f>'Master Prices'!B130</f>
        <v>0</v>
      </c>
      <c r="D106" s="57">
        <v>0</v>
      </c>
      <c r="E106" s="63">
        <v>0</v>
      </c>
      <c r="F106" s="63">
        <v>0</v>
      </c>
      <c r="G106" s="51">
        <f t="shared" si="15"/>
        <v>0</v>
      </c>
      <c r="H106" s="51">
        <f t="shared" si="10"/>
        <v>0</v>
      </c>
      <c r="I106" s="51">
        <f t="shared" si="11"/>
        <v>0</v>
      </c>
      <c r="J106" s="51">
        <f t="shared" si="16"/>
        <v>0</v>
      </c>
      <c r="K106" s="51">
        <f t="shared" si="16"/>
        <v>0</v>
      </c>
      <c r="O106">
        <f t="shared" si="14"/>
        <v>1</v>
      </c>
      <c r="Q106" s="98">
        <f>VLOOKUP(A106,'Master Prices'!$A$47:$B$214,2,FALSE)</f>
        <v>0.45</v>
      </c>
    </row>
    <row r="107" spans="1:17" hidden="1">
      <c r="A107" t="s">
        <v>156</v>
      </c>
      <c r="B107" s="52">
        <f>'Master Prices'!B131</f>
        <v>0.38</v>
      </c>
      <c r="D107" s="57">
        <v>0</v>
      </c>
      <c r="E107" s="63">
        <v>0</v>
      </c>
      <c r="F107" s="63">
        <v>0</v>
      </c>
      <c r="G107" s="51">
        <f t="shared" si="15"/>
        <v>0</v>
      </c>
      <c r="H107" s="51">
        <f t="shared" si="10"/>
        <v>0</v>
      </c>
      <c r="I107" s="51">
        <f t="shared" si="11"/>
        <v>0</v>
      </c>
      <c r="J107" s="51">
        <f t="shared" si="16"/>
        <v>0</v>
      </c>
      <c r="K107" s="51">
        <f t="shared" si="16"/>
        <v>0</v>
      </c>
      <c r="O107">
        <f t="shared" si="14"/>
        <v>1</v>
      </c>
      <c r="Q107" s="98">
        <f>VLOOKUP(A107,'Master Prices'!$A$47:$B$214,2,FALSE)</f>
        <v>0</v>
      </c>
    </row>
    <row r="108" spans="1:17" hidden="1">
      <c r="A108" t="s">
        <v>157</v>
      </c>
      <c r="B108" s="52">
        <f>'Master Prices'!B132</f>
        <v>0.7</v>
      </c>
      <c r="D108" s="57">
        <v>0</v>
      </c>
      <c r="E108" s="63">
        <v>0</v>
      </c>
      <c r="F108" s="63">
        <v>0</v>
      </c>
      <c r="G108" s="51">
        <f t="shared" si="15"/>
        <v>0</v>
      </c>
      <c r="H108" s="51">
        <f t="shared" si="10"/>
        <v>0</v>
      </c>
      <c r="I108" s="51">
        <f t="shared" si="11"/>
        <v>0</v>
      </c>
      <c r="J108" s="51">
        <f t="shared" si="16"/>
        <v>0</v>
      </c>
      <c r="K108" s="51">
        <f t="shared" si="16"/>
        <v>0</v>
      </c>
      <c r="O108">
        <f t="shared" si="14"/>
        <v>1</v>
      </c>
      <c r="Q108" s="98">
        <f>VLOOKUP(A108,'Master Prices'!$A$47:$B$214,2,FALSE)</f>
        <v>0</v>
      </c>
    </row>
    <row r="109" spans="1:17" hidden="1">
      <c r="A109" t="s">
        <v>158</v>
      </c>
      <c r="B109" s="52">
        <f>'Master Prices'!B133</f>
        <v>0.6</v>
      </c>
      <c r="D109" s="57">
        <v>0</v>
      </c>
      <c r="E109" s="63">
        <v>0</v>
      </c>
      <c r="F109" s="63">
        <v>0</v>
      </c>
      <c r="G109" s="51">
        <f t="shared" si="15"/>
        <v>0</v>
      </c>
      <c r="H109" s="51">
        <f t="shared" si="10"/>
        <v>0</v>
      </c>
      <c r="I109" s="51">
        <f t="shared" si="11"/>
        <v>0</v>
      </c>
      <c r="J109" s="51">
        <f t="shared" si="16"/>
        <v>0</v>
      </c>
      <c r="K109" s="51">
        <f t="shared" si="16"/>
        <v>0</v>
      </c>
      <c r="O109">
        <f t="shared" si="14"/>
        <v>1</v>
      </c>
      <c r="Q109" s="98">
        <f>VLOOKUP(A109,'Master Prices'!$A$47:$B$214,2,FALSE)</f>
        <v>0</v>
      </c>
    </row>
    <row r="110" spans="1:17" hidden="1">
      <c r="A110" t="s">
        <v>159</v>
      </c>
      <c r="B110" s="52">
        <f>'Master Prices'!B134</f>
        <v>2.2000000000000002</v>
      </c>
      <c r="D110" s="57">
        <v>0</v>
      </c>
      <c r="E110" s="63">
        <v>0</v>
      </c>
      <c r="F110" s="63">
        <v>0</v>
      </c>
      <c r="G110" s="51">
        <f t="shared" si="15"/>
        <v>0</v>
      </c>
      <c r="H110" s="51">
        <f t="shared" si="10"/>
        <v>0</v>
      </c>
      <c r="I110" s="51">
        <f t="shared" si="11"/>
        <v>0</v>
      </c>
      <c r="J110" s="51">
        <f t="shared" si="16"/>
        <v>0</v>
      </c>
      <c r="K110" s="51">
        <f t="shared" si="16"/>
        <v>0</v>
      </c>
      <c r="O110">
        <f t="shared" si="14"/>
        <v>1</v>
      </c>
      <c r="Q110" s="98">
        <f>VLOOKUP(A110,'Master Prices'!$A$47:$B$214,2,FALSE)</f>
        <v>0</v>
      </c>
    </row>
    <row r="111" spans="1:17" hidden="1">
      <c r="A111" t="s">
        <v>160</v>
      </c>
      <c r="B111" s="52">
        <f>'Master Prices'!B135</f>
        <v>0</v>
      </c>
      <c r="D111" s="57">
        <v>0</v>
      </c>
      <c r="E111" s="63">
        <v>0</v>
      </c>
      <c r="F111" s="63">
        <v>0</v>
      </c>
      <c r="G111" s="51">
        <f t="shared" si="15"/>
        <v>0</v>
      </c>
      <c r="H111" s="51">
        <f t="shared" si="10"/>
        <v>0</v>
      </c>
      <c r="I111" s="51">
        <f t="shared" si="11"/>
        <v>0</v>
      </c>
      <c r="J111" s="51">
        <f t="shared" si="16"/>
        <v>0</v>
      </c>
      <c r="K111" s="51">
        <f t="shared" si="16"/>
        <v>0</v>
      </c>
      <c r="O111">
        <f t="shared" si="14"/>
        <v>1</v>
      </c>
      <c r="Q111" s="98">
        <f>VLOOKUP(A111,'Master Prices'!$A$47:$B$214,2,FALSE)</f>
        <v>0</v>
      </c>
    </row>
    <row r="112" spans="1:17" hidden="1">
      <c r="A112" t="s">
        <v>161</v>
      </c>
      <c r="B112" s="52">
        <f>'Master Prices'!B136</f>
        <v>0</v>
      </c>
      <c r="D112" s="57">
        <v>0</v>
      </c>
      <c r="E112" s="63">
        <v>0</v>
      </c>
      <c r="F112" s="63">
        <v>0</v>
      </c>
      <c r="G112" s="51">
        <f t="shared" si="15"/>
        <v>0</v>
      </c>
      <c r="H112" s="51">
        <f t="shared" si="10"/>
        <v>0</v>
      </c>
      <c r="I112" s="51">
        <f t="shared" si="11"/>
        <v>0</v>
      </c>
      <c r="J112" s="51">
        <f t="shared" si="16"/>
        <v>0</v>
      </c>
      <c r="K112" s="51">
        <f t="shared" si="16"/>
        <v>0</v>
      </c>
      <c r="O112">
        <f t="shared" si="14"/>
        <v>1</v>
      </c>
      <c r="Q112" s="98">
        <f>VLOOKUP(A112,'Master Prices'!$A$47:$B$214,2,FALSE)</f>
        <v>0</v>
      </c>
    </row>
    <row r="113" spans="1:17" hidden="1">
      <c r="A113" t="s">
        <v>162</v>
      </c>
      <c r="B113" s="52">
        <f>'Master Prices'!B137</f>
        <v>0.3</v>
      </c>
      <c r="D113" s="57">
        <v>0</v>
      </c>
      <c r="E113" s="63">
        <v>0</v>
      </c>
      <c r="F113" s="63">
        <v>0</v>
      </c>
      <c r="G113" s="51">
        <f t="shared" si="15"/>
        <v>0</v>
      </c>
      <c r="H113" s="51">
        <f t="shared" si="10"/>
        <v>0</v>
      </c>
      <c r="I113" s="51">
        <f t="shared" si="11"/>
        <v>0</v>
      </c>
      <c r="J113" s="51">
        <f t="shared" si="16"/>
        <v>0</v>
      </c>
      <c r="K113" s="51">
        <f t="shared" si="16"/>
        <v>0</v>
      </c>
      <c r="O113">
        <f t="shared" si="14"/>
        <v>1</v>
      </c>
      <c r="Q113" s="98">
        <f>VLOOKUP(A113,'Master Prices'!$A$47:$B$214,2,FALSE)</f>
        <v>0.17499999999999999</v>
      </c>
    </row>
    <row r="114" spans="1:17" hidden="1">
      <c r="A114" t="s">
        <v>163</v>
      </c>
      <c r="B114" s="52">
        <f>'Master Prices'!B138</f>
        <v>0.32800000000000001</v>
      </c>
      <c r="D114" s="57">
        <v>0</v>
      </c>
      <c r="E114" s="63">
        <v>0</v>
      </c>
      <c r="F114" s="63">
        <v>0</v>
      </c>
      <c r="G114" s="51">
        <f t="shared" si="15"/>
        <v>0</v>
      </c>
      <c r="H114" s="51">
        <f t="shared" si="10"/>
        <v>0</v>
      </c>
      <c r="I114" s="51">
        <f t="shared" si="11"/>
        <v>0</v>
      </c>
      <c r="J114" s="51">
        <f t="shared" si="16"/>
        <v>0</v>
      </c>
      <c r="K114" s="51">
        <f t="shared" si="16"/>
        <v>0</v>
      </c>
      <c r="O114">
        <f t="shared" si="14"/>
        <v>1</v>
      </c>
      <c r="Q114" s="98">
        <f>VLOOKUP(A114,'Master Prices'!$A$47:$B$214,2,FALSE)</f>
        <v>0</v>
      </c>
    </row>
    <row r="115" spans="1:17" hidden="1">
      <c r="A115" t="s">
        <v>164</v>
      </c>
      <c r="B115" s="52">
        <f>'Master Prices'!B139</f>
        <v>0</v>
      </c>
      <c r="D115" s="57">
        <v>0</v>
      </c>
      <c r="E115" s="63">
        <v>0</v>
      </c>
      <c r="F115" s="63">
        <v>0</v>
      </c>
      <c r="G115" s="51">
        <f t="shared" si="15"/>
        <v>0</v>
      </c>
      <c r="H115" s="51">
        <f t="shared" si="10"/>
        <v>0</v>
      </c>
      <c r="I115" s="51">
        <f t="shared" si="11"/>
        <v>0</v>
      </c>
      <c r="J115" s="51">
        <f t="shared" si="16"/>
        <v>0</v>
      </c>
      <c r="K115" s="51">
        <f t="shared" si="16"/>
        <v>0</v>
      </c>
      <c r="O115">
        <f t="shared" si="14"/>
        <v>1</v>
      </c>
      <c r="Q115" s="98">
        <f>VLOOKUP(A115,'Master Prices'!$A$47:$B$214,2,FALSE)</f>
        <v>0</v>
      </c>
    </row>
    <row r="116" spans="1:17" hidden="1">
      <c r="A116" t="s">
        <v>165</v>
      </c>
      <c r="B116" s="52">
        <f>'Master Prices'!B140</f>
        <v>1.7600000000000001E-2</v>
      </c>
      <c r="D116" s="57">
        <v>0</v>
      </c>
      <c r="E116" s="63">
        <v>0</v>
      </c>
      <c r="F116" s="63">
        <v>0</v>
      </c>
      <c r="G116" s="51">
        <f t="shared" si="15"/>
        <v>0</v>
      </c>
      <c r="H116" s="51">
        <f t="shared" si="10"/>
        <v>0</v>
      </c>
      <c r="I116" s="51">
        <f t="shared" si="11"/>
        <v>0</v>
      </c>
      <c r="J116" s="51">
        <f t="shared" si="16"/>
        <v>0</v>
      </c>
      <c r="K116" s="51">
        <f t="shared" si="16"/>
        <v>0</v>
      </c>
      <c r="O116">
        <f t="shared" si="14"/>
        <v>1</v>
      </c>
      <c r="Q116" s="98">
        <f>VLOOKUP(A116,'Master Prices'!$A$47:$B$214,2,FALSE)</f>
        <v>0.08</v>
      </c>
    </row>
    <row r="117" spans="1:17" hidden="1">
      <c r="A117" t="s">
        <v>166</v>
      </c>
      <c r="B117" s="52">
        <f>'Master Prices'!B141</f>
        <v>0</v>
      </c>
      <c r="D117" s="57">
        <v>0</v>
      </c>
      <c r="E117" s="63">
        <v>0</v>
      </c>
      <c r="F117" s="63">
        <v>0</v>
      </c>
      <c r="G117" s="51">
        <f t="shared" si="15"/>
        <v>0</v>
      </c>
      <c r="H117" s="51">
        <f t="shared" si="10"/>
        <v>0</v>
      </c>
      <c r="I117" s="51">
        <f t="shared" si="11"/>
        <v>0</v>
      </c>
      <c r="J117" s="51">
        <f t="shared" si="16"/>
        <v>0</v>
      </c>
      <c r="K117" s="51">
        <f t="shared" si="16"/>
        <v>0</v>
      </c>
      <c r="O117">
        <f t="shared" si="14"/>
        <v>1</v>
      </c>
      <c r="Q117" s="98">
        <f>VLOOKUP(A117,'Master Prices'!$A$47:$B$214,2,FALSE)</f>
        <v>0</v>
      </c>
    </row>
    <row r="118" spans="1:17" hidden="1">
      <c r="A118" t="s">
        <v>167</v>
      </c>
      <c r="B118" s="52">
        <f>'Master Prices'!B142</f>
        <v>0</v>
      </c>
      <c r="D118" s="57">
        <v>0</v>
      </c>
      <c r="E118" s="63">
        <v>0</v>
      </c>
      <c r="F118" s="63">
        <v>0</v>
      </c>
      <c r="G118" s="51">
        <f t="shared" si="15"/>
        <v>0</v>
      </c>
      <c r="H118" s="51">
        <f t="shared" si="10"/>
        <v>0</v>
      </c>
      <c r="I118" s="51">
        <f t="shared" si="11"/>
        <v>0</v>
      </c>
      <c r="J118" s="51">
        <f t="shared" si="16"/>
        <v>0</v>
      </c>
      <c r="K118" s="51">
        <f t="shared" si="16"/>
        <v>0</v>
      </c>
      <c r="O118">
        <f t="shared" si="14"/>
        <v>1</v>
      </c>
      <c r="Q118" s="98">
        <f>VLOOKUP(A118,'Master Prices'!$A$47:$B$214,2,FALSE)</f>
        <v>0</v>
      </c>
    </row>
    <row r="119" spans="1:17" hidden="1">
      <c r="A119" t="s">
        <v>168</v>
      </c>
      <c r="B119" s="52">
        <f>'Master Prices'!B143</f>
        <v>0</v>
      </c>
      <c r="D119" s="57">
        <v>0</v>
      </c>
      <c r="E119" s="63">
        <v>0</v>
      </c>
      <c r="F119" s="63">
        <v>0</v>
      </c>
      <c r="G119" s="51">
        <f t="shared" si="15"/>
        <v>0</v>
      </c>
      <c r="H119" s="51">
        <f t="shared" si="10"/>
        <v>0</v>
      </c>
      <c r="I119" s="51">
        <f t="shared" si="11"/>
        <v>0</v>
      </c>
      <c r="J119" s="51">
        <f t="shared" si="16"/>
        <v>0</v>
      </c>
      <c r="K119" s="51">
        <f t="shared" si="16"/>
        <v>0</v>
      </c>
      <c r="O119">
        <f t="shared" ref="O119:O150" si="17">IF(SUM(D119:F318)=0,0,1)</f>
        <v>1</v>
      </c>
      <c r="Q119" s="98">
        <f>VLOOKUP(A119,'Master Prices'!$A$47:$B$214,2,FALSE)</f>
        <v>0.12</v>
      </c>
    </row>
    <row r="120" spans="1:17" hidden="1">
      <c r="A120" t="s">
        <v>169</v>
      </c>
      <c r="B120" s="52">
        <f>'Master Prices'!B144</f>
        <v>5.8000000000000003E-2</v>
      </c>
      <c r="D120" s="57">
        <v>0</v>
      </c>
      <c r="E120" s="63">
        <v>0</v>
      </c>
      <c r="F120" s="63">
        <v>0</v>
      </c>
      <c r="G120" s="51">
        <f t="shared" si="15"/>
        <v>0</v>
      </c>
      <c r="H120" s="51">
        <f t="shared" si="10"/>
        <v>0</v>
      </c>
      <c r="I120" s="51">
        <f t="shared" si="11"/>
        <v>0</v>
      </c>
      <c r="J120" s="51">
        <f t="shared" si="16"/>
        <v>0</v>
      </c>
      <c r="K120" s="51">
        <f t="shared" si="16"/>
        <v>0</v>
      </c>
      <c r="O120">
        <f t="shared" si="17"/>
        <v>1</v>
      </c>
      <c r="Q120" s="98">
        <f>VLOOKUP(A120,'Master Prices'!$A$47:$B$214,2,FALSE)</f>
        <v>0</v>
      </c>
    </row>
    <row r="121" spans="1:17" hidden="1">
      <c r="A121" t="s">
        <v>170</v>
      </c>
      <c r="B121" s="52">
        <f>'Master Prices'!B145</f>
        <v>0</v>
      </c>
      <c r="D121" s="57">
        <v>0</v>
      </c>
      <c r="E121" s="63">
        <v>0</v>
      </c>
      <c r="F121" s="63">
        <v>0</v>
      </c>
      <c r="G121" s="51">
        <f t="shared" si="15"/>
        <v>0</v>
      </c>
      <c r="H121" s="51">
        <f t="shared" si="10"/>
        <v>0</v>
      </c>
      <c r="I121" s="51">
        <f t="shared" si="11"/>
        <v>0</v>
      </c>
      <c r="J121" s="51">
        <f t="shared" si="16"/>
        <v>0</v>
      </c>
      <c r="K121" s="51">
        <f t="shared" si="16"/>
        <v>0</v>
      </c>
      <c r="O121">
        <f t="shared" si="17"/>
        <v>1</v>
      </c>
      <c r="Q121" s="98">
        <f>VLOOKUP(A121,'Master Prices'!$A$47:$B$214,2,FALSE)</f>
        <v>0</v>
      </c>
    </row>
    <row r="122" spans="1:17" hidden="1">
      <c r="A122" t="s">
        <v>171</v>
      </c>
      <c r="B122" s="52">
        <f>'Master Prices'!B146</f>
        <v>1.6E-2</v>
      </c>
      <c r="D122" s="57">
        <v>0</v>
      </c>
      <c r="E122" s="63">
        <v>0</v>
      </c>
      <c r="F122" s="63">
        <v>0</v>
      </c>
      <c r="G122" s="51">
        <f t="shared" si="15"/>
        <v>0</v>
      </c>
      <c r="H122" s="51">
        <f t="shared" si="10"/>
        <v>0</v>
      </c>
      <c r="I122" s="51">
        <f t="shared" si="11"/>
        <v>0</v>
      </c>
      <c r="J122" s="51">
        <f t="shared" si="16"/>
        <v>0</v>
      </c>
      <c r="K122" s="51">
        <f t="shared" si="16"/>
        <v>0</v>
      </c>
      <c r="O122">
        <f t="shared" si="17"/>
        <v>1</v>
      </c>
      <c r="Q122" s="98">
        <f>VLOOKUP(A122,'Master Prices'!$A$47:$B$214,2,FALSE)</f>
        <v>0</v>
      </c>
    </row>
    <row r="123" spans="1:17" hidden="1">
      <c r="A123" t="s">
        <v>172</v>
      </c>
      <c r="B123" s="52">
        <f>'Master Prices'!B147</f>
        <v>0.75</v>
      </c>
      <c r="D123" s="57">
        <v>0</v>
      </c>
      <c r="E123" s="63">
        <v>0</v>
      </c>
      <c r="F123" s="63">
        <v>0</v>
      </c>
      <c r="G123" s="51">
        <f t="shared" si="15"/>
        <v>0</v>
      </c>
      <c r="H123" s="51">
        <f t="shared" si="10"/>
        <v>0</v>
      </c>
      <c r="I123" s="51">
        <f t="shared" si="11"/>
        <v>0</v>
      </c>
      <c r="J123" s="51">
        <f t="shared" si="16"/>
        <v>0</v>
      </c>
      <c r="K123" s="51">
        <f t="shared" si="16"/>
        <v>0</v>
      </c>
      <c r="O123">
        <f t="shared" si="17"/>
        <v>1</v>
      </c>
      <c r="Q123" s="98">
        <f>VLOOKUP(A123,'Master Prices'!$A$47:$B$214,2,FALSE)</f>
        <v>0</v>
      </c>
    </row>
    <row r="124" spans="1:17" hidden="1">
      <c r="A124" t="s">
        <v>173</v>
      </c>
      <c r="B124" s="52">
        <f>'Master Prices'!B148</f>
        <v>2.2999999999999998</v>
      </c>
      <c r="D124" s="57">
        <v>0</v>
      </c>
      <c r="E124" s="63">
        <v>0</v>
      </c>
      <c r="F124" s="63">
        <v>0</v>
      </c>
      <c r="G124" s="51">
        <f t="shared" si="15"/>
        <v>0</v>
      </c>
      <c r="H124" s="51">
        <f t="shared" si="10"/>
        <v>0</v>
      </c>
      <c r="I124" s="51">
        <f t="shared" si="11"/>
        <v>0</v>
      </c>
      <c r="J124" s="51">
        <f t="shared" si="16"/>
        <v>0</v>
      </c>
      <c r="K124" s="51">
        <f t="shared" si="16"/>
        <v>0</v>
      </c>
      <c r="O124">
        <f t="shared" si="17"/>
        <v>1</v>
      </c>
      <c r="Q124" s="98">
        <f>VLOOKUP(A124,'Master Prices'!$A$47:$B$214,2,FALSE)</f>
        <v>0</v>
      </c>
    </row>
    <row r="125" spans="1:17" hidden="1">
      <c r="A125" t="s">
        <v>174</v>
      </c>
      <c r="B125" s="52">
        <f>'Master Prices'!B149</f>
        <v>1.2</v>
      </c>
      <c r="D125" s="57">
        <v>0</v>
      </c>
      <c r="E125" s="63">
        <v>0</v>
      </c>
      <c r="F125" s="63">
        <v>0</v>
      </c>
      <c r="G125" s="51">
        <f t="shared" si="15"/>
        <v>0</v>
      </c>
      <c r="H125" s="51">
        <f t="shared" si="10"/>
        <v>0</v>
      </c>
      <c r="I125" s="51">
        <f t="shared" si="11"/>
        <v>0</v>
      </c>
      <c r="J125" s="51">
        <f t="shared" si="16"/>
        <v>0</v>
      </c>
      <c r="K125" s="51">
        <f t="shared" si="16"/>
        <v>0</v>
      </c>
      <c r="O125">
        <f t="shared" si="17"/>
        <v>1</v>
      </c>
      <c r="Q125" s="98">
        <f>VLOOKUP(A125,'Master Prices'!$A$47:$B$214,2,FALSE)</f>
        <v>0</v>
      </c>
    </row>
    <row r="126" spans="1:17" hidden="1">
      <c r="A126" t="s">
        <v>175</v>
      </c>
      <c r="B126" s="52">
        <f>'Master Prices'!B150</f>
        <v>0</v>
      </c>
      <c r="D126" s="57">
        <v>0</v>
      </c>
      <c r="E126" s="63">
        <v>0</v>
      </c>
      <c r="F126" s="63">
        <v>0</v>
      </c>
      <c r="G126" s="51">
        <f t="shared" si="15"/>
        <v>0</v>
      </c>
      <c r="H126" s="51">
        <f t="shared" si="10"/>
        <v>0</v>
      </c>
      <c r="I126" s="51">
        <f t="shared" si="11"/>
        <v>0</v>
      </c>
      <c r="J126" s="51">
        <f t="shared" si="16"/>
        <v>0</v>
      </c>
      <c r="K126" s="51">
        <f t="shared" si="16"/>
        <v>0</v>
      </c>
      <c r="O126">
        <f t="shared" si="17"/>
        <v>1</v>
      </c>
      <c r="Q126" s="98">
        <f>VLOOKUP(A126,'Master Prices'!$A$47:$B$214,2,FALSE)</f>
        <v>0.1</v>
      </c>
    </row>
    <row r="127" spans="1:17" hidden="1">
      <c r="A127" t="s">
        <v>176</v>
      </c>
      <c r="B127" s="52">
        <f>'Master Prices'!B151</f>
        <v>7</v>
      </c>
      <c r="D127" s="57">
        <v>0</v>
      </c>
      <c r="E127" s="63">
        <v>0</v>
      </c>
      <c r="F127" s="63">
        <v>0</v>
      </c>
      <c r="G127" s="51">
        <f t="shared" si="15"/>
        <v>0</v>
      </c>
      <c r="H127" s="51">
        <f t="shared" si="10"/>
        <v>0</v>
      </c>
      <c r="I127" s="51">
        <f t="shared" si="11"/>
        <v>0</v>
      </c>
      <c r="J127" s="51">
        <f t="shared" si="16"/>
        <v>0</v>
      </c>
      <c r="K127" s="51">
        <f t="shared" si="16"/>
        <v>0</v>
      </c>
      <c r="O127">
        <f t="shared" si="17"/>
        <v>1</v>
      </c>
      <c r="Q127" s="98">
        <f>VLOOKUP(A127,'Master Prices'!$A$47:$B$214,2,FALSE)</f>
        <v>0.2</v>
      </c>
    </row>
    <row r="128" spans="1:17" hidden="1">
      <c r="A128" t="s">
        <v>177</v>
      </c>
      <c r="B128" s="52">
        <f>'Master Prices'!B152</f>
        <v>7</v>
      </c>
      <c r="D128" s="57">
        <v>0</v>
      </c>
      <c r="E128" s="63">
        <v>0</v>
      </c>
      <c r="F128" s="63">
        <v>0</v>
      </c>
      <c r="G128" s="51">
        <f t="shared" si="15"/>
        <v>0</v>
      </c>
      <c r="H128" s="51">
        <f t="shared" si="10"/>
        <v>0</v>
      </c>
      <c r="I128" s="51">
        <f t="shared" si="11"/>
        <v>0</v>
      </c>
      <c r="J128" s="51">
        <f t="shared" si="16"/>
        <v>0</v>
      </c>
      <c r="K128" s="51">
        <f t="shared" si="16"/>
        <v>0</v>
      </c>
      <c r="O128">
        <f t="shared" si="17"/>
        <v>1</v>
      </c>
      <c r="Q128" s="98">
        <f>VLOOKUP(A128,'Master Prices'!$A$47:$B$214,2,FALSE)</f>
        <v>0</v>
      </c>
    </row>
    <row r="129" spans="1:17" hidden="1">
      <c r="A129" t="s">
        <v>178</v>
      </c>
      <c r="B129" s="52">
        <f>'Master Prices'!B153</f>
        <v>1.2</v>
      </c>
      <c r="D129" s="57">
        <v>0</v>
      </c>
      <c r="E129" s="63">
        <v>0</v>
      </c>
      <c r="F129" s="63">
        <v>0</v>
      </c>
      <c r="G129" s="51">
        <f t="shared" si="15"/>
        <v>0</v>
      </c>
      <c r="H129" s="51">
        <f t="shared" si="10"/>
        <v>0</v>
      </c>
      <c r="I129" s="51">
        <f t="shared" si="11"/>
        <v>0</v>
      </c>
      <c r="J129" s="51">
        <f t="shared" si="16"/>
        <v>0</v>
      </c>
      <c r="K129" s="51">
        <f t="shared" si="16"/>
        <v>0</v>
      </c>
      <c r="O129">
        <f t="shared" si="17"/>
        <v>1</v>
      </c>
      <c r="Q129" s="98">
        <f>VLOOKUP(A129,'Master Prices'!$A$47:$B$214,2,FALSE)</f>
        <v>0</v>
      </c>
    </row>
    <row r="130" spans="1:17" hidden="1">
      <c r="A130" t="s">
        <v>179</v>
      </c>
      <c r="B130" s="52">
        <f>'Master Prices'!B154</f>
        <v>0</v>
      </c>
      <c r="D130" s="57">
        <v>0</v>
      </c>
      <c r="E130" s="63">
        <v>0</v>
      </c>
      <c r="F130" s="63">
        <v>0</v>
      </c>
      <c r="G130" s="51">
        <f t="shared" si="15"/>
        <v>0</v>
      </c>
      <c r="H130" s="51">
        <f t="shared" si="10"/>
        <v>0</v>
      </c>
      <c r="I130" s="51">
        <f t="shared" si="11"/>
        <v>0</v>
      </c>
      <c r="J130" s="51">
        <f t="shared" si="16"/>
        <v>0</v>
      </c>
      <c r="K130" s="51">
        <f t="shared" si="16"/>
        <v>0</v>
      </c>
      <c r="O130">
        <f t="shared" si="17"/>
        <v>1</v>
      </c>
      <c r="Q130" s="98">
        <f>VLOOKUP(A130,'Master Prices'!$A$47:$B$214,2,FALSE)</f>
        <v>0</v>
      </c>
    </row>
    <row r="131" spans="1:17" hidden="1">
      <c r="A131" t="s">
        <v>180</v>
      </c>
      <c r="B131" s="52">
        <f>'Master Prices'!B155</f>
        <v>0</v>
      </c>
      <c r="D131" s="57">
        <v>0</v>
      </c>
      <c r="E131" s="63">
        <v>0</v>
      </c>
      <c r="F131" s="63">
        <v>0</v>
      </c>
      <c r="G131" s="51">
        <f t="shared" si="15"/>
        <v>0</v>
      </c>
      <c r="H131" s="51">
        <f t="shared" si="10"/>
        <v>0</v>
      </c>
      <c r="I131" s="51">
        <f t="shared" si="11"/>
        <v>0</v>
      </c>
      <c r="J131" s="51">
        <f t="shared" si="16"/>
        <v>0</v>
      </c>
      <c r="K131" s="51">
        <f t="shared" si="16"/>
        <v>0</v>
      </c>
      <c r="O131">
        <f t="shared" si="17"/>
        <v>1</v>
      </c>
      <c r="Q131" s="98">
        <f>VLOOKUP(A131,'Master Prices'!$A$47:$B$214,2,FALSE)</f>
        <v>0</v>
      </c>
    </row>
    <row r="132" spans="1:17" hidden="1">
      <c r="A132" t="s">
        <v>181</v>
      </c>
      <c r="B132" s="52">
        <f>'Master Prices'!B156</f>
        <v>0.7</v>
      </c>
      <c r="D132" s="57">
        <v>0</v>
      </c>
      <c r="E132" s="63">
        <v>0</v>
      </c>
      <c r="F132" s="63">
        <v>0</v>
      </c>
      <c r="G132" s="51">
        <f t="shared" si="15"/>
        <v>0</v>
      </c>
      <c r="H132" s="51">
        <f t="shared" si="10"/>
        <v>0</v>
      </c>
      <c r="I132" s="51">
        <f t="shared" si="11"/>
        <v>0</v>
      </c>
      <c r="J132" s="51">
        <f t="shared" si="16"/>
        <v>0</v>
      </c>
      <c r="K132" s="51">
        <f t="shared" si="16"/>
        <v>0</v>
      </c>
      <c r="O132">
        <f t="shared" si="17"/>
        <v>1</v>
      </c>
      <c r="Q132" s="98">
        <f>VLOOKUP(A132,'Master Prices'!$A$47:$B$214,2,FALSE)</f>
        <v>0</v>
      </c>
    </row>
    <row r="133" spans="1:17" hidden="1">
      <c r="A133" t="s">
        <v>138</v>
      </c>
      <c r="B133" s="52">
        <f>'Master Prices'!B157</f>
        <v>0.6</v>
      </c>
      <c r="D133" s="57">
        <v>0</v>
      </c>
      <c r="E133" s="63">
        <v>0</v>
      </c>
      <c r="F133" s="63">
        <v>0</v>
      </c>
      <c r="G133" s="51">
        <f t="shared" ref="G133:G164" si="18">SUM(D133:F133)</f>
        <v>0</v>
      </c>
      <c r="H133" s="51">
        <f t="shared" ref="H133:H188" si="19">D133</f>
        <v>0</v>
      </c>
      <c r="I133" s="51">
        <f t="shared" ref="I133:I188" si="20">E133+F133</f>
        <v>0</v>
      </c>
      <c r="J133" s="51">
        <f t="shared" ref="J133:K164" si="21">E133</f>
        <v>0</v>
      </c>
      <c r="K133" s="51">
        <f t="shared" si="21"/>
        <v>0</v>
      </c>
      <c r="O133">
        <f t="shared" si="17"/>
        <v>1</v>
      </c>
      <c r="Q133" s="98">
        <f>VLOOKUP(A133,'Master Prices'!$A$47:$B$214,2,FALSE)</f>
        <v>0.17499999999999999</v>
      </c>
    </row>
    <row r="134" spans="1:17" hidden="1">
      <c r="A134" t="s">
        <v>139</v>
      </c>
      <c r="B134" s="52">
        <f>'Master Prices'!B158</f>
        <v>2.2000000000000002</v>
      </c>
      <c r="D134" s="57">
        <v>0</v>
      </c>
      <c r="E134" s="63">
        <v>0</v>
      </c>
      <c r="F134" s="63">
        <v>0</v>
      </c>
      <c r="G134" s="51">
        <f t="shared" si="18"/>
        <v>0</v>
      </c>
      <c r="H134" s="51">
        <f t="shared" si="19"/>
        <v>0</v>
      </c>
      <c r="I134" s="51">
        <f t="shared" si="20"/>
        <v>0</v>
      </c>
      <c r="J134" s="51">
        <f t="shared" si="21"/>
        <v>0</v>
      </c>
      <c r="K134" s="51">
        <f t="shared" si="21"/>
        <v>0</v>
      </c>
      <c r="O134">
        <f t="shared" si="17"/>
        <v>1</v>
      </c>
      <c r="Q134" s="98">
        <f>VLOOKUP(A134,'Master Prices'!$A$47:$B$214,2,FALSE)</f>
        <v>0.155</v>
      </c>
    </row>
    <row r="135" spans="1:17" hidden="1">
      <c r="A135" t="s">
        <v>182</v>
      </c>
      <c r="B135" s="52">
        <f>'Master Prices'!B159</f>
        <v>37</v>
      </c>
      <c r="D135" s="57">
        <v>0</v>
      </c>
      <c r="E135" s="63">
        <v>0</v>
      </c>
      <c r="F135" s="63">
        <v>0</v>
      </c>
      <c r="G135" s="51">
        <f t="shared" si="18"/>
        <v>0</v>
      </c>
      <c r="H135" s="51">
        <f t="shared" si="19"/>
        <v>0</v>
      </c>
      <c r="I135" s="51">
        <f t="shared" si="20"/>
        <v>0</v>
      </c>
      <c r="J135" s="51">
        <f t="shared" si="21"/>
        <v>0</v>
      </c>
      <c r="K135" s="51">
        <f t="shared" si="21"/>
        <v>0</v>
      </c>
      <c r="O135">
        <f t="shared" si="17"/>
        <v>1</v>
      </c>
      <c r="Q135" s="98">
        <f>VLOOKUP(A135,'Master Prices'!$A$47:$B$214,2,FALSE)</f>
        <v>0.32</v>
      </c>
    </row>
    <row r="136" spans="1:17" hidden="1">
      <c r="A136" t="s">
        <v>183</v>
      </c>
      <c r="B136" s="52">
        <f>'Master Prices'!B160</f>
        <v>0.45</v>
      </c>
      <c r="D136" s="57">
        <v>0</v>
      </c>
      <c r="E136" s="63">
        <v>0</v>
      </c>
      <c r="F136" s="63">
        <v>0</v>
      </c>
      <c r="G136" s="51">
        <f t="shared" si="18"/>
        <v>0</v>
      </c>
      <c r="H136" s="51">
        <f t="shared" si="19"/>
        <v>0</v>
      </c>
      <c r="I136" s="51">
        <f t="shared" si="20"/>
        <v>0</v>
      </c>
      <c r="J136" s="51">
        <f t="shared" si="21"/>
        <v>0</v>
      </c>
      <c r="K136" s="51">
        <f t="shared" si="21"/>
        <v>0</v>
      </c>
      <c r="O136">
        <f t="shared" si="17"/>
        <v>1</v>
      </c>
      <c r="Q136" s="98">
        <f>VLOOKUP(A136,'Master Prices'!$A$47:$B$214,2,FALSE)</f>
        <v>0.02</v>
      </c>
    </row>
    <row r="137" spans="1:17" hidden="1">
      <c r="A137" t="s">
        <v>184</v>
      </c>
      <c r="B137" s="52">
        <f>'Master Prices'!B161</f>
        <v>0.36</v>
      </c>
      <c r="D137" s="57">
        <v>0</v>
      </c>
      <c r="E137" s="63">
        <v>0</v>
      </c>
      <c r="F137" s="63">
        <v>0</v>
      </c>
      <c r="G137" s="51">
        <f t="shared" si="18"/>
        <v>0</v>
      </c>
      <c r="H137" s="51">
        <f t="shared" si="19"/>
        <v>0</v>
      </c>
      <c r="I137" s="51">
        <f t="shared" si="20"/>
        <v>0</v>
      </c>
      <c r="J137" s="51">
        <f t="shared" si="21"/>
        <v>0</v>
      </c>
      <c r="K137" s="51">
        <f t="shared" si="21"/>
        <v>0</v>
      </c>
      <c r="O137">
        <f t="shared" si="17"/>
        <v>1</v>
      </c>
      <c r="Q137" s="98">
        <f>VLOOKUP(A137,'Master Prices'!$A$47:$B$214,2,FALSE)</f>
        <v>3.5000000000000003E-2</v>
      </c>
    </row>
    <row r="138" spans="1:17" hidden="1">
      <c r="A138" t="s">
        <v>185</v>
      </c>
      <c r="B138" s="52">
        <f>'Master Prices'!B162</f>
        <v>0.22</v>
      </c>
      <c r="D138" s="57">
        <v>0</v>
      </c>
      <c r="E138" s="63">
        <v>0</v>
      </c>
      <c r="F138" s="63">
        <v>0</v>
      </c>
      <c r="G138" s="51">
        <f t="shared" si="18"/>
        <v>0</v>
      </c>
      <c r="H138" s="51">
        <f t="shared" si="19"/>
        <v>0</v>
      </c>
      <c r="I138" s="51">
        <f t="shared" si="20"/>
        <v>0</v>
      </c>
      <c r="J138" s="51">
        <f t="shared" si="21"/>
        <v>0</v>
      </c>
      <c r="K138" s="51">
        <f t="shared" si="21"/>
        <v>0</v>
      </c>
      <c r="O138">
        <f t="shared" si="17"/>
        <v>1</v>
      </c>
      <c r="Q138" s="98">
        <f>VLOOKUP(A138,'Master Prices'!$A$47:$B$214,2,FALSE)</f>
        <v>4.8000000000000001E-2</v>
      </c>
    </row>
    <row r="139" spans="1:17" hidden="1">
      <c r="A139" t="s">
        <v>186</v>
      </c>
      <c r="B139" s="52">
        <f>'Master Prices'!B163</f>
        <v>0.2</v>
      </c>
      <c r="D139" s="57">
        <v>0</v>
      </c>
      <c r="E139" s="63">
        <v>0</v>
      </c>
      <c r="F139" s="63">
        <v>0</v>
      </c>
      <c r="G139" s="51">
        <f t="shared" si="18"/>
        <v>0</v>
      </c>
      <c r="H139" s="51">
        <f t="shared" si="19"/>
        <v>0</v>
      </c>
      <c r="I139" s="51">
        <f t="shared" si="20"/>
        <v>0</v>
      </c>
      <c r="J139" s="51">
        <f t="shared" si="21"/>
        <v>0</v>
      </c>
      <c r="K139" s="51">
        <f t="shared" si="21"/>
        <v>0</v>
      </c>
      <c r="O139">
        <f t="shared" si="17"/>
        <v>1</v>
      </c>
      <c r="Q139" s="98">
        <f>VLOOKUP(A139,'Master Prices'!$A$47:$B$214,2,FALSE)</f>
        <v>0.55000000000000004</v>
      </c>
    </row>
    <row r="140" spans="1:17" hidden="1">
      <c r="A140" t="s">
        <v>187</v>
      </c>
      <c r="B140" s="52">
        <f>'Master Prices'!B164</f>
        <v>0.22</v>
      </c>
      <c r="D140" s="57">
        <v>0</v>
      </c>
      <c r="E140" s="63">
        <v>0</v>
      </c>
      <c r="F140" s="63">
        <v>0</v>
      </c>
      <c r="G140" s="51">
        <f t="shared" si="18"/>
        <v>0</v>
      </c>
      <c r="H140" s="51">
        <f t="shared" si="19"/>
        <v>0</v>
      </c>
      <c r="I140" s="51">
        <f t="shared" si="20"/>
        <v>0</v>
      </c>
      <c r="J140" s="51">
        <f t="shared" si="21"/>
        <v>0</v>
      </c>
      <c r="K140" s="51">
        <f t="shared" si="21"/>
        <v>0</v>
      </c>
      <c r="O140">
        <f t="shared" si="17"/>
        <v>1</v>
      </c>
      <c r="Q140" s="98">
        <f>VLOOKUP(A140,'Master Prices'!$A$47:$B$214,2,FALSE)</f>
        <v>0.17499999999999999</v>
      </c>
    </row>
    <row r="141" spans="1:17" hidden="1">
      <c r="A141" t="s">
        <v>188</v>
      </c>
      <c r="B141" s="52">
        <f>'Master Prices'!B165</f>
        <v>0.67700000000000005</v>
      </c>
      <c r="D141" s="57">
        <v>0</v>
      </c>
      <c r="E141" s="63">
        <v>0</v>
      </c>
      <c r="F141" s="63">
        <v>0</v>
      </c>
      <c r="G141" s="51">
        <f t="shared" si="18"/>
        <v>0</v>
      </c>
      <c r="H141" s="51">
        <f t="shared" si="19"/>
        <v>0</v>
      </c>
      <c r="I141" s="51">
        <f t="shared" si="20"/>
        <v>0</v>
      </c>
      <c r="J141" s="51">
        <f t="shared" si="21"/>
        <v>0</v>
      </c>
      <c r="K141" s="51">
        <f t="shared" si="21"/>
        <v>0</v>
      </c>
      <c r="O141">
        <f t="shared" si="17"/>
        <v>1</v>
      </c>
      <c r="Q141" s="98">
        <f>VLOOKUP(A141,'Master Prices'!$A$47:$B$214,2,FALSE)</f>
        <v>0.2</v>
      </c>
    </row>
    <row r="142" spans="1:17" hidden="1">
      <c r="A142" t="s">
        <v>189</v>
      </c>
      <c r="B142" s="52">
        <f>'Master Prices'!B166</f>
        <v>0.41</v>
      </c>
      <c r="D142" s="57">
        <v>0</v>
      </c>
      <c r="E142" s="63">
        <v>0</v>
      </c>
      <c r="F142" s="63">
        <v>0</v>
      </c>
      <c r="G142" s="51">
        <f t="shared" si="18"/>
        <v>0</v>
      </c>
      <c r="H142" s="51">
        <f t="shared" si="19"/>
        <v>0</v>
      </c>
      <c r="I142" s="51">
        <f t="shared" si="20"/>
        <v>0</v>
      </c>
      <c r="J142" s="51">
        <f t="shared" si="21"/>
        <v>0</v>
      </c>
      <c r="K142" s="51">
        <f t="shared" si="21"/>
        <v>0</v>
      </c>
      <c r="O142">
        <f t="shared" si="17"/>
        <v>1</v>
      </c>
      <c r="Q142" s="98">
        <f>VLOOKUP(A142,'Master Prices'!$A$47:$B$214,2,FALSE)</f>
        <v>0</v>
      </c>
    </row>
    <row r="143" spans="1:17" hidden="1">
      <c r="A143" t="s">
        <v>190</v>
      </c>
      <c r="B143" s="52">
        <f>'Master Prices'!B167</f>
        <v>1.7</v>
      </c>
      <c r="D143" s="57">
        <v>0</v>
      </c>
      <c r="E143" s="63">
        <v>0</v>
      </c>
      <c r="F143" s="63">
        <v>0</v>
      </c>
      <c r="G143" s="51">
        <f t="shared" si="18"/>
        <v>0</v>
      </c>
      <c r="H143" s="51">
        <f t="shared" si="19"/>
        <v>0</v>
      </c>
      <c r="I143" s="51">
        <f t="shared" si="20"/>
        <v>0</v>
      </c>
      <c r="J143" s="51">
        <f t="shared" si="21"/>
        <v>0</v>
      </c>
      <c r="K143" s="51">
        <f t="shared" si="21"/>
        <v>0</v>
      </c>
      <c r="O143">
        <f t="shared" si="17"/>
        <v>1</v>
      </c>
      <c r="Q143" s="98">
        <f>VLOOKUP(A143,'Master Prices'!$A$47:$B$214,2,FALSE)</f>
        <v>0</v>
      </c>
    </row>
    <row r="144" spans="1:17" hidden="1">
      <c r="A144" t="s">
        <v>191</v>
      </c>
      <c r="B144" s="52">
        <f>'Master Prices'!B168</f>
        <v>0.9</v>
      </c>
      <c r="D144" s="57">
        <v>0</v>
      </c>
      <c r="E144" s="63">
        <v>0</v>
      </c>
      <c r="F144" s="63">
        <v>0</v>
      </c>
      <c r="G144" s="51">
        <f t="shared" si="18"/>
        <v>0</v>
      </c>
      <c r="H144" s="51">
        <f t="shared" si="19"/>
        <v>0</v>
      </c>
      <c r="I144" s="51">
        <f t="shared" si="20"/>
        <v>0</v>
      </c>
      <c r="J144" s="51">
        <f t="shared" si="21"/>
        <v>0</v>
      </c>
      <c r="K144" s="51">
        <f t="shared" si="21"/>
        <v>0</v>
      </c>
      <c r="O144">
        <f t="shared" si="17"/>
        <v>1</v>
      </c>
      <c r="Q144" s="98">
        <f>VLOOKUP(A144,'Master Prices'!$A$47:$B$214,2,FALSE)</f>
        <v>0</v>
      </c>
    </row>
    <row r="145" spans="1:17" hidden="1">
      <c r="A145" t="s">
        <v>192</v>
      </c>
      <c r="B145" s="52">
        <f>'Master Prices'!B169</f>
        <v>0.25</v>
      </c>
      <c r="D145" s="57">
        <v>0</v>
      </c>
      <c r="E145" s="63">
        <v>0</v>
      </c>
      <c r="F145" s="63">
        <v>0</v>
      </c>
      <c r="G145" s="51">
        <f t="shared" si="18"/>
        <v>0</v>
      </c>
      <c r="H145" s="51">
        <f t="shared" si="19"/>
        <v>0</v>
      </c>
      <c r="I145" s="51">
        <f t="shared" si="20"/>
        <v>0</v>
      </c>
      <c r="J145" s="51">
        <f t="shared" si="21"/>
        <v>0</v>
      </c>
      <c r="K145" s="51">
        <f t="shared" si="21"/>
        <v>0</v>
      </c>
      <c r="O145">
        <f t="shared" si="17"/>
        <v>1</v>
      </c>
      <c r="Q145" s="98">
        <f>VLOOKUP(A145,'Master Prices'!$A$47:$B$214,2,FALSE)</f>
        <v>0</v>
      </c>
    </row>
    <row r="146" spans="1:17" hidden="1">
      <c r="A146" t="s">
        <v>193</v>
      </c>
      <c r="B146" s="52">
        <f>'Master Prices'!B170</f>
        <v>0.3</v>
      </c>
      <c r="D146" s="57">
        <v>0</v>
      </c>
      <c r="E146" s="63">
        <v>0</v>
      </c>
      <c r="F146" s="63">
        <v>0</v>
      </c>
      <c r="G146" s="51">
        <f t="shared" si="18"/>
        <v>0</v>
      </c>
      <c r="H146" s="51">
        <f t="shared" si="19"/>
        <v>0</v>
      </c>
      <c r="I146" s="51">
        <f t="shared" si="20"/>
        <v>0</v>
      </c>
      <c r="J146" s="51">
        <f t="shared" si="21"/>
        <v>0</v>
      </c>
      <c r="K146" s="51">
        <f t="shared" si="21"/>
        <v>0</v>
      </c>
      <c r="O146">
        <f t="shared" si="17"/>
        <v>1</v>
      </c>
      <c r="Q146" s="98">
        <f>VLOOKUP(A146,'Master Prices'!$A$47:$B$214,2,FALSE)</f>
        <v>0.06</v>
      </c>
    </row>
    <row r="147" spans="1:17" hidden="1">
      <c r="A147" t="s">
        <v>194</v>
      </c>
      <c r="B147" s="52">
        <f>'Master Prices'!B171</f>
        <v>0.6</v>
      </c>
      <c r="D147" s="57">
        <v>0</v>
      </c>
      <c r="E147" s="63">
        <v>0</v>
      </c>
      <c r="F147" s="63">
        <v>0</v>
      </c>
      <c r="G147" s="51">
        <f t="shared" si="18"/>
        <v>0</v>
      </c>
      <c r="H147" s="51">
        <f t="shared" si="19"/>
        <v>0</v>
      </c>
      <c r="I147" s="51">
        <f t="shared" si="20"/>
        <v>0</v>
      </c>
      <c r="J147" s="51">
        <f t="shared" si="21"/>
        <v>0</v>
      </c>
      <c r="K147" s="51">
        <f t="shared" si="21"/>
        <v>0</v>
      </c>
      <c r="O147">
        <f t="shared" si="17"/>
        <v>1</v>
      </c>
      <c r="Q147" s="98">
        <f>VLOOKUP(A147,'Master Prices'!$A$47:$B$214,2,FALSE)</f>
        <v>0.45</v>
      </c>
    </row>
    <row r="148" spans="1:17" hidden="1">
      <c r="A148" t="s">
        <v>195</v>
      </c>
      <c r="B148" s="52">
        <f>'Master Prices'!B172</f>
        <v>0</v>
      </c>
      <c r="D148" s="57">
        <v>0</v>
      </c>
      <c r="E148" s="63">
        <v>0</v>
      </c>
      <c r="F148" s="63">
        <v>0</v>
      </c>
      <c r="G148" s="51">
        <f t="shared" si="18"/>
        <v>0</v>
      </c>
      <c r="H148" s="51">
        <f t="shared" si="19"/>
        <v>0</v>
      </c>
      <c r="I148" s="51">
        <f t="shared" si="20"/>
        <v>0</v>
      </c>
      <c r="J148" s="51">
        <f t="shared" si="21"/>
        <v>0</v>
      </c>
      <c r="K148" s="51">
        <f t="shared" si="21"/>
        <v>0</v>
      </c>
      <c r="O148">
        <f t="shared" si="17"/>
        <v>1</v>
      </c>
      <c r="Q148" s="98">
        <f>VLOOKUP(A148,'Master Prices'!$A$47:$B$214,2,FALSE)</f>
        <v>0.05</v>
      </c>
    </row>
    <row r="149" spans="1:17" hidden="1">
      <c r="A149" t="s">
        <v>196</v>
      </c>
      <c r="B149" s="52">
        <f>'Master Prices'!B173</f>
        <v>0</v>
      </c>
      <c r="D149" s="57">
        <v>0</v>
      </c>
      <c r="E149" s="63">
        <v>0</v>
      </c>
      <c r="F149" s="63">
        <v>0</v>
      </c>
      <c r="G149" s="51">
        <f t="shared" si="18"/>
        <v>0</v>
      </c>
      <c r="H149" s="51">
        <f t="shared" si="19"/>
        <v>0</v>
      </c>
      <c r="I149" s="51">
        <f t="shared" si="20"/>
        <v>0</v>
      </c>
      <c r="J149" s="51">
        <f t="shared" si="21"/>
        <v>0</v>
      </c>
      <c r="K149" s="51">
        <f t="shared" si="21"/>
        <v>0</v>
      </c>
      <c r="O149">
        <f t="shared" si="17"/>
        <v>1</v>
      </c>
      <c r="Q149" s="98">
        <f>VLOOKUP(A149,'Master Prices'!$A$47:$B$214,2,FALSE)</f>
        <v>0.12</v>
      </c>
    </row>
    <row r="150" spans="1:17" hidden="1">
      <c r="A150" t="s">
        <v>197</v>
      </c>
      <c r="B150" s="52">
        <f>'Master Prices'!B174</f>
        <v>0</v>
      </c>
      <c r="D150" s="57">
        <v>0</v>
      </c>
      <c r="E150" s="63">
        <v>0</v>
      </c>
      <c r="F150" s="63">
        <v>0</v>
      </c>
      <c r="G150" s="51">
        <f t="shared" si="18"/>
        <v>0</v>
      </c>
      <c r="H150" s="51">
        <f t="shared" si="19"/>
        <v>0</v>
      </c>
      <c r="I150" s="51">
        <f t="shared" si="20"/>
        <v>0</v>
      </c>
      <c r="J150" s="51">
        <f t="shared" si="21"/>
        <v>0</v>
      </c>
      <c r="K150" s="51">
        <f t="shared" si="21"/>
        <v>0</v>
      </c>
      <c r="O150">
        <f t="shared" si="17"/>
        <v>1</v>
      </c>
      <c r="Q150" s="98">
        <f>VLOOKUP(A150,'Master Prices'!$A$47:$B$214,2,FALSE)</f>
        <v>0</v>
      </c>
    </row>
    <row r="151" spans="1:17" hidden="1">
      <c r="A151" t="s">
        <v>198</v>
      </c>
      <c r="B151" s="52">
        <f>'Master Prices'!B175</f>
        <v>0</v>
      </c>
      <c r="D151" s="57">
        <v>0</v>
      </c>
      <c r="E151" s="63">
        <v>0</v>
      </c>
      <c r="F151" s="63">
        <v>0</v>
      </c>
      <c r="G151" s="51">
        <f t="shared" si="18"/>
        <v>0</v>
      </c>
      <c r="H151" s="51">
        <f t="shared" si="19"/>
        <v>0</v>
      </c>
      <c r="I151" s="51">
        <f t="shared" si="20"/>
        <v>0</v>
      </c>
      <c r="J151" s="51">
        <f t="shared" si="21"/>
        <v>0</v>
      </c>
      <c r="K151" s="51">
        <f t="shared" si="21"/>
        <v>0</v>
      </c>
      <c r="O151">
        <f t="shared" ref="O151:O182" si="22">IF(SUM(D151:F350)=0,0,1)</f>
        <v>1</v>
      </c>
      <c r="Q151" s="98">
        <f>VLOOKUP(A151,'Master Prices'!$A$47:$B$214,2,FALSE)</f>
        <v>0</v>
      </c>
    </row>
    <row r="152" spans="1:17" hidden="1">
      <c r="A152" t="s">
        <v>199</v>
      </c>
      <c r="B152" s="52">
        <f>'Master Prices'!B176</f>
        <v>0</v>
      </c>
      <c r="D152" s="57">
        <v>0</v>
      </c>
      <c r="E152" s="63">
        <v>0</v>
      </c>
      <c r="F152" s="63">
        <v>0</v>
      </c>
      <c r="G152" s="51">
        <f t="shared" si="18"/>
        <v>0</v>
      </c>
      <c r="H152" s="51">
        <f t="shared" si="19"/>
        <v>0</v>
      </c>
      <c r="I152" s="51">
        <f t="shared" si="20"/>
        <v>0</v>
      </c>
      <c r="J152" s="51">
        <f t="shared" si="21"/>
        <v>0</v>
      </c>
      <c r="K152" s="51">
        <f t="shared" si="21"/>
        <v>0</v>
      </c>
      <c r="O152">
        <f t="shared" si="22"/>
        <v>1</v>
      </c>
      <c r="Q152" s="98">
        <f>VLOOKUP(A152,'Master Prices'!$A$47:$B$214,2,FALSE)</f>
        <v>0</v>
      </c>
    </row>
    <row r="153" spans="1:17" hidden="1">
      <c r="A153" t="s">
        <v>200</v>
      </c>
      <c r="B153" s="52">
        <f>'Master Prices'!B177</f>
        <v>0</v>
      </c>
      <c r="D153" s="57">
        <v>0</v>
      </c>
      <c r="E153" s="63">
        <v>0</v>
      </c>
      <c r="F153" s="63">
        <v>0</v>
      </c>
      <c r="G153" s="51">
        <f t="shared" si="18"/>
        <v>0</v>
      </c>
      <c r="H153" s="51">
        <f t="shared" si="19"/>
        <v>0</v>
      </c>
      <c r="I153" s="51">
        <f t="shared" si="20"/>
        <v>0</v>
      </c>
      <c r="J153" s="51">
        <f t="shared" si="21"/>
        <v>0</v>
      </c>
      <c r="K153" s="51">
        <f t="shared" si="21"/>
        <v>0</v>
      </c>
      <c r="O153">
        <f t="shared" si="22"/>
        <v>1</v>
      </c>
      <c r="Q153" s="98">
        <f>VLOOKUP(A153,'Master Prices'!$A$47:$B$214,2,FALSE)</f>
        <v>0</v>
      </c>
    </row>
    <row r="154" spans="1:17" hidden="1">
      <c r="A154" t="s">
        <v>201</v>
      </c>
      <c r="B154" s="52">
        <f>'Master Prices'!B178</f>
        <v>0</v>
      </c>
      <c r="D154" s="57">
        <v>0</v>
      </c>
      <c r="E154" s="63">
        <v>0</v>
      </c>
      <c r="F154" s="63">
        <v>0</v>
      </c>
      <c r="G154" s="51">
        <f t="shared" si="18"/>
        <v>0</v>
      </c>
      <c r="H154" s="51">
        <f t="shared" si="19"/>
        <v>0</v>
      </c>
      <c r="I154" s="51">
        <f t="shared" si="20"/>
        <v>0</v>
      </c>
      <c r="J154" s="51">
        <f t="shared" si="21"/>
        <v>0</v>
      </c>
      <c r="K154" s="51">
        <f t="shared" si="21"/>
        <v>0</v>
      </c>
      <c r="O154">
        <f t="shared" si="22"/>
        <v>1</v>
      </c>
      <c r="Q154" s="98">
        <f>VLOOKUP(A154,'Master Prices'!$A$47:$B$214,2,FALSE)</f>
        <v>0.4</v>
      </c>
    </row>
    <row r="155" spans="1:17" hidden="1">
      <c r="A155" t="s">
        <v>202</v>
      </c>
      <c r="B155" s="52">
        <f>'Master Prices'!B179</f>
        <v>0.83320000000000005</v>
      </c>
      <c r="D155" s="57">
        <v>0</v>
      </c>
      <c r="E155" s="63">
        <v>0</v>
      </c>
      <c r="F155" s="63">
        <v>0</v>
      </c>
      <c r="G155" s="51">
        <f t="shared" si="18"/>
        <v>0</v>
      </c>
      <c r="H155" s="51">
        <f t="shared" si="19"/>
        <v>0</v>
      </c>
      <c r="I155" s="51">
        <f t="shared" si="20"/>
        <v>0</v>
      </c>
      <c r="J155" s="51">
        <f t="shared" si="21"/>
        <v>0</v>
      </c>
      <c r="K155" s="51">
        <f t="shared" si="21"/>
        <v>0</v>
      </c>
      <c r="O155">
        <f t="shared" si="22"/>
        <v>1</v>
      </c>
      <c r="Q155" s="98">
        <f>VLOOKUP(A155,'Master Prices'!$A$47:$B$214,2,FALSE)</f>
        <v>0.42</v>
      </c>
    </row>
    <row r="156" spans="1:17" hidden="1">
      <c r="A156" t="s">
        <v>203</v>
      </c>
      <c r="B156" s="52">
        <f>'Master Prices'!B180</f>
        <v>1.1000000000000001</v>
      </c>
      <c r="D156" s="57">
        <v>0</v>
      </c>
      <c r="E156" s="63">
        <v>0</v>
      </c>
      <c r="F156" s="63">
        <v>0</v>
      </c>
      <c r="G156" s="51">
        <f t="shared" si="18"/>
        <v>0</v>
      </c>
      <c r="H156" s="51">
        <f t="shared" si="19"/>
        <v>0</v>
      </c>
      <c r="I156" s="51">
        <f t="shared" si="20"/>
        <v>0</v>
      </c>
      <c r="J156" s="51">
        <f t="shared" si="21"/>
        <v>0</v>
      </c>
      <c r="K156" s="51">
        <f t="shared" si="21"/>
        <v>0</v>
      </c>
      <c r="O156">
        <f t="shared" si="22"/>
        <v>1</v>
      </c>
      <c r="Q156" s="98">
        <f>VLOOKUP(A156,'Master Prices'!$A$47:$B$214,2,FALSE)</f>
        <v>2.7</v>
      </c>
    </row>
    <row r="157" spans="1:17" hidden="1">
      <c r="A157" t="s">
        <v>204</v>
      </c>
      <c r="B157" s="52">
        <f>'Master Prices'!B181</f>
        <v>1.1000000000000001</v>
      </c>
      <c r="D157" s="57">
        <v>0</v>
      </c>
      <c r="E157" s="63">
        <v>0</v>
      </c>
      <c r="F157" s="63">
        <v>0</v>
      </c>
      <c r="G157" s="51">
        <f t="shared" si="18"/>
        <v>0</v>
      </c>
      <c r="H157" s="51">
        <f t="shared" si="19"/>
        <v>0</v>
      </c>
      <c r="I157" s="51">
        <f t="shared" si="20"/>
        <v>0</v>
      </c>
      <c r="J157" s="51">
        <f t="shared" si="21"/>
        <v>0</v>
      </c>
      <c r="K157" s="51">
        <f t="shared" si="21"/>
        <v>0</v>
      </c>
      <c r="O157">
        <f t="shared" si="22"/>
        <v>1</v>
      </c>
      <c r="Q157" s="98">
        <f>VLOOKUP(A157,'Master Prices'!$A$47:$B$214,2,FALSE)</f>
        <v>1.25</v>
      </c>
    </row>
    <row r="158" spans="1:17" hidden="1">
      <c r="A158" t="s">
        <v>205</v>
      </c>
      <c r="B158" s="52">
        <f>'Master Prices'!B182</f>
        <v>0.17499999999999999</v>
      </c>
      <c r="D158" s="57">
        <v>0</v>
      </c>
      <c r="E158" s="63">
        <v>0</v>
      </c>
      <c r="F158" s="63">
        <v>0</v>
      </c>
      <c r="G158" s="51">
        <f t="shared" si="18"/>
        <v>0</v>
      </c>
      <c r="H158" s="51">
        <f t="shared" si="19"/>
        <v>0</v>
      </c>
      <c r="I158" s="51">
        <f t="shared" si="20"/>
        <v>0</v>
      </c>
      <c r="J158" s="51">
        <f t="shared" si="21"/>
        <v>0</v>
      </c>
      <c r="K158" s="51">
        <f t="shared" si="21"/>
        <v>0</v>
      </c>
      <c r="O158">
        <f t="shared" si="22"/>
        <v>1</v>
      </c>
      <c r="Q158" s="98">
        <f>VLOOKUP(A158,'Master Prices'!$A$47:$B$214,2,FALSE)</f>
        <v>0.38</v>
      </c>
    </row>
    <row r="159" spans="1:17" hidden="1">
      <c r="A159" t="s">
        <v>206</v>
      </c>
      <c r="B159" s="52">
        <f>'Master Prices'!B183</f>
        <v>0.2</v>
      </c>
      <c r="D159" s="57">
        <v>0</v>
      </c>
      <c r="E159" s="63">
        <v>0</v>
      </c>
      <c r="F159" s="63">
        <v>0</v>
      </c>
      <c r="G159" s="51">
        <f t="shared" si="18"/>
        <v>0</v>
      </c>
      <c r="H159" s="51">
        <f t="shared" si="19"/>
        <v>0</v>
      </c>
      <c r="I159" s="51">
        <f t="shared" si="20"/>
        <v>0</v>
      </c>
      <c r="J159" s="51">
        <f t="shared" si="21"/>
        <v>0</v>
      </c>
      <c r="K159" s="51">
        <f t="shared" si="21"/>
        <v>0</v>
      </c>
      <c r="O159">
        <f t="shared" si="22"/>
        <v>1</v>
      </c>
      <c r="Q159" s="98">
        <f>VLOOKUP(A159,'Master Prices'!$A$47:$B$214,2,FALSE)</f>
        <v>1.2</v>
      </c>
    </row>
    <row r="160" spans="1:17" hidden="1">
      <c r="A160" t="s">
        <v>207</v>
      </c>
      <c r="B160" s="52">
        <f>'Master Prices'!B184</f>
        <v>1</v>
      </c>
      <c r="D160" s="57">
        <v>0</v>
      </c>
      <c r="E160" s="63">
        <v>0</v>
      </c>
      <c r="F160" s="63">
        <v>0</v>
      </c>
      <c r="G160" s="51">
        <f t="shared" si="18"/>
        <v>0</v>
      </c>
      <c r="H160" s="51">
        <f t="shared" si="19"/>
        <v>0</v>
      </c>
      <c r="I160" s="51">
        <f t="shared" si="20"/>
        <v>0</v>
      </c>
      <c r="J160" s="51">
        <f t="shared" si="21"/>
        <v>0</v>
      </c>
      <c r="K160" s="51">
        <f t="shared" si="21"/>
        <v>0</v>
      </c>
      <c r="O160">
        <f t="shared" si="22"/>
        <v>1</v>
      </c>
      <c r="Q160" s="98">
        <f>VLOOKUP(A160,'Master Prices'!$A$47:$B$214,2,FALSE)</f>
        <v>7</v>
      </c>
    </row>
    <row r="161" spans="1:17" hidden="1">
      <c r="A161" t="s">
        <v>208</v>
      </c>
      <c r="B161" s="52">
        <f>'Master Prices'!B185</f>
        <v>0.4</v>
      </c>
      <c r="D161" s="57">
        <v>0</v>
      </c>
      <c r="E161" s="63">
        <v>0</v>
      </c>
      <c r="F161" s="63">
        <v>0</v>
      </c>
      <c r="G161" s="51">
        <f t="shared" si="18"/>
        <v>0</v>
      </c>
      <c r="H161" s="51">
        <f t="shared" si="19"/>
        <v>0</v>
      </c>
      <c r="I161" s="51">
        <f t="shared" si="20"/>
        <v>0</v>
      </c>
      <c r="J161" s="51">
        <f t="shared" si="21"/>
        <v>0</v>
      </c>
      <c r="K161" s="51">
        <f t="shared" si="21"/>
        <v>0</v>
      </c>
      <c r="O161">
        <f t="shared" si="22"/>
        <v>1</v>
      </c>
      <c r="Q161" s="98">
        <f>VLOOKUP(A161,'Master Prices'!$A$47:$B$214,2,FALSE)</f>
        <v>7</v>
      </c>
    </row>
    <row r="162" spans="1:17" hidden="1">
      <c r="A162" t="s">
        <v>209</v>
      </c>
      <c r="B162" s="52">
        <f>'Master Prices'!B186</f>
        <v>0.4</v>
      </c>
      <c r="D162" s="57">
        <v>0</v>
      </c>
      <c r="E162" s="63">
        <v>0</v>
      </c>
      <c r="F162" s="63">
        <v>0</v>
      </c>
      <c r="G162" s="51">
        <f t="shared" si="18"/>
        <v>0</v>
      </c>
      <c r="H162" s="51">
        <f t="shared" si="19"/>
        <v>0</v>
      </c>
      <c r="I162" s="51">
        <f t="shared" si="20"/>
        <v>0</v>
      </c>
      <c r="J162" s="51">
        <f t="shared" si="21"/>
        <v>0</v>
      </c>
      <c r="K162" s="51">
        <f t="shared" si="21"/>
        <v>0</v>
      </c>
      <c r="O162">
        <f t="shared" si="22"/>
        <v>1</v>
      </c>
      <c r="Q162" s="98">
        <f>VLOOKUP(A162,'Master Prices'!$A$47:$B$214,2,FALSE)</f>
        <v>0</v>
      </c>
    </row>
    <row r="163" spans="1:17" hidden="1">
      <c r="A163" t="s">
        <v>210</v>
      </c>
      <c r="B163" s="52">
        <f>'Master Prices'!B187</f>
        <v>0.5</v>
      </c>
      <c r="D163" s="57">
        <v>0</v>
      </c>
      <c r="E163" s="63">
        <v>0</v>
      </c>
      <c r="F163" s="63">
        <v>0</v>
      </c>
      <c r="G163" s="51">
        <f t="shared" si="18"/>
        <v>0</v>
      </c>
      <c r="H163" s="51">
        <f t="shared" si="19"/>
        <v>0</v>
      </c>
      <c r="I163" s="51">
        <f t="shared" si="20"/>
        <v>0</v>
      </c>
      <c r="J163" s="51">
        <f t="shared" si="21"/>
        <v>0</v>
      </c>
      <c r="K163" s="51">
        <f t="shared" si="21"/>
        <v>0</v>
      </c>
      <c r="O163">
        <f t="shared" si="22"/>
        <v>1</v>
      </c>
      <c r="Q163" s="98">
        <f>VLOOKUP(A163,'Master Prices'!$A$47:$B$214,2,FALSE)</f>
        <v>0.38</v>
      </c>
    </row>
    <row r="164" spans="1:17" hidden="1">
      <c r="A164" t="s">
        <v>211</v>
      </c>
      <c r="B164" s="52">
        <f>'Master Prices'!B188</f>
        <v>0.6</v>
      </c>
      <c r="D164" s="57">
        <v>0</v>
      </c>
      <c r="E164" s="63">
        <v>0</v>
      </c>
      <c r="F164" s="63">
        <v>0</v>
      </c>
      <c r="G164" s="51">
        <f t="shared" si="18"/>
        <v>0</v>
      </c>
      <c r="H164" s="51">
        <f t="shared" si="19"/>
        <v>0</v>
      </c>
      <c r="I164" s="51">
        <f t="shared" si="20"/>
        <v>0</v>
      </c>
      <c r="J164" s="51">
        <f t="shared" si="21"/>
        <v>0</v>
      </c>
      <c r="K164" s="51">
        <f t="shared" si="21"/>
        <v>0</v>
      </c>
      <c r="O164">
        <f t="shared" si="22"/>
        <v>1</v>
      </c>
      <c r="Q164" s="98">
        <f>VLOOKUP(A164,'Master Prices'!$A$47:$B$214,2,FALSE)</f>
        <v>0.7</v>
      </c>
    </row>
    <row r="165" spans="1:17" hidden="1">
      <c r="A165" t="s">
        <v>212</v>
      </c>
      <c r="B165" s="52">
        <f>'Master Prices'!B189</f>
        <v>0.5</v>
      </c>
      <c r="D165" s="57">
        <v>0</v>
      </c>
      <c r="E165" s="63">
        <v>0</v>
      </c>
      <c r="F165" s="63">
        <v>0</v>
      </c>
      <c r="G165" s="51">
        <f t="shared" ref="G165:G188" si="23">SUM(D165:F165)</f>
        <v>0</v>
      </c>
      <c r="H165" s="51">
        <f t="shared" si="19"/>
        <v>0</v>
      </c>
      <c r="I165" s="51">
        <f t="shared" si="20"/>
        <v>0</v>
      </c>
      <c r="J165" s="51">
        <f t="shared" ref="J165:K188" si="24">E165</f>
        <v>0</v>
      </c>
      <c r="K165" s="51">
        <f t="shared" si="24"/>
        <v>0</v>
      </c>
      <c r="O165">
        <f t="shared" si="22"/>
        <v>1</v>
      </c>
      <c r="Q165" s="98">
        <f>VLOOKUP(A165,'Master Prices'!$A$47:$B$214,2,FALSE)</f>
        <v>0.6</v>
      </c>
    </row>
    <row r="166" spans="1:17" hidden="1">
      <c r="A166" t="s">
        <v>213</v>
      </c>
      <c r="B166" s="52">
        <f>'Master Prices'!B190</f>
        <v>9.4375</v>
      </c>
      <c r="D166" s="57">
        <v>0</v>
      </c>
      <c r="E166" s="63">
        <v>0</v>
      </c>
      <c r="F166" s="63">
        <v>0</v>
      </c>
      <c r="G166" s="51">
        <f t="shared" si="23"/>
        <v>0</v>
      </c>
      <c r="H166" s="51">
        <f t="shared" si="19"/>
        <v>0</v>
      </c>
      <c r="I166" s="51">
        <f t="shared" si="20"/>
        <v>0</v>
      </c>
      <c r="J166" s="51">
        <f t="shared" si="24"/>
        <v>0</v>
      </c>
      <c r="K166" s="51">
        <f t="shared" si="24"/>
        <v>0</v>
      </c>
      <c r="O166">
        <f t="shared" si="22"/>
        <v>1</v>
      </c>
      <c r="Q166" s="98">
        <f>VLOOKUP(A166,'Master Prices'!$A$47:$B$214,2,FALSE)</f>
        <v>2.2000000000000002</v>
      </c>
    </row>
    <row r="167" spans="1:17" ht="14.5" hidden="1" customHeight="1">
      <c r="A167" t="s">
        <v>214</v>
      </c>
      <c r="B167" s="52">
        <f>'Master Prices'!B191</f>
        <v>0</v>
      </c>
      <c r="D167" s="57">
        <v>0</v>
      </c>
      <c r="E167" s="63">
        <v>0</v>
      </c>
      <c r="F167" s="63">
        <v>0</v>
      </c>
      <c r="G167" s="51">
        <f t="shared" si="23"/>
        <v>0</v>
      </c>
      <c r="H167" s="51">
        <f t="shared" si="19"/>
        <v>0</v>
      </c>
      <c r="I167" s="51">
        <f t="shared" si="20"/>
        <v>0</v>
      </c>
      <c r="J167" s="51">
        <f t="shared" si="24"/>
        <v>0</v>
      </c>
      <c r="K167" s="51">
        <f t="shared" si="24"/>
        <v>0</v>
      </c>
      <c r="O167">
        <f t="shared" si="22"/>
        <v>1</v>
      </c>
      <c r="Q167" s="98">
        <f>VLOOKUP(A167,'Master Prices'!$A$47:$B$214,2,FALSE)</f>
        <v>0</v>
      </c>
    </row>
    <row r="168" spans="1:17" ht="14.5" hidden="1" customHeight="1">
      <c r="A168" t="s">
        <v>215</v>
      </c>
      <c r="B168" s="52">
        <f>'Master Prices'!B192</f>
        <v>0.125</v>
      </c>
      <c r="D168" s="57">
        <v>0</v>
      </c>
      <c r="E168" s="63">
        <v>0</v>
      </c>
      <c r="F168" s="63">
        <v>0</v>
      </c>
      <c r="G168" s="51">
        <f t="shared" si="23"/>
        <v>0</v>
      </c>
      <c r="H168" s="51">
        <f t="shared" si="19"/>
        <v>0</v>
      </c>
      <c r="I168" s="51">
        <f t="shared" si="20"/>
        <v>0</v>
      </c>
      <c r="J168" s="51">
        <f t="shared" si="24"/>
        <v>0</v>
      </c>
      <c r="K168" s="51">
        <f t="shared" si="24"/>
        <v>0</v>
      </c>
      <c r="O168">
        <f t="shared" si="22"/>
        <v>1</v>
      </c>
      <c r="Q168" s="98">
        <f>VLOOKUP(A168,'Master Prices'!$A$47:$B$214,2,FALSE)</f>
        <v>0</v>
      </c>
    </row>
    <row r="169" spans="1:17" hidden="1">
      <c r="A169" t="s">
        <v>216</v>
      </c>
      <c r="B169" s="52">
        <f>'Master Prices'!B193</f>
        <v>0.105</v>
      </c>
      <c r="D169" s="57">
        <v>0</v>
      </c>
      <c r="E169" s="63">
        <v>0</v>
      </c>
      <c r="F169" s="63">
        <v>0</v>
      </c>
      <c r="G169" s="51">
        <f t="shared" si="23"/>
        <v>0</v>
      </c>
      <c r="H169" s="51">
        <f t="shared" si="19"/>
        <v>0</v>
      </c>
      <c r="I169" s="51">
        <f t="shared" si="20"/>
        <v>0</v>
      </c>
      <c r="J169" s="51">
        <f t="shared" si="24"/>
        <v>0</v>
      </c>
      <c r="K169" s="51">
        <f t="shared" si="24"/>
        <v>0</v>
      </c>
      <c r="O169">
        <f t="shared" si="22"/>
        <v>1</v>
      </c>
      <c r="Q169" s="98">
        <f>VLOOKUP(A169,'Master Prices'!$A$47:$B$214,2,FALSE)</f>
        <v>0.3</v>
      </c>
    </row>
    <row r="170" spans="1:17" ht="14.5" hidden="1" customHeight="1">
      <c r="A170" t="s">
        <v>217</v>
      </c>
      <c r="B170" s="52">
        <f>'Master Prices'!B194</f>
        <v>0.125</v>
      </c>
      <c r="D170" s="57">
        <v>0</v>
      </c>
      <c r="E170" s="58">
        <v>0</v>
      </c>
      <c r="F170" s="58">
        <v>0</v>
      </c>
      <c r="G170" s="51">
        <f t="shared" si="23"/>
        <v>0</v>
      </c>
      <c r="H170" s="51">
        <f t="shared" si="19"/>
        <v>0</v>
      </c>
      <c r="I170" s="51">
        <f t="shared" si="20"/>
        <v>0</v>
      </c>
      <c r="J170" s="51">
        <f t="shared" si="24"/>
        <v>0</v>
      </c>
      <c r="K170" s="51">
        <f t="shared" si="24"/>
        <v>0</v>
      </c>
      <c r="O170">
        <f t="shared" si="22"/>
        <v>1</v>
      </c>
      <c r="Q170" s="98">
        <f>VLOOKUP(A170,'Master Prices'!$A$47:$B$214,2,FALSE)</f>
        <v>0</v>
      </c>
    </row>
    <row r="171" spans="1:17" hidden="1">
      <c r="A171" t="s">
        <v>218</v>
      </c>
      <c r="B171" s="52">
        <f>'Master Prices'!B195</f>
        <v>4.7286000000000001</v>
      </c>
      <c r="D171" s="57">
        <v>0</v>
      </c>
      <c r="E171" s="58">
        <v>0</v>
      </c>
      <c r="F171" s="58">
        <v>0</v>
      </c>
      <c r="G171" s="51">
        <f t="shared" si="23"/>
        <v>0</v>
      </c>
      <c r="H171" s="51">
        <f t="shared" si="19"/>
        <v>0</v>
      </c>
      <c r="I171" s="51">
        <f t="shared" si="20"/>
        <v>0</v>
      </c>
      <c r="J171" s="51">
        <f t="shared" si="24"/>
        <v>0</v>
      </c>
      <c r="K171" s="51">
        <f t="shared" si="24"/>
        <v>0</v>
      </c>
      <c r="O171">
        <f t="shared" si="22"/>
        <v>1</v>
      </c>
      <c r="Q171" s="98">
        <f>VLOOKUP(A171,'Master Prices'!$A$47:$B$214,2,FALSE)</f>
        <v>0</v>
      </c>
    </row>
    <row r="172" spans="1:17" hidden="1">
      <c r="A172" t="s">
        <v>219</v>
      </c>
      <c r="B172" s="52">
        <f>'Master Prices'!B196</f>
        <v>1.44</v>
      </c>
      <c r="D172" s="57">
        <v>0</v>
      </c>
      <c r="E172" s="58">
        <v>0</v>
      </c>
      <c r="F172" s="58">
        <v>0</v>
      </c>
      <c r="G172" s="51">
        <f t="shared" si="23"/>
        <v>0</v>
      </c>
      <c r="H172" s="51">
        <f t="shared" si="19"/>
        <v>0</v>
      </c>
      <c r="I172" s="51">
        <f t="shared" si="20"/>
        <v>0</v>
      </c>
      <c r="J172" s="51">
        <f t="shared" si="24"/>
        <v>0</v>
      </c>
      <c r="K172" s="51">
        <f t="shared" si="24"/>
        <v>0</v>
      </c>
      <c r="O172">
        <f t="shared" si="22"/>
        <v>1</v>
      </c>
      <c r="Q172" s="98">
        <f>VLOOKUP(A172,'Master Prices'!$A$47:$B$214,2,FALSE)</f>
        <v>0</v>
      </c>
    </row>
    <row r="173" spans="1:17" hidden="1">
      <c r="A173" t="s">
        <v>220</v>
      </c>
      <c r="B173" s="52">
        <f>'Master Prices'!B197</f>
        <v>0.15</v>
      </c>
      <c r="D173" s="57">
        <v>0</v>
      </c>
      <c r="E173" s="58">
        <v>0</v>
      </c>
      <c r="F173" s="58">
        <v>0</v>
      </c>
      <c r="G173" s="51">
        <f t="shared" si="23"/>
        <v>0</v>
      </c>
      <c r="H173" s="51">
        <f t="shared" si="19"/>
        <v>0</v>
      </c>
      <c r="I173" s="51">
        <f t="shared" si="20"/>
        <v>0</v>
      </c>
      <c r="J173" s="51">
        <f t="shared" si="24"/>
        <v>0</v>
      </c>
      <c r="K173" s="51">
        <f t="shared" si="24"/>
        <v>0</v>
      </c>
      <c r="O173">
        <f t="shared" si="22"/>
        <v>1</v>
      </c>
      <c r="Q173" s="98">
        <f>VLOOKUP(A173,'Master Prices'!$A$47:$B$214,2,FALSE)</f>
        <v>0</v>
      </c>
    </row>
    <row r="174" spans="1:17" hidden="1">
      <c r="A174" t="s">
        <v>221</v>
      </c>
      <c r="B174" s="52">
        <f>'Master Prices'!B198</f>
        <v>0.73619999999999997</v>
      </c>
      <c r="D174" s="57">
        <v>0</v>
      </c>
      <c r="E174" s="58">
        <v>0</v>
      </c>
      <c r="F174" s="58">
        <v>0</v>
      </c>
      <c r="G174" s="51">
        <f t="shared" si="23"/>
        <v>0</v>
      </c>
      <c r="H174" s="51">
        <f t="shared" si="19"/>
        <v>0</v>
      </c>
      <c r="I174" s="51">
        <f t="shared" si="20"/>
        <v>0</v>
      </c>
      <c r="J174" s="51">
        <f t="shared" si="24"/>
        <v>0</v>
      </c>
      <c r="K174" s="51">
        <f t="shared" si="24"/>
        <v>0</v>
      </c>
      <c r="O174">
        <f t="shared" si="22"/>
        <v>1</v>
      </c>
      <c r="Q174" s="98">
        <f>VLOOKUP(A174,'Master Prices'!$A$47:$B$214,2,FALSE)</f>
        <v>0</v>
      </c>
    </row>
    <row r="175" spans="1:17" ht="14.5" hidden="1" customHeight="1">
      <c r="A175" t="s">
        <v>222</v>
      </c>
      <c r="B175" s="52">
        <f>'Master Prices'!B199</f>
        <v>0</v>
      </c>
      <c r="D175" s="57">
        <v>0</v>
      </c>
      <c r="E175" s="58">
        <v>0</v>
      </c>
      <c r="F175" s="58">
        <v>0</v>
      </c>
      <c r="G175" s="51">
        <f t="shared" si="23"/>
        <v>0</v>
      </c>
      <c r="H175" s="51">
        <f t="shared" si="19"/>
        <v>0</v>
      </c>
      <c r="I175" s="51">
        <f t="shared" si="20"/>
        <v>0</v>
      </c>
      <c r="J175" s="51">
        <f t="shared" si="24"/>
        <v>0</v>
      </c>
      <c r="K175" s="51">
        <f t="shared" si="24"/>
        <v>0</v>
      </c>
      <c r="O175">
        <f t="shared" si="22"/>
        <v>1</v>
      </c>
      <c r="Q175" s="98">
        <f>VLOOKUP(A175,'Master Prices'!$A$47:$B$214,2,FALSE)</f>
        <v>1.6E-2</v>
      </c>
    </row>
    <row r="176" spans="1:17" ht="14.5" hidden="1" customHeight="1">
      <c r="A176" t="s">
        <v>123</v>
      </c>
      <c r="B176" s="52">
        <f>'Master Prices'!B200</f>
        <v>0</v>
      </c>
      <c r="D176" s="64">
        <v>0</v>
      </c>
      <c r="E176" s="64">
        <v>0</v>
      </c>
      <c r="F176" s="64">
        <v>0</v>
      </c>
      <c r="G176" s="51">
        <f t="shared" si="23"/>
        <v>0</v>
      </c>
      <c r="H176" s="51">
        <f t="shared" si="19"/>
        <v>0</v>
      </c>
      <c r="I176" s="51">
        <f t="shared" si="20"/>
        <v>0</v>
      </c>
      <c r="J176" s="51">
        <f t="shared" si="24"/>
        <v>0</v>
      </c>
      <c r="K176" s="51">
        <f t="shared" si="24"/>
        <v>0</v>
      </c>
      <c r="O176">
        <f t="shared" si="22"/>
        <v>1</v>
      </c>
      <c r="Q176" s="98">
        <f>VLOOKUP(A176,'Master Prices'!$A$47:$B$214,2,FALSE)</f>
        <v>0</v>
      </c>
    </row>
    <row r="177" spans="1:17" ht="14.5" hidden="1" customHeight="1">
      <c r="A177" t="s">
        <v>123</v>
      </c>
      <c r="B177" s="52">
        <f>'Master Prices'!B201</f>
        <v>0</v>
      </c>
      <c r="D177" s="64">
        <v>0</v>
      </c>
      <c r="E177" s="64">
        <v>0</v>
      </c>
      <c r="F177" s="64">
        <v>0</v>
      </c>
      <c r="G177" s="51">
        <f t="shared" si="23"/>
        <v>0</v>
      </c>
      <c r="H177" s="51">
        <f t="shared" si="19"/>
        <v>0</v>
      </c>
      <c r="I177" s="51">
        <f t="shared" si="20"/>
        <v>0</v>
      </c>
      <c r="J177" s="51">
        <f t="shared" si="24"/>
        <v>0</v>
      </c>
      <c r="K177" s="51">
        <f t="shared" si="24"/>
        <v>0</v>
      </c>
      <c r="O177">
        <f t="shared" si="22"/>
        <v>1</v>
      </c>
      <c r="Q177" s="98">
        <f>VLOOKUP(A177,'Master Prices'!$A$47:$B$214,2,FALSE)</f>
        <v>0</v>
      </c>
    </row>
    <row r="178" spans="1:17" ht="14.5" hidden="1" customHeight="1">
      <c r="A178" t="s">
        <v>123</v>
      </c>
      <c r="B178" s="52">
        <f>'Master Prices'!B202</f>
        <v>0</v>
      </c>
      <c r="D178" s="64">
        <v>0</v>
      </c>
      <c r="E178" s="64">
        <v>0</v>
      </c>
      <c r="F178" s="64">
        <v>0</v>
      </c>
      <c r="G178" s="51">
        <f t="shared" si="23"/>
        <v>0</v>
      </c>
      <c r="H178" s="51">
        <f t="shared" si="19"/>
        <v>0</v>
      </c>
      <c r="I178" s="51">
        <f t="shared" si="20"/>
        <v>0</v>
      </c>
      <c r="J178" s="51">
        <f t="shared" si="24"/>
        <v>0</v>
      </c>
      <c r="K178" s="51">
        <f t="shared" si="24"/>
        <v>0</v>
      </c>
      <c r="O178">
        <f t="shared" si="22"/>
        <v>1</v>
      </c>
      <c r="Q178" s="98">
        <f>VLOOKUP(A178,'Master Prices'!$A$47:$B$214,2,FALSE)</f>
        <v>0</v>
      </c>
    </row>
    <row r="179" spans="1:17" ht="14.5" hidden="1" customHeight="1">
      <c r="A179" t="s">
        <v>123</v>
      </c>
      <c r="B179" s="52">
        <f>'Master Prices'!B203</f>
        <v>0</v>
      </c>
      <c r="D179" s="64">
        <v>0</v>
      </c>
      <c r="E179" s="64">
        <v>0</v>
      </c>
      <c r="F179" s="64">
        <v>0</v>
      </c>
      <c r="G179" s="51">
        <f t="shared" si="23"/>
        <v>0</v>
      </c>
      <c r="H179" s="51">
        <f t="shared" si="19"/>
        <v>0</v>
      </c>
      <c r="I179" s="51">
        <f t="shared" si="20"/>
        <v>0</v>
      </c>
      <c r="J179" s="51">
        <f t="shared" si="24"/>
        <v>0</v>
      </c>
      <c r="K179" s="51">
        <f t="shared" si="24"/>
        <v>0</v>
      </c>
      <c r="O179">
        <f t="shared" si="22"/>
        <v>1</v>
      </c>
      <c r="Q179" s="98">
        <f>VLOOKUP(A179,'Master Prices'!$A$47:$B$214,2,FALSE)</f>
        <v>0</v>
      </c>
    </row>
    <row r="180" spans="1:17" ht="14.5" hidden="1" customHeight="1">
      <c r="A180" t="s">
        <v>123</v>
      </c>
      <c r="B180" s="52">
        <f>'Master Prices'!B204</f>
        <v>0</v>
      </c>
      <c r="D180" s="64">
        <v>0</v>
      </c>
      <c r="E180" s="64">
        <v>0</v>
      </c>
      <c r="F180" s="64">
        <v>0</v>
      </c>
      <c r="G180" s="51">
        <f t="shared" si="23"/>
        <v>0</v>
      </c>
      <c r="H180" s="51">
        <f t="shared" si="19"/>
        <v>0</v>
      </c>
      <c r="I180" s="51">
        <f t="shared" si="20"/>
        <v>0</v>
      </c>
      <c r="J180" s="51">
        <f t="shared" si="24"/>
        <v>0</v>
      </c>
      <c r="K180" s="51">
        <f t="shared" si="24"/>
        <v>0</v>
      </c>
      <c r="O180">
        <f t="shared" si="22"/>
        <v>1</v>
      </c>
      <c r="Q180" s="98">
        <f>VLOOKUP(A180,'Master Prices'!$A$47:$B$214,2,FALSE)</f>
        <v>0</v>
      </c>
    </row>
    <row r="181" spans="1:17" ht="14.5" hidden="1" customHeight="1">
      <c r="A181" t="s">
        <v>123</v>
      </c>
      <c r="B181" s="52">
        <f>'Master Prices'!B205</f>
        <v>0</v>
      </c>
      <c r="D181" s="64">
        <v>0</v>
      </c>
      <c r="E181" s="64">
        <v>0</v>
      </c>
      <c r="F181" s="64">
        <v>0</v>
      </c>
      <c r="G181" s="51">
        <f t="shared" si="23"/>
        <v>0</v>
      </c>
      <c r="H181" s="51">
        <f t="shared" si="19"/>
        <v>0</v>
      </c>
      <c r="I181" s="51">
        <f t="shared" si="20"/>
        <v>0</v>
      </c>
      <c r="J181" s="51">
        <f t="shared" si="24"/>
        <v>0</v>
      </c>
      <c r="K181" s="51">
        <f t="shared" si="24"/>
        <v>0</v>
      </c>
      <c r="O181">
        <f t="shared" si="22"/>
        <v>1</v>
      </c>
      <c r="Q181" s="98">
        <f>VLOOKUP(A181,'Master Prices'!$A$47:$B$214,2,FALSE)</f>
        <v>0</v>
      </c>
    </row>
    <row r="182" spans="1:17" ht="14.5" hidden="1" customHeight="1">
      <c r="A182" t="s">
        <v>123</v>
      </c>
      <c r="B182" s="52">
        <f>'Master Prices'!B206</f>
        <v>0</v>
      </c>
      <c r="D182" s="64">
        <v>0</v>
      </c>
      <c r="E182" s="64">
        <v>0</v>
      </c>
      <c r="F182" s="64">
        <v>0</v>
      </c>
      <c r="G182" s="51">
        <f t="shared" si="23"/>
        <v>0</v>
      </c>
      <c r="H182" s="51">
        <f t="shared" si="19"/>
        <v>0</v>
      </c>
      <c r="I182" s="51">
        <f t="shared" si="20"/>
        <v>0</v>
      </c>
      <c r="J182" s="51">
        <f t="shared" si="24"/>
        <v>0</v>
      </c>
      <c r="K182" s="51">
        <f t="shared" si="24"/>
        <v>0</v>
      </c>
      <c r="O182">
        <f t="shared" si="22"/>
        <v>1</v>
      </c>
      <c r="Q182" s="98">
        <f>VLOOKUP(A182,'Master Prices'!$A$47:$B$214,2,FALSE)</f>
        <v>0</v>
      </c>
    </row>
    <row r="183" spans="1:17" ht="14.5" hidden="1" customHeight="1">
      <c r="A183" t="s">
        <v>123</v>
      </c>
      <c r="B183" s="52">
        <f>'Master Prices'!B207</f>
        <v>0</v>
      </c>
      <c r="D183" s="64">
        <v>0</v>
      </c>
      <c r="E183" s="64">
        <v>0</v>
      </c>
      <c r="F183" s="64">
        <v>0</v>
      </c>
      <c r="G183" s="51">
        <f t="shared" si="23"/>
        <v>0</v>
      </c>
      <c r="H183" s="51">
        <f t="shared" si="19"/>
        <v>0</v>
      </c>
      <c r="I183" s="51">
        <f t="shared" si="20"/>
        <v>0</v>
      </c>
      <c r="J183" s="51">
        <f t="shared" si="24"/>
        <v>0</v>
      </c>
      <c r="K183" s="51">
        <f t="shared" si="24"/>
        <v>0</v>
      </c>
      <c r="O183">
        <f t="shared" ref="O183:O188" si="25">IF(SUM(D183:F382)=0,0,1)</f>
        <v>1</v>
      </c>
      <c r="Q183" s="98">
        <f>VLOOKUP(A183,'Master Prices'!$A$47:$B$214,2,FALSE)</f>
        <v>0</v>
      </c>
    </row>
    <row r="184" spans="1:17" ht="14.5" hidden="1" customHeight="1">
      <c r="A184" t="s">
        <v>123</v>
      </c>
      <c r="B184" s="52">
        <f>'Master Prices'!B208</f>
        <v>0</v>
      </c>
      <c r="D184" s="64">
        <v>0</v>
      </c>
      <c r="E184" s="64">
        <v>0</v>
      </c>
      <c r="F184" s="64">
        <v>0</v>
      </c>
      <c r="G184" s="51">
        <f t="shared" si="23"/>
        <v>0</v>
      </c>
      <c r="H184" s="51">
        <f t="shared" si="19"/>
        <v>0</v>
      </c>
      <c r="I184" s="51">
        <f t="shared" si="20"/>
        <v>0</v>
      </c>
      <c r="J184" s="51">
        <f t="shared" si="24"/>
        <v>0</v>
      </c>
      <c r="K184" s="51">
        <f t="shared" si="24"/>
        <v>0</v>
      </c>
      <c r="O184">
        <f t="shared" si="25"/>
        <v>1</v>
      </c>
      <c r="Q184" s="98">
        <f>VLOOKUP(A184,'Master Prices'!$A$47:$B$214,2,FALSE)</f>
        <v>0</v>
      </c>
    </row>
    <row r="185" spans="1:17" ht="14.5" hidden="1" customHeight="1">
      <c r="A185" t="s">
        <v>123</v>
      </c>
      <c r="B185" s="52">
        <f>'Master Prices'!B209</f>
        <v>0</v>
      </c>
      <c r="D185" s="64">
        <v>0</v>
      </c>
      <c r="E185" s="64">
        <v>0</v>
      </c>
      <c r="F185" s="64">
        <v>0</v>
      </c>
      <c r="G185" s="51">
        <f t="shared" si="23"/>
        <v>0</v>
      </c>
      <c r="H185" s="51">
        <f t="shared" si="19"/>
        <v>0</v>
      </c>
      <c r="I185" s="51">
        <f t="shared" si="20"/>
        <v>0</v>
      </c>
      <c r="J185" s="51">
        <f t="shared" si="24"/>
        <v>0</v>
      </c>
      <c r="K185" s="51">
        <f t="shared" si="24"/>
        <v>0</v>
      </c>
      <c r="O185">
        <f t="shared" si="25"/>
        <v>1</v>
      </c>
      <c r="Q185" s="98">
        <f>VLOOKUP(A185,'Master Prices'!$A$47:$B$214,2,FALSE)</f>
        <v>0</v>
      </c>
    </row>
    <row r="186" spans="1:17" ht="14.5" hidden="1" customHeight="1">
      <c r="A186" t="s">
        <v>123</v>
      </c>
      <c r="B186" s="52">
        <f>'Master Prices'!B210</f>
        <v>0</v>
      </c>
      <c r="D186" s="64">
        <v>0</v>
      </c>
      <c r="E186" s="64">
        <v>0</v>
      </c>
      <c r="F186" s="64">
        <v>0</v>
      </c>
      <c r="G186" s="51">
        <f t="shared" si="23"/>
        <v>0</v>
      </c>
      <c r="H186" s="51">
        <f t="shared" si="19"/>
        <v>0</v>
      </c>
      <c r="I186" s="51">
        <f t="shared" si="20"/>
        <v>0</v>
      </c>
      <c r="J186" s="51">
        <f t="shared" si="24"/>
        <v>0</v>
      </c>
      <c r="K186" s="51">
        <f t="shared" si="24"/>
        <v>0</v>
      </c>
      <c r="O186">
        <f t="shared" si="25"/>
        <v>1</v>
      </c>
      <c r="Q186" s="98">
        <f>VLOOKUP(A186,'Master Prices'!$A$47:$B$214,2,FALSE)</f>
        <v>0</v>
      </c>
    </row>
    <row r="187" spans="1:17" hidden="1">
      <c r="A187" t="s">
        <v>123</v>
      </c>
      <c r="B187" s="52">
        <f>'Master Prices'!B211</f>
        <v>0</v>
      </c>
      <c r="D187" s="64">
        <v>0</v>
      </c>
      <c r="E187" s="64">
        <v>0</v>
      </c>
      <c r="F187" s="64">
        <v>0</v>
      </c>
      <c r="G187" s="51">
        <f t="shared" si="23"/>
        <v>0</v>
      </c>
      <c r="H187" s="51">
        <f t="shared" si="19"/>
        <v>0</v>
      </c>
      <c r="I187" s="51">
        <f t="shared" si="20"/>
        <v>0</v>
      </c>
      <c r="J187" s="51">
        <f t="shared" si="24"/>
        <v>0</v>
      </c>
      <c r="K187" s="51">
        <f t="shared" si="24"/>
        <v>0</v>
      </c>
      <c r="O187">
        <f t="shared" si="25"/>
        <v>1</v>
      </c>
      <c r="Q187" s="98">
        <f>VLOOKUP(A187,'Master Prices'!$A$47:$B$214,2,FALSE)</f>
        <v>0</v>
      </c>
    </row>
    <row r="188" spans="1:17" hidden="1">
      <c r="B188" s="52">
        <f>'Master Prices'!B212</f>
        <v>0.35</v>
      </c>
      <c r="D188" s="66"/>
      <c r="E188" s="66"/>
      <c r="F188" s="66"/>
      <c r="G188" s="51">
        <f t="shared" si="23"/>
        <v>0</v>
      </c>
      <c r="H188" s="51">
        <f t="shared" si="19"/>
        <v>0</v>
      </c>
      <c r="I188" s="51">
        <f t="shared" si="20"/>
        <v>0</v>
      </c>
      <c r="J188" s="51">
        <f t="shared" si="24"/>
        <v>0</v>
      </c>
      <c r="K188" s="51">
        <f t="shared" si="24"/>
        <v>0</v>
      </c>
      <c r="O188">
        <f t="shared" si="25"/>
        <v>1</v>
      </c>
      <c r="Q188" s="98">
        <f>VLOOKUP(A188,'Master Prices'!$A$47:$B$214,2,FALSE)</f>
        <v>0</v>
      </c>
    </row>
    <row r="189" spans="1:17">
      <c r="C189" s="90" t="s">
        <v>331</v>
      </c>
      <c r="D189" s="91">
        <f>SUM(D23:D188)</f>
        <v>125.00000000000001</v>
      </c>
      <c r="E189" s="91">
        <f t="shared" ref="E189:F189" si="26">SUM(E23:E188)</f>
        <v>55.5</v>
      </c>
      <c r="F189" s="91">
        <f t="shared" si="26"/>
        <v>588.39200000000005</v>
      </c>
      <c r="G189" s="67">
        <f>SUM(G23:G188)</f>
        <v>768.89200000000017</v>
      </c>
      <c r="H189" s="67">
        <f t="shared" ref="H189:K189" si="27">SUM(H23:H188)</f>
        <v>125.00000000000001</v>
      </c>
      <c r="I189" s="67">
        <f t="shared" si="27"/>
        <v>643.89200000000017</v>
      </c>
      <c r="J189" s="67">
        <f t="shared" si="27"/>
        <v>55.5</v>
      </c>
      <c r="K189" s="67">
        <f t="shared" si="27"/>
        <v>588.39200000000005</v>
      </c>
    </row>
    <row r="190" spans="1:17" hidden="1">
      <c r="C190" s="92"/>
      <c r="D190" s="93"/>
      <c r="E190" s="93"/>
      <c r="F190" s="94"/>
      <c r="G190" s="67"/>
      <c r="H190" s="67"/>
      <c r="I190" s="67"/>
      <c r="J190" s="67"/>
      <c r="K190" s="67"/>
    </row>
    <row r="191" spans="1:17" hidden="1">
      <c r="C191" s="92"/>
      <c r="D191" s="93"/>
      <c r="E191" s="93"/>
      <c r="F191" s="94"/>
      <c r="G191" s="67"/>
      <c r="H191" s="67"/>
      <c r="I191" s="67"/>
      <c r="J191" s="67"/>
      <c r="K191" s="67"/>
    </row>
    <row r="192" spans="1:17" hidden="1">
      <c r="C192" s="95"/>
      <c r="D192" s="96"/>
      <c r="E192" s="96"/>
      <c r="F192" s="96"/>
      <c r="G192" s="68">
        <f>G193+G194</f>
        <v>25.424467642074735</v>
      </c>
      <c r="H192" s="68">
        <f t="shared" ref="H192:K192" si="28">H193+H194</f>
        <v>4.7650000000000006</v>
      </c>
      <c r="I192" s="68">
        <f t="shared" si="28"/>
        <v>20.659467642074738</v>
      </c>
      <c r="J192" s="68">
        <f t="shared" si="28"/>
        <v>6.8031000000000006</v>
      </c>
      <c r="K192" s="68">
        <f t="shared" si="28"/>
        <v>13.856367642074737</v>
      </c>
    </row>
    <row r="193" spans="2:11" hidden="1">
      <c r="C193" s="95"/>
      <c r="D193" s="96"/>
      <c r="E193" s="96"/>
      <c r="F193" s="96"/>
      <c r="G193" s="68">
        <f>SUM(G24:G71)</f>
        <v>7.1805118118041307</v>
      </c>
      <c r="H193" s="68">
        <f t="shared" ref="H193:K193" si="29">SUM(H24:H71)</f>
        <v>0.95750000000000002</v>
      </c>
      <c r="I193" s="68">
        <f t="shared" si="29"/>
        <v>6.2230118118041311</v>
      </c>
      <c r="J193" s="68">
        <f t="shared" si="29"/>
        <v>2.8108499999999998</v>
      </c>
      <c r="K193" s="68">
        <f t="shared" si="29"/>
        <v>3.4121618118041313</v>
      </c>
    </row>
    <row r="194" spans="2:11" hidden="1">
      <c r="C194" s="95"/>
      <c r="D194" s="96"/>
      <c r="E194" s="96"/>
      <c r="F194" s="96"/>
      <c r="G194" s="68">
        <f>SUM(G76:G78)+G81</f>
        <v>18.243955830270604</v>
      </c>
      <c r="H194" s="68">
        <f t="shared" ref="H194:K194" si="30">SUM(H76:H78)+H81</f>
        <v>3.8075000000000001</v>
      </c>
      <c r="I194" s="68">
        <f t="shared" si="30"/>
        <v>14.436455830270605</v>
      </c>
      <c r="J194" s="68">
        <f t="shared" si="30"/>
        <v>3.9922500000000003</v>
      </c>
      <c r="K194" s="68">
        <f t="shared" si="30"/>
        <v>10.444205830270606</v>
      </c>
    </row>
    <row r="195" spans="2:11" hidden="1">
      <c r="C195" s="95"/>
      <c r="D195" s="96"/>
      <c r="E195" s="96"/>
      <c r="F195" s="96"/>
      <c r="G195" s="68">
        <f>SUMPRODUCT($B$24:$B$71,G24:G71)/G193</f>
        <v>0.97845549324822201</v>
      </c>
      <c r="H195" s="68">
        <f t="shared" ref="H195:K195" si="31">SUMPRODUCT($B$24:$B$71,H24:H71)/H193</f>
        <v>1.0088120104438643</v>
      </c>
      <c r="I195" s="68">
        <f t="shared" si="31"/>
        <v>0.97378470583951171</v>
      </c>
      <c r="J195" s="68">
        <f t="shared" si="31"/>
        <v>0.93742155397833404</v>
      </c>
      <c r="K195" s="68">
        <f t="shared" si="31"/>
        <v>1.0037397229361216</v>
      </c>
    </row>
    <row r="196" spans="2:11" hidden="1">
      <c r="C196" s="95"/>
      <c r="D196" s="96"/>
      <c r="E196" s="96"/>
      <c r="F196" s="96"/>
      <c r="G196" s="68">
        <f>(SUMPRODUCT($B$76:$B$78,G76:G78)+$B$81*G81)/2000/G194</f>
        <v>7.5605769022732828E-5</v>
      </c>
      <c r="H196" s="68">
        <f t="shared" ref="H196:K196" si="32">(SUMPRODUCT($B$76:$B$78,H76:H78)+$B$81*H81)/2000/H194</f>
        <v>7.811477347340775E-5</v>
      </c>
      <c r="I196" s="68">
        <f t="shared" si="32"/>
        <v>7.4944039124601324E-5</v>
      </c>
      <c r="J196" s="68">
        <f t="shared" si="32"/>
        <v>1.4731219237272211E-4</v>
      </c>
      <c r="K196" s="68">
        <f t="shared" si="32"/>
        <v>4.7281642911817686E-5</v>
      </c>
    </row>
    <row r="197" spans="2:11" hidden="1">
      <c r="C197" s="90"/>
      <c r="D197" s="1"/>
      <c r="E197" s="1"/>
      <c r="F197" s="1"/>
      <c r="G197" s="69">
        <f>SUMPRODUCT(B23:B81,G23:G81)/G189</f>
        <v>0.10818308031650385</v>
      </c>
      <c r="H197" s="69">
        <f>SUMPRODUCT(H195:H196,H193:H194)/H192</f>
        <v>0.20277752822665265</v>
      </c>
      <c r="I197" s="69">
        <f t="shared" ref="I197:K197" si="33">SUMPRODUCT(I195:I196,I193:I194)/I192</f>
        <v>0.29337424167505716</v>
      </c>
      <c r="J197" s="69">
        <f t="shared" si="33"/>
        <v>0.38740272553688754</v>
      </c>
      <c r="K197" s="69">
        <f t="shared" si="33"/>
        <v>0.24720881108861548</v>
      </c>
    </row>
    <row r="198" spans="2:11" hidden="1">
      <c r="C198" s="90"/>
      <c r="D198" s="1"/>
      <c r="E198" s="1"/>
      <c r="F198" s="1"/>
      <c r="G198" s="13"/>
      <c r="H198" s="13"/>
      <c r="I198" s="13"/>
      <c r="J198" s="13"/>
      <c r="K198" s="13"/>
    </row>
    <row r="199" spans="2:11">
      <c r="B199" s="69">
        <v>2</v>
      </c>
      <c r="C199" s="90" t="s">
        <v>333</v>
      </c>
      <c r="D199" s="91">
        <f>D189-(D23+D75+D80)</f>
        <v>4.7650000000000006</v>
      </c>
      <c r="E199" s="91">
        <f t="shared" ref="E199" si="34">E189-(E23+E75+E80)</f>
        <v>6.8031000000000006</v>
      </c>
      <c r="F199" s="91">
        <f>F189-(F23+F75+F80)</f>
        <v>13.856367642074702</v>
      </c>
    </row>
    <row r="200" spans="2:11">
      <c r="C200" s="1" t="s">
        <v>332</v>
      </c>
      <c r="D200" s="97">
        <f t="shared" ref="D200:E200" si="35">D199/D189</f>
        <v>3.8120000000000001E-2</v>
      </c>
      <c r="E200" s="97">
        <f t="shared" si="35"/>
        <v>0.12257837837837839</v>
      </c>
      <c r="F200" s="97">
        <f>F199/F189</f>
        <v>2.3549551391036417E-2</v>
      </c>
    </row>
  </sheetData>
  <mergeCells count="1">
    <mergeCell ref="G3:K3"/>
  </mergeCells>
  <pageMargins left="0.25" right="0.25" top="0.75" bottom="0.75" header="0.3" footer="0.3"/>
  <pageSetup scale="70" orientation="landscape" cellComments="asDisplayed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Master Prices</vt:lpstr>
      <vt:lpstr>Current Price Explanations</vt:lpstr>
      <vt:lpstr>1-Year Out Price Explanations</vt:lpstr>
      <vt:lpstr>5-Year Out Price Explanations</vt:lpstr>
      <vt:lpstr>Feed (2)_IDOtherIngValues</vt:lpstr>
      <vt:lpstr>'Feed (2)_IDOtherIngValues'!Print_Area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robinreid</dc:creator>
  <cp:lastModifiedBy>RobinReid</cp:lastModifiedBy>
  <cp:lastPrinted>2016-02-08T15:35:06Z</cp:lastPrinted>
  <dcterms:created xsi:type="dcterms:W3CDTF">2015-03-25T19:42:47Z</dcterms:created>
  <dcterms:modified xsi:type="dcterms:W3CDTF">2021-01-05T16:59:44Z</dcterms:modified>
</cp:coreProperties>
</file>