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horton\Documents\KSU\RA\Merck\Mortality Cost\"/>
    </mc:Choice>
  </mc:AlternateContent>
  <bookViews>
    <workbookView xWindow="0" yWindow="0" windowWidth="28800" windowHeight="11880"/>
  </bookViews>
  <sheets>
    <sheet name="Background" sheetId="9" r:id="rId1"/>
    <sheet name="Further Info and Instructions" sheetId="10" r:id="rId2"/>
    <sheet name="Calculator" sheetId="6" r:id="rId3"/>
  </sheets>
  <definedNames>
    <definedName name="OLE_LINK1" localSheetId="1">'Further Info and Instructions'!$B$2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6" l="1"/>
  <c r="E15" i="6"/>
  <c r="D17" i="6"/>
  <c r="D18" i="6"/>
  <c r="E18" i="6"/>
  <c r="D23" i="6"/>
  <c r="D24" i="6"/>
  <c r="E24" i="6"/>
  <c r="D25" i="6" l="1"/>
  <c r="J10" i="6"/>
  <c r="E14" i="6" l="1"/>
  <c r="D14" i="6"/>
  <c r="K39" i="6"/>
  <c r="K32" i="6"/>
  <c r="K31" i="6"/>
  <c r="K30" i="6"/>
  <c r="K20" i="6"/>
  <c r="P21" i="6"/>
  <c r="K43" i="6"/>
  <c r="J43" i="6"/>
  <c r="E17" i="6" l="1"/>
  <c r="E23" i="6"/>
  <c r="E25" i="6" s="1"/>
  <c r="J23" i="6"/>
  <c r="D16" i="6" s="1"/>
  <c r="D19" i="6" s="1"/>
  <c r="D29" i="6" s="1"/>
  <c r="K23" i="6"/>
  <c r="E16" i="6" s="1"/>
  <c r="E19" i="6" l="1"/>
  <c r="E29" i="6" s="1"/>
  <c r="E9" i="6" s="1"/>
</calcChain>
</file>

<file path=xl/comments1.xml><?xml version="1.0" encoding="utf-8"?>
<comments xmlns="http://schemas.openxmlformats.org/spreadsheetml/2006/main">
  <authors>
    <author>Lucas Horton</author>
  </authors>
  <commentList>
    <comment ref="O9" authorId="0" shapeId="0">
      <text>
        <r>
          <rPr>
            <sz val="9"/>
            <color indexed="81"/>
            <rFont val="Tahoma"/>
            <family val="2"/>
          </rPr>
          <t>Affects costs and net return only; does not affect breakeven.</t>
        </r>
      </text>
    </comment>
    <comment ref="I16" authorId="0" shapeId="0">
      <text>
        <r>
          <rPr>
            <sz val="9"/>
            <color indexed="81"/>
            <rFont val="Tahoma"/>
            <family val="2"/>
          </rPr>
          <t>This is the percent reduction in total mortality that occurs when using the intervention compared to current practice.</t>
        </r>
      </text>
    </comment>
    <comment ref="C18" authorId="0" shapeId="0">
      <text>
        <r>
          <rPr>
            <sz val="9"/>
            <color indexed="81"/>
            <rFont val="Tahoma"/>
            <family val="2"/>
          </rPr>
          <t>Calculated only if "YES" is selected in cell K26.</t>
        </r>
      </text>
    </comment>
    <comment ref="I20" authorId="0" shapeId="0">
      <text>
        <r>
          <rPr>
            <sz val="9"/>
            <color indexed="81"/>
            <rFont val="Tahoma"/>
            <family val="2"/>
          </rPr>
          <t>Expected mortality using current management practices.</t>
        </r>
      </text>
    </comment>
    <comment ref="O20" authorId="0" shapeId="0">
      <text>
        <r>
          <rPr>
            <sz val="9"/>
            <color indexed="81"/>
            <rFont val="Tahoma"/>
            <family val="2"/>
          </rPr>
          <t>It is recommended to use forward-looking (futures) prices based on calculated days-on-feed, if current feeder prices are used.</t>
        </r>
      </text>
    </comment>
    <comment ref="I21" authorId="0" shapeId="0">
      <text>
        <r>
          <rPr>
            <sz val="9"/>
            <color indexed="81"/>
            <rFont val="Tahoma"/>
            <family val="2"/>
          </rPr>
          <t>This calculates the average day-on-feed that mortalities occurred in the pen (based on a percentage of the total feeding period), to account for feed costs incurred up to that point.</t>
        </r>
      </text>
    </comment>
    <comment ref="I22" authorId="0" shapeId="0">
      <text>
        <r>
          <rPr>
            <sz val="9"/>
            <color indexed="81"/>
            <rFont val="Tahoma"/>
            <family val="2"/>
          </rPr>
          <t>This percentage value reduces the amount of feed consumed by cattle that become mortalities, as we assume these animals are less healthy on average, and consume less feed than their pen-mates.</t>
        </r>
      </text>
    </comment>
    <comment ref="C24" authorId="0" shapeId="0">
      <text>
        <r>
          <rPr>
            <sz val="9"/>
            <color indexed="81"/>
            <rFont val="Tahoma"/>
            <family val="2"/>
          </rPr>
          <t>Calculated only if "YES" is selected in cell K35.</t>
        </r>
      </text>
    </comment>
    <comment ref="I26" authorId="0" shapeId="0">
      <text>
        <r>
          <rPr>
            <sz val="9"/>
            <color indexed="81"/>
            <rFont val="Tahoma"/>
            <family val="2"/>
          </rPr>
          <t>Toggle to "YES" if incorporating morbidity changes is desired.</t>
        </r>
      </text>
    </comment>
    <comment ref="I27" authorId="0" shapeId="0">
      <text>
        <r>
          <rPr>
            <sz val="9"/>
            <color indexed="81"/>
            <rFont val="Tahoma"/>
            <family val="2"/>
          </rPr>
          <t>The percent morbidity change can be selected to either increase or decrease with use of the intervention.</t>
        </r>
      </text>
    </comment>
    <comment ref="I35" authorId="0" shapeId="0">
      <text>
        <r>
          <rPr>
            <sz val="9"/>
            <color indexed="81"/>
            <rFont val="Tahoma"/>
            <family val="2"/>
          </rPr>
          <t>Toggle to "YES" if incorporating removal changes is desired.</t>
        </r>
      </text>
    </comment>
    <comment ref="I36" authorId="0" shapeId="0">
      <text>
        <r>
          <rPr>
            <sz val="9"/>
            <color indexed="81"/>
            <rFont val="Tahoma"/>
            <family val="2"/>
          </rPr>
          <t>The percent morbidity change can be selected to either increase or decrease with use of the intervention.</t>
        </r>
      </text>
    </comment>
  </commentList>
</comments>
</file>

<file path=xl/sharedStrings.xml><?xml version="1.0" encoding="utf-8"?>
<sst xmlns="http://schemas.openxmlformats.org/spreadsheetml/2006/main" count="123" uniqueCount="106">
  <si>
    <t>Dry matter intake, lb/d</t>
  </si>
  <si>
    <t>Removals, %</t>
  </si>
  <si>
    <t>Mortality, %</t>
  </si>
  <si>
    <t>Feeder purchase price, $/cwt</t>
  </si>
  <si>
    <t>Dry feed and yardage, $/ton</t>
  </si>
  <si>
    <t>Render fee, $/mortality</t>
  </si>
  <si>
    <t>Average days-on-feed at removal, % of feeding period</t>
  </si>
  <si>
    <t>Average days-on-feed at mortality, % of feeding period</t>
  </si>
  <si>
    <t>Morbidity</t>
  </si>
  <si>
    <t>First treatment, $/hd</t>
  </si>
  <si>
    <t>Second treatment, $/hd</t>
  </si>
  <si>
    <t>Third treatment, $/hd</t>
  </si>
  <si>
    <t>First treatment, %</t>
  </si>
  <si>
    <t>Second treatment, %</t>
  </si>
  <si>
    <t>Third treatment, %</t>
  </si>
  <si>
    <t>Average removal weight, lb</t>
  </si>
  <si>
    <t>Animal purchase</t>
  </si>
  <si>
    <t>Feed and yardage</t>
  </si>
  <si>
    <t>Rendering</t>
  </si>
  <si>
    <t>Finished cattle</t>
  </si>
  <si>
    <t>Total</t>
  </si>
  <si>
    <t>Cost Inputs</t>
  </si>
  <si>
    <t>Revenue Inputs</t>
  </si>
  <si>
    <t>Results</t>
  </si>
  <si>
    <t>Cattle Input Variables</t>
  </si>
  <si>
    <r>
      <t>Removals</t>
    </r>
    <r>
      <rPr>
        <vertAlign val="superscript"/>
        <sz val="12"/>
        <color theme="1"/>
        <rFont val="Arial"/>
        <family val="2"/>
      </rPr>
      <t>1</t>
    </r>
  </si>
  <si>
    <r>
      <rPr>
        <vertAlign val="superscript"/>
        <sz val="8"/>
        <color theme="1"/>
        <rFont val="Arial"/>
        <family val="2"/>
      </rPr>
      <t xml:space="preserve">1 </t>
    </r>
    <r>
      <rPr>
        <sz val="8"/>
        <color theme="1"/>
        <rFont val="Arial"/>
        <family val="2"/>
      </rPr>
      <t>Estimation of revenue based on adjustment of cull cow price (Horton et al., 2021)</t>
    </r>
  </si>
  <si>
    <t>Arrival weight, lb/hd placed</t>
  </si>
  <si>
    <t>Average daily gain, lb/hd shipped</t>
  </si>
  <si>
    <t>Final live weight, lb/hd shipped</t>
  </si>
  <si>
    <t>Marginal net return difference, $/hd placed</t>
  </si>
  <si>
    <t>Costs, $/hd placed</t>
  </si>
  <si>
    <t>Revenue, $/hd placed</t>
  </si>
  <si>
    <t>Net return, $/hd placed</t>
  </si>
  <si>
    <t>Pen days-on-feed</t>
  </si>
  <si>
    <r>
      <t>Interest rate</t>
    </r>
    <r>
      <rPr>
        <vertAlign val="superscript"/>
        <sz val="12"/>
        <color theme="1"/>
        <rFont val="Arial"/>
        <family val="2"/>
      </rPr>
      <t>1</t>
    </r>
    <r>
      <rPr>
        <sz val="12"/>
        <color theme="1"/>
        <rFont val="Arial"/>
        <family val="2"/>
      </rPr>
      <t>, %</t>
    </r>
  </si>
  <si>
    <t>Economic Input Variables</t>
  </si>
  <si>
    <t>Animal Performance</t>
  </si>
  <si>
    <t>Intervention Effectiveness</t>
  </si>
  <si>
    <t>Current</t>
  </si>
  <si>
    <t>Does intervention affect morbidity?</t>
  </si>
  <si>
    <t>Does intervention affect removals (railers)?</t>
  </si>
  <si>
    <t>Morbidity change, %</t>
  </si>
  <si>
    <t>Removal change, %</t>
  </si>
  <si>
    <r>
      <t>Estimated removal carcass weight</t>
    </r>
    <r>
      <rPr>
        <vertAlign val="superscript"/>
        <sz val="12"/>
        <color theme="1"/>
        <rFont val="Arial"/>
        <family val="2"/>
      </rPr>
      <t>2</t>
    </r>
    <r>
      <rPr>
        <sz val="12"/>
        <color theme="1"/>
        <rFont val="Arial"/>
        <family val="2"/>
      </rPr>
      <t>, lb</t>
    </r>
  </si>
  <si>
    <t>Live fed cattle price, $/cwt</t>
  </si>
  <si>
    <t>Processing, $/hd</t>
  </si>
  <si>
    <t>Processing</t>
  </si>
  <si>
    <t>Intervention</t>
  </si>
  <si>
    <t>Breakeven cost for Intervention</t>
  </si>
  <si>
    <t>decrease</t>
  </si>
  <si>
    <t>Mortality change, %</t>
  </si>
  <si>
    <t>% DMI consumed by mortalities</t>
  </si>
  <si>
    <t>Dry matter intake by removals, % pen average</t>
  </si>
  <si>
    <r>
      <t>Adjusted hd-days per animal placed</t>
    </r>
    <r>
      <rPr>
        <vertAlign val="superscript"/>
        <sz val="12"/>
        <color theme="1"/>
        <rFont val="Arial"/>
        <family val="2"/>
      </rPr>
      <t>1</t>
    </r>
  </si>
  <si>
    <r>
      <t>Dressed cull cow price</t>
    </r>
    <r>
      <rPr>
        <vertAlign val="superscript"/>
        <sz val="12"/>
        <color theme="1"/>
        <rFont val="Arial"/>
        <family val="2"/>
      </rPr>
      <t>2</t>
    </r>
    <r>
      <rPr>
        <sz val="12"/>
        <color theme="1"/>
        <rFont val="Arial"/>
        <family val="2"/>
      </rPr>
      <t>, $/cwt</t>
    </r>
  </si>
  <si>
    <r>
      <t>Morbidity</t>
    </r>
    <r>
      <rPr>
        <vertAlign val="superscript"/>
        <sz val="12"/>
        <color theme="1"/>
        <rFont val="Arial"/>
        <family val="2"/>
      </rPr>
      <t>2</t>
    </r>
  </si>
  <si>
    <t>Morbidity (if 'YES*' is selected)</t>
  </si>
  <si>
    <t>Removals (if 'YES*' is selected)</t>
  </si>
  <si>
    <t>NO*</t>
  </si>
  <si>
    <t>decrease*</t>
  </si>
  <si>
    <r>
      <t xml:space="preserve">* Select from dropdown list
</t>
    </r>
    <r>
      <rPr>
        <vertAlign val="superscript"/>
        <sz val="8"/>
        <color theme="1"/>
        <rFont val="Arial"/>
        <family val="2"/>
      </rPr>
      <t>1</t>
    </r>
    <r>
      <rPr>
        <sz val="8"/>
        <color theme="1"/>
        <rFont val="Arial"/>
        <family val="2"/>
      </rPr>
      <t xml:space="preserve"> Used for determining feed costs per animal placed; calculates per-animal hd-days weighted by dry matter intake, summing survivors at full DMI and mortality/removal days adjusted by their respective DMI reduction fractions
</t>
    </r>
    <r>
      <rPr>
        <vertAlign val="superscript"/>
        <sz val="8"/>
        <color theme="1"/>
        <rFont val="Arial"/>
        <family val="2"/>
      </rPr>
      <t xml:space="preserve">2 </t>
    </r>
    <r>
      <rPr>
        <sz val="8"/>
        <color theme="1"/>
        <rFont val="Arial"/>
        <family val="2"/>
      </rPr>
      <t xml:space="preserve">Formula based on Tatum et al. (2012), required for estimating revenue from removals
</t>
    </r>
  </si>
  <si>
    <r>
      <rPr>
        <vertAlign val="superscript"/>
        <sz val="8"/>
        <color theme="1"/>
        <rFont val="Arial"/>
        <family val="2"/>
      </rPr>
      <t>1</t>
    </r>
    <r>
      <rPr>
        <sz val="8"/>
        <color theme="1"/>
        <rFont val="Arial"/>
        <family val="2"/>
      </rPr>
      <t xml:space="preserve"> Assumes money borrowing on feeder cattle and 1/2 of feed
</t>
    </r>
    <r>
      <rPr>
        <vertAlign val="superscript"/>
        <sz val="8"/>
        <color theme="1"/>
        <rFont val="Arial"/>
        <family val="2"/>
      </rPr>
      <t>2</t>
    </r>
    <r>
      <rPr>
        <sz val="8"/>
        <color theme="1"/>
        <rFont val="Arial"/>
        <family val="2"/>
      </rPr>
      <t xml:space="preserve"> Only used if OPTIONAL section(s) = YES*; regression from Horton et al. (2025)</t>
    </r>
  </si>
  <si>
    <t>Horton, L. M., B. E. Depenbusch, D. L. Pendell, and D. G. Renter. 2021. Description of feedlot animals culled for slaughter, revenue received, and associations with reported US beef market prices. Bov. Pract. 55:65–77. doi:10.21423/bovine-vol55no1p65-77.</t>
  </si>
  <si>
    <t>Horton, L. M., T. C. Schroeder, M. N. Streeter, J. P. Hutcheson, and D. G. Renter. 2025. Stochastic modeling of economic risk and net return distributions for feedlot steers marketed at alternative endpoints. J. Anim. Sci. 103. doi:10.1093/jas/skaf074.</t>
  </si>
  <si>
    <t>Tatum, J. D., W. J. Platter, J. L. Bargen, and R. A. Endsley. 2012. Carcass-based measures of cattle performance and feeding profitability. Prof. Anim. Sci. 28:173–183. doi:10.15232/S1080-7446(15)30338-7.</t>
  </si>
  <si>
    <r>
      <t xml:space="preserve">Other </t>
    </r>
    <r>
      <rPr>
        <b/>
        <sz val="12"/>
        <color rgb="FF0000FF"/>
        <rFont val="Arial"/>
        <family val="2"/>
      </rPr>
      <t>BLUE</t>
    </r>
    <r>
      <rPr>
        <sz val="12"/>
        <color theme="1"/>
        <rFont val="Arial"/>
        <family val="2"/>
      </rPr>
      <t xml:space="preserve"> values can be changed for fine-tuning</t>
    </r>
  </si>
  <si>
    <t>INTRODUCTION</t>
  </si>
  <si>
    <t>INSTRUCTIONS FOR THE USER:</t>
  </si>
  <si>
    <t>FOR MORE INFORMATION:</t>
  </si>
  <si>
    <t>Originally developed by:</t>
  </si>
  <si>
    <t>KSU-Breakeven Costs for Reducing Feedlot Mortality</t>
  </si>
  <si>
    <t>An Excel spreadsheet program to evaluate the breakeven costs for interventions targeted at reducing mortality in the feedlot.</t>
  </si>
  <si>
    <r>
      <t xml:space="preserve">Be sure to </t>
    </r>
    <r>
      <rPr>
        <b/>
        <sz val="12"/>
        <rFont val="Arial"/>
        <family val="2"/>
      </rPr>
      <t xml:space="preserve">"Enable Content" </t>
    </r>
    <r>
      <rPr>
        <sz val="12"/>
        <rFont val="Arial"/>
        <family val="2"/>
      </rPr>
      <t xml:space="preserve">and </t>
    </r>
    <r>
      <rPr>
        <b/>
        <sz val="12"/>
        <rFont val="Arial"/>
        <family val="2"/>
      </rPr>
      <t>"Enable Macros"</t>
    </r>
    <r>
      <rPr>
        <sz val="12"/>
        <rFont val="Arial"/>
        <family val="2"/>
      </rPr>
      <t xml:space="preserve"> for the spreadsheet to function correctly.</t>
    </r>
  </si>
  <si>
    <t>A spreadsheet program to calculate the cost effectiveness of interventions targeted at reducing feedlot mortality, given the cattle population, and expectations on feedlot performance, health, effectiveness of the intervention, and prices.</t>
  </si>
  <si>
    <t>Copyright 2025 AgManager.info, K-State Department of Agricultural Economics</t>
  </si>
  <si>
    <t>Lucas M. Horton, Ph.D.</t>
  </si>
  <si>
    <t>Epidemiologist</t>
  </si>
  <si>
    <t>Department of Diagnostic Medicine and Pathobiology</t>
  </si>
  <si>
    <t>Center for Outcomes Research and Epidemiology</t>
  </si>
  <si>
    <t>lhorton@vet.k-state.edu</t>
  </si>
  <si>
    <r>
      <t>In the</t>
    </r>
    <r>
      <rPr>
        <b/>
        <sz val="12"/>
        <rFont val="Arial"/>
        <family val="2"/>
      </rPr>
      <t xml:space="preserve"> "Calculator" tab, </t>
    </r>
    <r>
      <rPr>
        <sz val="12"/>
        <rFont val="Arial"/>
        <family val="2"/>
      </rPr>
      <t xml:space="preserve">all </t>
    </r>
    <r>
      <rPr>
        <b/>
        <sz val="12"/>
        <color rgb="FF0000FF"/>
        <rFont val="Arial"/>
        <family val="2"/>
      </rPr>
      <t>blue</t>
    </r>
    <r>
      <rPr>
        <sz val="12"/>
        <rFont val="Arial"/>
        <family val="2"/>
      </rPr>
      <t xml:space="preserve"> numbers are inputs and all black numbers are calculated from these inputs.  Several variables have a </t>
    </r>
    <r>
      <rPr>
        <b/>
        <sz val="12"/>
        <color rgb="FFC00000"/>
        <rFont val="Arial"/>
        <family val="2"/>
      </rPr>
      <t xml:space="preserve">red diamond </t>
    </r>
    <r>
      <rPr>
        <sz val="12"/>
        <rFont val="Arial"/>
        <family val="2"/>
      </rPr>
      <t>in the upper right hand corner of the cell.  By moving your mouse cursor over this diamond, an additional description of the variable will be displayed on the screen.  The calculator was developed to specifically evaluate mortality changes from applying an intervention, however, users may also incorporate potential morbidity and removal (i.e., railers, culls) changes if desired, by toggeling those sections on.</t>
    </r>
  </si>
  <si>
    <r>
      <t>This calculator is designed to evaluate the cost effectiveness of interventions targeted at reducing feedlot mortality.  The final outcome, "</t>
    </r>
    <r>
      <rPr>
        <u/>
        <sz val="12"/>
        <color theme="1"/>
        <rFont val="Arial"/>
        <family val="2"/>
      </rPr>
      <t>Breakeven cost for Intervention</t>
    </r>
    <r>
      <rPr>
        <sz val="12"/>
        <color theme="1"/>
        <rFont val="Arial"/>
        <family val="2"/>
      </rPr>
      <t>" is the monetary advantage obtained from applying the intervention vs not, meaning the intervention needs to cost less than this value for the specified scenario (cattle population, intervention effectiveness, economic conditions) to pay for itself.  The primary inputs users should consider altering are expected cattle performance, expected mortality for the population, the effectiveness of the intervention at reducing mortality, and economic variables.</t>
    </r>
  </si>
  <si>
    <r>
      <t xml:space="preserve">Highlighted values in </t>
    </r>
    <r>
      <rPr>
        <b/>
        <sz val="14"/>
        <color rgb="FF0000FF"/>
        <rFont val="Arial"/>
        <family val="2"/>
      </rPr>
      <t>BLUE</t>
    </r>
    <r>
      <rPr>
        <sz val="14"/>
        <color theme="1"/>
        <rFont val="Arial"/>
        <family val="2"/>
      </rPr>
      <t xml:space="preserve"> should be  changed to evaluate different scenarios</t>
    </r>
  </si>
  <si>
    <t>Mortality</t>
  </si>
  <si>
    <t>OPTIONAL - Morbidity</t>
  </si>
  <si>
    <t>OPTIONAL - Removals</t>
  </si>
  <si>
    <t>Mortality Intervention Breakeven Calculator</t>
  </si>
  <si>
    <t>As interventions to reduce death loss are brought to market, producers are faced with the task of determining if and when adoption is economically advantageous.  Whether adopting an intervention to reduce death loss is worthwhile may vary depending on numerous factors, including cattle demographics, disease risk, intervention effectiveness, intervention costs, and market conditions.  As such, the breakeven cost required to economically justify the use of an intervention is unlikely to be the same for each pen (or lot) and may fluctuate over time as market conditions and costs change.</t>
  </si>
  <si>
    <t>This calculator was developed to evaluate various scenarios to determine the breakeven cost of using an intervention to reduce mortality in the feedlot.  It is used by specifying cattle characteristics, the expected effectiveness of a given intervention, and market prices.  Users can use the output to help determine if an intervention may be economically feasible given the specified scenario.</t>
  </si>
  <si>
    <t>Users should specify the expected animal performance outcomes for the cattle population in question.  This includes arrival weight, average daily gain (ADG), dry matter intake (DMI), and final live weight.  Days-on-feed (DOF) for the pen is calculated based on ADG and the amount of weight gain between arrival and final weights.</t>
  </si>
  <si>
    <t>The effectiveness of the intervention is also specified in this section, as a percent reduction in mortality compared to current practice.  For example, if current mortality for the population is expected to be 2% (also specified here), and the intervention is expected to reduce mortality by 25%, mortality for animals given the intervention would be expected to be 1.5%.</t>
  </si>
  <si>
    <t>The timing of when mortalities occur on average ("Average days-on-feed at mortality, % of feeding period") can be changed for both current practice and the intervention if desired.  It is calculated as a percent of the total feeding period (e.g., 50% implies mortalities occur midway through the feeding period on average, and the average DOF at death is calculated from this percentage and the pen DOF).  We also assume that animals resulting in a mortality are less healthy on average and have reduced DMI compared to their pen mates, and these percentage values can be adjusted by changing the "% DMI consumed by mortalities" cells for each group.  The combination of when mortalities occur, how much they consumed compared to healthy pen mates, and mean DMI of the pen are used to calculate feed costs invested in eventual mortalities before death.</t>
  </si>
  <si>
    <t xml:space="preserve">Two optional sections (turned off by default) to additionally account for potential morbidity and removal (i.e., railers or feedlot culls marketed early at a discounted price) changes from the intervention can be toggled on by selecting "YES" in the respective sections.  Morbidity and removals could either increase or decrease with mortality-targeted interventions; therefore, users can also toggle "increase" or "decrease" for the percentage change with the intervention.  For example, morbidity and removals often decrease when using metaphylaxis, while a technology that better identifies morbid cattle may select more removals and increase the number of treated cattle, ultimately decreasing mortality.  The remaining editable values in the optional sections function similarly to the Mortality section, where expectations for current practice should be specified (expected treatment percentages, expected removal percent), along with the effectiveness of the intervention, assumptions around when removal events occur on average, and the characteristics of those animals.  </t>
  </si>
  <si>
    <t>Users should alter primary cost and revenue prices to reflect current or expected economic conditions.  Feeder purchase price can be changed, but users should note that while it has a strong impact on net return, it does not affect the breakeven cost of the intervention.  This is because it is a "sunk" cost, meaning that the same total cost was applied to both current and intervention groups; only differences between the groups will change the breakeven value.  The dry feed and yardage price ($/ton) is also input here.</t>
  </si>
  <si>
    <t>Other cost inputs may be changed for fine-tuning depending on the operation.  The interest rate assumes money borrowing on the cost of feeder cattle purchase and ½ of feed.  A fee for rendering dead animals may also be applied if relevant.  Morbidity costs for first, second, and third treatments (potentially based on pharmaceutical regimens used by the operation) may be edited, but are only incorporated in calculations if the optional morbidity section is included (toggled to "YES").</t>
  </si>
  <si>
    <t xml:space="preserve">The only revenue input that may be edited by the user is the live fed cattle price.  If forward-looking, it is recommended to use futures prices as opposed to current prices.  Ultimately, the feeder cattle price should be reflective of the cattle population (i.e., sex, arrival weight), and the fed cattle price should represent a realistic lag from that time point, dependent on pen DOF.  For example, if a current fed cattle price is used, a historical feeder cattle price reflective of when cattle would have been purchased should be used.  Dressed cull cow price is a calculated value based on the specified fed cattle price and is used to approximate revenue received from early-marketing removals (at a discounted value dependent on the specified removed animal weight; Horton et al., 2021); revenue from removals is incorporated in calculations only if the optional removal section is included (toggled to "YES").   </t>
  </si>
  <si>
    <t>The main results are found in the far left panel, where the primary outcome is the breakeven cost for the intervention (per animal placed), which shows the change in net return that occurred between current practice and use of the intervention, regardless of whether or not the cattle were profitable.  In other words, the breakeven cost could be in the form of more profit or reduced loss, depending on the prices and cattle population evaluated.</t>
  </si>
  <si>
    <t>The breakeven cost is the difference between net returns, shown at the bottom of the results panel.</t>
  </si>
  <si>
    <t>The net return values are calculated based on the differences between cost and revenue totals.  Morbidity cost and revenue from removals are only incorporated if "YES" was selected in the respective optional sections.</t>
  </si>
  <si>
    <t>Assumptions and Limitations</t>
  </si>
  <si>
    <t>The greatest assumptions of this calculator are that the input parameters are known and fixed.  Unless one is evaluating retrospectively (i.e., what could one have justified paying for an intervention on closed lots of cattle with known performance, health, and economic outcomes), the majority of input parameters come with a degree of uncertainty, which introduces variability and risk that are not accounted for by the calculator.  That is, some deviation from the expected is highly likely.  Even if cattle and economic variables were known (e.g., retrospectively), intervention effectiveness (% mortality reduction) should also not be expected to be constant.  For example, if an intervention is expected to reduce mortality by 25% on average, it may still range from (e.g.) 10% to 40% depending on the cattle population and environment, meaning that large deviations from the calculated breakeven cost are still possible.  Ultimately, it should be understood that the spreadsheet calculator does not account for risk (the distribution/variability of potential outcomes) on its own, and users may want to perform several iterations for a given scenario (i.e., what happens if fed cattle prices are lower than anticipated, if current practice mortality is lower than anticipated, etc.).</t>
  </si>
  <si>
    <t>Additionally, although the primary outcome is the breakeven cost of an intervention, there are other potential "values" that may need to be considered beyond whether or not the intervention pays for itself.  That is, there may be reasons beyond purely economic justification to implement a mortality-targeted intervention, and producers may be willing to pay more than the breakeven to achieve certain values.  For example, reducing feedlot mortality may help producers improve animal welfare and sustainability goals, improve worker morale and labor requirements (e.g., treating fewer cattle), sustain promised production volumes, or sustain good relations with the packer (to name a few).  In essence, while this calculator provides estimates of breakeven points, these estimates should likely be paired alongside other potential values when ultimately making mortality-targeted decisions.</t>
  </si>
  <si>
    <t>References</t>
  </si>
  <si>
    <r>
      <t xml:space="preserve">Values in </t>
    </r>
    <r>
      <rPr>
        <b/>
        <sz val="12"/>
        <color rgb="FF0000FF"/>
        <rFont val="Arial"/>
        <family val="2"/>
      </rPr>
      <t>BLUE</t>
    </r>
    <r>
      <rPr>
        <sz val="12"/>
        <color theme="1"/>
        <rFont val="Arial"/>
        <family val="2"/>
      </rPr>
      <t xml:space="preserve"> are user inputs that can be changed, where highlighted values are deemed most critical, and non-highlighted values can be changed for fine-tuning.  The final outcome, "Breakeven Cost for Intervention," is the monetary advantage obtained from applying the intervention versus not, meaning the intervention needs to cost less than this value to pay for itself, given the scenario in the inputs.  Descriptions of each panel in the calculator and how to use them are described below.</t>
    </r>
  </si>
  <si>
    <t>Version- 9.18.2025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</si>
</sst>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0.0"/>
    <numFmt numFmtId="165" formatCode="0.0%"/>
    <numFmt numFmtId="166" formatCode="0.000%"/>
  </numFmts>
  <fonts count="37">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8"/>
      <color theme="1"/>
      <name val="Arial"/>
      <family val="2"/>
    </font>
    <font>
      <b/>
      <sz val="12"/>
      <color rgb="FF0000FF"/>
      <name val="Arial"/>
      <family val="2"/>
    </font>
    <font>
      <b/>
      <sz val="16"/>
      <color theme="1"/>
      <name val="Arial"/>
      <family val="2"/>
    </font>
    <font>
      <vertAlign val="superscript"/>
      <sz val="12"/>
      <color theme="1"/>
      <name val="Arial"/>
      <family val="2"/>
    </font>
    <font>
      <vertAlign val="superscript"/>
      <sz val="8"/>
      <color theme="1"/>
      <name val="Arial"/>
      <family val="2"/>
    </font>
    <font>
      <sz val="9"/>
      <color theme="1"/>
      <name val="Arial"/>
      <family val="2"/>
    </font>
    <font>
      <sz val="16"/>
      <color theme="1"/>
      <name val="Arial"/>
      <family val="2"/>
    </font>
    <font>
      <sz val="12"/>
      <name val="Arial"/>
      <family val="2"/>
    </font>
    <font>
      <b/>
      <sz val="12"/>
      <color rgb="FFC00000"/>
      <name val="Arial"/>
      <family val="2"/>
    </font>
    <font>
      <sz val="14"/>
      <color theme="1"/>
      <name val="Arial"/>
      <family val="2"/>
    </font>
    <font>
      <b/>
      <sz val="14"/>
      <color rgb="FF0000FF"/>
      <name val="Arial"/>
      <family val="2"/>
    </font>
    <font>
      <u/>
      <sz val="12"/>
      <color theme="1"/>
      <name val="Arial"/>
      <family val="2"/>
    </font>
    <font>
      <sz val="9"/>
      <color indexed="81"/>
      <name val="Tahoma"/>
      <family val="2"/>
    </font>
    <font>
      <sz val="10"/>
      <name val="Arial"/>
      <family val="2"/>
    </font>
    <font>
      <b/>
      <sz val="12"/>
      <color theme="0"/>
      <name val="Arial"/>
      <family val="2"/>
    </font>
    <font>
      <sz val="10"/>
      <color theme="0"/>
      <name val="Arial"/>
      <family val="2"/>
    </font>
    <font>
      <b/>
      <sz val="9"/>
      <color theme="0"/>
      <name val="Arial"/>
      <family val="2"/>
    </font>
    <font>
      <b/>
      <sz val="11"/>
      <color theme="0"/>
      <name val="Arial"/>
      <family val="2"/>
    </font>
    <font>
      <b/>
      <i/>
      <sz val="12"/>
      <color theme="0"/>
      <name val="Arial"/>
      <family val="2"/>
    </font>
    <font>
      <b/>
      <sz val="12"/>
      <name val="Arial"/>
      <family val="2"/>
    </font>
    <font>
      <sz val="12"/>
      <name val="Arial MT"/>
    </font>
    <font>
      <u/>
      <sz val="10"/>
      <color indexed="12"/>
      <name val="Arial"/>
      <family val="2"/>
    </font>
    <font>
      <sz val="11"/>
      <color theme="1"/>
      <name val="Arial"/>
      <family val="2"/>
    </font>
    <font>
      <b/>
      <i/>
      <sz val="20"/>
      <color theme="0"/>
      <name val="Arial"/>
      <family val="2"/>
    </font>
    <font>
      <sz val="18"/>
      <color theme="0"/>
      <name val="Arial"/>
      <family val="2"/>
    </font>
    <font>
      <b/>
      <i/>
      <sz val="13"/>
      <color theme="0"/>
      <name val="Arial"/>
      <family val="2"/>
    </font>
    <font>
      <i/>
      <sz val="13"/>
      <color theme="0"/>
      <name val="Arial"/>
      <family val="2"/>
    </font>
    <font>
      <sz val="13"/>
      <color theme="0"/>
      <name val="Arial"/>
      <family val="2"/>
    </font>
    <font>
      <b/>
      <u/>
      <sz val="12"/>
      <name val="Arial"/>
      <family val="2"/>
    </font>
    <font>
      <u/>
      <sz val="12"/>
      <color indexed="12"/>
      <name val="Arial"/>
      <family val="2"/>
    </font>
    <font>
      <u/>
      <sz val="11"/>
      <color theme="10"/>
      <name val="Calibri"/>
      <family val="2"/>
      <scheme val="minor"/>
    </font>
    <font>
      <u/>
      <sz val="12"/>
      <color theme="10"/>
      <name val="Arial"/>
      <family val="2"/>
    </font>
    <font>
      <b/>
      <sz val="14"/>
      <color theme="1"/>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rgb="FFBEF4CF"/>
        <bgColor indexed="64"/>
      </patternFill>
    </fill>
    <fill>
      <patternFill patternType="solid">
        <fgColor rgb="FFECCACA"/>
        <bgColor indexed="64"/>
      </patternFill>
    </fill>
    <fill>
      <patternFill patternType="solid">
        <fgColor rgb="FFD5B8EA"/>
        <bgColor indexed="64"/>
      </patternFill>
    </fill>
    <fill>
      <patternFill patternType="solid">
        <fgColor rgb="FFE2FAE9"/>
        <bgColor indexed="64"/>
      </patternFill>
    </fill>
    <fill>
      <patternFill patternType="solid">
        <fgColor theme="5" tint="0.79998168889431442"/>
        <bgColor indexed="64"/>
      </patternFill>
    </fill>
    <fill>
      <patternFill patternType="solid">
        <fgColor rgb="FFEDFE98"/>
        <bgColor indexed="64"/>
      </patternFill>
    </fill>
    <fill>
      <patternFill patternType="solid">
        <fgColor rgb="FF7030A0"/>
        <bgColor indexed="64"/>
      </patternFill>
    </fill>
    <fill>
      <patternFill patternType="solid">
        <fgColor theme="2"/>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7">
    <xf numFmtId="0" fontId="0" fillId="0" borderId="0"/>
    <xf numFmtId="9" fontId="1" fillId="0" borderId="0" applyFont="0" applyFill="0" applyBorder="0" applyAlignment="0" applyProtection="0"/>
    <xf numFmtId="0" fontId="17" fillId="0" borderId="0"/>
    <xf numFmtId="0" fontId="24"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4" fillId="0" borderId="0" applyNumberFormat="0" applyFill="0" applyBorder="0" applyAlignment="0" applyProtection="0"/>
  </cellStyleXfs>
  <cellXfs count="208">
    <xf numFmtId="0" fontId="0" fillId="0" borderId="0" xfId="0"/>
    <xf numFmtId="0" fontId="2" fillId="2" borderId="0" xfId="0" applyFont="1" applyFill="1" applyAlignment="1" applyProtection="1">
      <alignment vertical="center"/>
      <protection locked="0"/>
    </xf>
    <xf numFmtId="0" fontId="10" fillId="2" borderId="0" xfId="0" applyFont="1" applyFill="1" applyProtection="1">
      <protection locked="0"/>
    </xf>
    <xf numFmtId="0" fontId="2" fillId="2" borderId="0" xfId="0" applyFont="1" applyFill="1" applyAlignment="1" applyProtection="1">
      <alignment horizontal="left"/>
      <protection locked="0"/>
    </xf>
    <xf numFmtId="0" fontId="2" fillId="5" borderId="15" xfId="0" applyFont="1" applyFill="1" applyBorder="1" applyAlignment="1" applyProtection="1">
      <alignment horizontal="left" vertical="center"/>
      <protection locked="0"/>
    </xf>
    <xf numFmtId="0" fontId="2" fillId="5" borderId="16" xfId="0" applyFont="1" applyFill="1" applyBorder="1" applyAlignment="1" applyProtection="1">
      <alignment horizontal="left" vertical="center"/>
      <protection locked="0"/>
    </xf>
    <xf numFmtId="0" fontId="2" fillId="5" borderId="17" xfId="0" applyFont="1" applyFill="1" applyBorder="1" applyAlignment="1" applyProtection="1">
      <alignment horizontal="left" vertical="center"/>
      <protection locked="0"/>
    </xf>
    <xf numFmtId="0" fontId="2" fillId="4" borderId="15" xfId="0" applyFont="1" applyFill="1" applyBorder="1" applyAlignment="1" applyProtection="1">
      <alignment vertical="center"/>
      <protection locked="0"/>
    </xf>
    <xf numFmtId="0" fontId="2" fillId="4" borderId="16" xfId="0" applyFont="1" applyFill="1" applyBorder="1" applyAlignment="1" applyProtection="1">
      <alignment vertical="center"/>
      <protection locked="0"/>
    </xf>
    <xf numFmtId="0" fontId="2" fillId="4" borderId="17" xfId="0" applyFont="1" applyFill="1" applyBorder="1" applyAlignment="1" applyProtection="1">
      <alignment vertical="center"/>
      <protection locked="0"/>
    </xf>
    <xf numFmtId="0" fontId="2" fillId="9" borderId="15" xfId="0" applyFont="1" applyFill="1" applyBorder="1" applyAlignment="1" applyProtection="1">
      <alignment horizontal="left" vertical="center"/>
      <protection locked="0"/>
    </xf>
    <xf numFmtId="0" fontId="2" fillId="9" borderId="16" xfId="0" applyFont="1" applyFill="1" applyBorder="1" applyAlignment="1" applyProtection="1">
      <alignment horizontal="left" vertical="center"/>
      <protection locked="0"/>
    </xf>
    <xf numFmtId="0" fontId="2" fillId="9" borderId="17" xfId="0" applyFont="1" applyFill="1" applyBorder="1" applyAlignment="1" applyProtection="1">
      <alignment horizontal="left" vertical="center"/>
      <protection locked="0"/>
    </xf>
    <xf numFmtId="0" fontId="2" fillId="5" borderId="10" xfId="0" applyFont="1" applyFill="1" applyBorder="1" applyAlignment="1" applyProtection="1">
      <alignment horizontal="left" vertical="center"/>
      <protection locked="0"/>
    </xf>
    <xf numFmtId="0" fontId="2" fillId="5" borderId="11" xfId="0" applyFont="1" applyFill="1" applyBorder="1" applyAlignment="1" applyProtection="1">
      <alignment horizontal="left" vertical="center"/>
      <protection locked="0"/>
    </xf>
    <xf numFmtId="0" fontId="2" fillId="4" borderId="10" xfId="0" applyFont="1" applyFill="1" applyBorder="1" applyAlignment="1" applyProtection="1">
      <alignment vertical="center"/>
      <protection locked="0"/>
    </xf>
    <xf numFmtId="0" fontId="2" fillId="4" borderId="11" xfId="0" applyFont="1" applyFill="1" applyBorder="1" applyAlignment="1" applyProtection="1">
      <alignment vertical="center"/>
      <protection locked="0"/>
    </xf>
    <xf numFmtId="0" fontId="2" fillId="9" borderId="10" xfId="0" applyFont="1" applyFill="1" applyBorder="1" applyAlignment="1" applyProtection="1">
      <alignment horizontal="left" vertical="center"/>
      <protection locked="0"/>
    </xf>
    <xf numFmtId="0" fontId="2" fillId="9" borderId="11" xfId="0" applyFont="1" applyFill="1" applyBorder="1" applyAlignment="1" applyProtection="1">
      <alignment horizontal="left" vertical="center"/>
      <protection locked="0"/>
    </xf>
    <xf numFmtId="0" fontId="2" fillId="3" borderId="10" xfId="0" applyFont="1" applyFill="1" applyBorder="1" applyAlignment="1" applyProtection="1">
      <alignment vertical="center"/>
      <protection locked="0"/>
    </xf>
    <xf numFmtId="0" fontId="5" fillId="10" borderId="0" xfId="0" applyFont="1" applyFill="1" applyAlignment="1" applyProtection="1">
      <alignment horizontal="center" vertical="center"/>
      <protection locked="0"/>
    </xf>
    <xf numFmtId="0" fontId="2" fillId="3" borderId="11" xfId="0" applyFont="1" applyFill="1" applyBorder="1" applyAlignment="1" applyProtection="1">
      <alignment vertical="center"/>
      <protection locked="0"/>
    </xf>
    <xf numFmtId="0" fontId="2" fillId="6" borderId="10" xfId="0" applyFont="1" applyFill="1" applyBorder="1" applyAlignment="1" applyProtection="1">
      <alignment horizontal="left" vertical="center"/>
      <protection locked="0"/>
    </xf>
    <xf numFmtId="44" fontId="5" fillId="10" borderId="11" xfId="0" applyNumberFormat="1" applyFont="1" applyFill="1" applyBorder="1" applyAlignment="1" applyProtection="1">
      <alignment vertical="center"/>
      <protection locked="0"/>
    </xf>
    <xf numFmtId="44" fontId="5" fillId="6" borderId="11" xfId="0" applyNumberFormat="1" applyFont="1" applyFill="1" applyBorder="1" applyAlignment="1" applyProtection="1">
      <alignment vertical="center"/>
      <protection locked="0"/>
    </xf>
    <xf numFmtId="0" fontId="2" fillId="5" borderId="0" xfId="0" applyFont="1" applyFill="1" applyAlignment="1" applyProtection="1">
      <alignment horizontal="left" vertical="center"/>
      <protection locked="0"/>
    </xf>
    <xf numFmtId="2" fontId="5" fillId="10" borderId="0" xfId="0" applyNumberFormat="1" applyFont="1" applyFill="1" applyAlignment="1" applyProtection="1">
      <alignment horizontal="center" vertical="center"/>
      <protection locked="0"/>
    </xf>
    <xf numFmtId="165" fontId="5" fillId="6" borderId="11" xfId="1" applyNumberFormat="1" applyFont="1" applyFill="1" applyBorder="1" applyAlignment="1" applyProtection="1">
      <alignment horizontal="right" vertical="center"/>
      <protection locked="0"/>
    </xf>
    <xf numFmtId="0" fontId="2" fillId="6" borderId="8" xfId="0" applyFont="1" applyFill="1" applyBorder="1" applyAlignment="1" applyProtection="1">
      <alignment horizontal="left" vertical="center"/>
      <protection locked="0"/>
    </xf>
    <xf numFmtId="0" fontId="2" fillId="6" borderId="2" xfId="0" applyFont="1" applyFill="1" applyBorder="1" applyAlignment="1" applyProtection="1">
      <alignment horizontal="center" vertical="center"/>
      <protection locked="0"/>
    </xf>
    <xf numFmtId="0" fontId="2" fillId="6" borderId="9" xfId="0" applyFont="1" applyFill="1" applyBorder="1" applyAlignment="1" applyProtection="1">
      <alignment horizontal="center" vertical="center"/>
      <protection locked="0"/>
    </xf>
    <xf numFmtId="0" fontId="2" fillId="3" borderId="5" xfId="0" applyFont="1" applyFill="1" applyBorder="1" applyAlignment="1" applyProtection="1">
      <alignment vertical="center"/>
      <protection locked="0"/>
    </xf>
    <xf numFmtId="0" fontId="5" fillId="10" borderId="14" xfId="0" applyFont="1" applyFill="1" applyBorder="1" applyAlignment="1" applyProtection="1">
      <alignment horizontal="center" vertical="center"/>
      <protection locked="0"/>
    </xf>
    <xf numFmtId="0" fontId="2" fillId="3" borderId="6"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44" fontId="2" fillId="6" borderId="11" xfId="0" applyNumberFormat="1" applyFont="1" applyFill="1" applyBorder="1" applyAlignment="1" applyProtection="1">
      <alignment vertical="center"/>
      <protection locked="0"/>
    </xf>
    <xf numFmtId="0" fontId="2" fillId="6" borderId="10" xfId="0" applyFont="1" applyFill="1" applyBorder="1" applyAlignment="1" applyProtection="1">
      <alignment horizontal="left" vertical="center" indent="1"/>
      <protection locked="0"/>
    </xf>
    <xf numFmtId="10" fontId="5" fillId="10" borderId="14" xfId="1" applyNumberFormat="1" applyFont="1" applyFill="1" applyBorder="1" applyAlignment="1" applyProtection="1">
      <alignment vertical="center"/>
      <protection locked="0"/>
    </xf>
    <xf numFmtId="0" fontId="2" fillId="6" borderId="5" xfId="0" applyFont="1" applyFill="1" applyBorder="1" applyAlignment="1" applyProtection="1">
      <alignment horizontal="left" vertical="center" indent="1"/>
      <protection locked="0"/>
    </xf>
    <xf numFmtId="44" fontId="5" fillId="6" borderId="6" xfId="0" applyNumberFormat="1" applyFont="1" applyFill="1" applyBorder="1" applyAlignment="1" applyProtection="1">
      <alignment vertical="center"/>
      <protection locked="0"/>
    </xf>
    <xf numFmtId="0" fontId="2" fillId="6" borderId="12" xfId="0" applyFont="1" applyFill="1" applyBorder="1" applyAlignment="1" applyProtection="1">
      <alignment horizontal="left" vertical="center"/>
      <protection locked="0"/>
    </xf>
    <xf numFmtId="0" fontId="2" fillId="9" borderId="0" xfId="0" applyFont="1" applyFill="1" applyAlignment="1" applyProtection="1">
      <alignment horizontal="left" vertical="center"/>
      <protection locked="0"/>
    </xf>
    <xf numFmtId="0" fontId="3" fillId="6" borderId="5" xfId="0" applyFont="1" applyFill="1" applyBorder="1" applyAlignment="1" applyProtection="1">
      <alignment horizontal="left" vertical="center"/>
      <protection locked="0"/>
    </xf>
    <xf numFmtId="0" fontId="2" fillId="3" borderId="8" xfId="0" applyFont="1" applyFill="1" applyBorder="1" applyAlignment="1" applyProtection="1">
      <alignment vertical="center"/>
      <protection locked="0"/>
    </xf>
    <xf numFmtId="0" fontId="2" fillId="3" borderId="2"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protection locked="0"/>
    </xf>
    <xf numFmtId="10" fontId="5" fillId="10" borderId="0" xfId="1" applyNumberFormat="1" applyFont="1" applyFill="1" applyBorder="1" applyAlignment="1" applyProtection="1">
      <alignment horizontal="center" vertical="center"/>
      <protection locked="0"/>
    </xf>
    <xf numFmtId="0" fontId="2" fillId="8" borderId="10" xfId="0" applyFont="1" applyFill="1" applyBorder="1" applyAlignment="1" applyProtection="1">
      <alignment horizontal="left" vertical="center"/>
      <protection locked="0"/>
    </xf>
    <xf numFmtId="44" fontId="5" fillId="10" borderId="11" xfId="0" applyNumberFormat="1" applyFont="1" applyFill="1" applyBorder="1" applyAlignment="1" applyProtection="1">
      <alignment horizontal="center" vertical="center"/>
      <protection locked="0"/>
    </xf>
    <xf numFmtId="9" fontId="5" fillId="3" borderId="0" xfId="1" applyFont="1" applyFill="1" applyBorder="1" applyAlignment="1" applyProtection="1">
      <alignment horizontal="center" vertical="center"/>
      <protection locked="0"/>
    </xf>
    <xf numFmtId="9" fontId="5" fillId="3" borderId="11" xfId="1" applyFont="1" applyFill="1" applyBorder="1" applyAlignment="1" applyProtection="1">
      <alignment horizontal="center" vertical="center"/>
      <protection locked="0"/>
    </xf>
    <xf numFmtId="0" fontId="2" fillId="8" borderId="5" xfId="0" applyFont="1" applyFill="1" applyBorder="1" applyAlignment="1" applyProtection="1">
      <alignment horizontal="left" vertical="center"/>
      <protection locked="0"/>
    </xf>
    <xf numFmtId="0" fontId="2" fillId="8" borderId="12" xfId="0" applyFont="1" applyFill="1" applyBorder="1" applyAlignment="1" applyProtection="1">
      <alignment horizontal="left" vertical="center"/>
      <protection locked="0"/>
    </xf>
    <xf numFmtId="0" fontId="2" fillId="8" borderId="1" xfId="0" applyFont="1" applyFill="1" applyBorder="1" applyAlignment="1" applyProtection="1">
      <alignment horizontal="center" vertical="center"/>
      <protection locked="0"/>
    </xf>
    <xf numFmtId="0" fontId="2" fillId="8" borderId="13" xfId="0" applyFont="1" applyFill="1" applyBorder="1" applyAlignment="1" applyProtection="1">
      <alignment horizontal="center" vertical="center"/>
      <protection locked="0"/>
    </xf>
    <xf numFmtId="0" fontId="2" fillId="9" borderId="5" xfId="0" applyFont="1" applyFill="1" applyBorder="1" applyAlignment="1" applyProtection="1">
      <alignment horizontal="left" vertical="center"/>
      <protection locked="0"/>
    </xf>
    <xf numFmtId="0" fontId="2" fillId="9" borderId="6" xfId="0" applyFont="1" applyFill="1" applyBorder="1" applyAlignment="1" applyProtection="1">
      <alignment horizontal="left" vertical="center"/>
      <protection locked="0"/>
    </xf>
    <xf numFmtId="0" fontId="4" fillId="4" borderId="14" xfId="0" applyFont="1" applyFill="1" applyBorder="1" applyAlignment="1" applyProtection="1">
      <alignment vertical="top" wrapText="1"/>
      <protection locked="0"/>
    </xf>
    <xf numFmtId="0" fontId="3" fillId="8" borderId="5" xfId="0" applyFont="1" applyFill="1" applyBorder="1" applyAlignment="1" applyProtection="1">
      <alignment horizontal="left" vertical="center"/>
      <protection locked="0"/>
    </xf>
    <xf numFmtId="0" fontId="2" fillId="2" borderId="10" xfId="0" applyFont="1" applyFill="1" applyBorder="1" applyAlignment="1" applyProtection="1">
      <alignment vertical="center"/>
      <protection locked="0"/>
    </xf>
    <xf numFmtId="0" fontId="5" fillId="2" borderId="11" xfId="0" applyFont="1" applyFill="1" applyBorder="1" applyAlignment="1" applyProtection="1">
      <alignment vertical="center"/>
      <protection locked="0"/>
    </xf>
    <xf numFmtId="0" fontId="2" fillId="2" borderId="10" xfId="0" applyFont="1" applyFill="1" applyBorder="1" applyAlignment="1" applyProtection="1">
      <alignment horizontal="left" vertical="center" indent="1"/>
      <protection locked="0"/>
    </xf>
    <xf numFmtId="10" fontId="5" fillId="2" borderId="0" xfId="1" applyNumberFormat="1" applyFont="1" applyFill="1" applyBorder="1" applyAlignment="1" applyProtection="1">
      <alignment vertical="center"/>
      <protection locked="0"/>
    </xf>
    <xf numFmtId="0" fontId="9" fillId="2" borderId="0" xfId="0" applyFont="1" applyFill="1" applyAlignment="1" applyProtection="1">
      <alignment vertical="center"/>
      <protection locked="0"/>
    </xf>
    <xf numFmtId="0" fontId="2" fillId="7" borderId="8" xfId="0" applyFont="1" applyFill="1" applyBorder="1" applyAlignment="1" applyProtection="1">
      <alignment horizontal="left" vertical="center"/>
      <protection locked="0"/>
    </xf>
    <xf numFmtId="0" fontId="2" fillId="7" borderId="2"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left" vertical="center"/>
      <protection locked="0"/>
    </xf>
    <xf numFmtId="10" fontId="2" fillId="2" borderId="0" xfId="1" applyNumberFormat="1" applyFont="1" applyFill="1" applyBorder="1" applyAlignment="1" applyProtection="1">
      <alignment vertical="center"/>
      <protection locked="0"/>
    </xf>
    <xf numFmtId="0" fontId="2" fillId="2" borderId="11" xfId="0" applyFont="1" applyFill="1" applyBorder="1" applyAlignment="1" applyProtection="1">
      <alignment vertical="center"/>
      <protection locked="0"/>
    </xf>
    <xf numFmtId="0" fontId="3" fillId="7" borderId="18" xfId="0" applyFont="1" applyFill="1" applyBorder="1" applyAlignment="1" applyProtection="1">
      <alignment horizontal="left" vertical="center"/>
      <protection locked="0"/>
    </xf>
    <xf numFmtId="10" fontId="2" fillId="2" borderId="1" xfId="1"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protection locked="0"/>
    </xf>
    <xf numFmtId="10" fontId="5" fillId="2" borderId="0" xfId="1" applyNumberFormat="1" applyFont="1" applyFill="1" applyBorder="1" applyAlignment="1" applyProtection="1">
      <alignment horizontal="center" vertical="center"/>
      <protection locked="0"/>
    </xf>
    <xf numFmtId="0" fontId="2" fillId="5" borderId="5" xfId="0" applyFont="1" applyFill="1" applyBorder="1" applyAlignment="1" applyProtection="1">
      <alignment horizontal="left" vertical="center"/>
      <protection locked="0"/>
    </xf>
    <xf numFmtId="0" fontId="2" fillId="5" borderId="6" xfId="0" applyFont="1" applyFill="1" applyBorder="1" applyAlignment="1" applyProtection="1">
      <alignment horizontal="left" vertical="center"/>
      <protection locked="0"/>
    </xf>
    <xf numFmtId="0" fontId="2" fillId="2" borderId="5" xfId="0" applyFont="1" applyFill="1" applyBorder="1" applyAlignment="1" applyProtection="1">
      <alignment horizontal="left" vertical="center" indent="1"/>
      <protection locked="0"/>
    </xf>
    <xf numFmtId="10" fontId="5" fillId="2" borderId="14" xfId="1" applyNumberFormat="1" applyFont="1" applyFill="1" applyBorder="1" applyAlignment="1" applyProtection="1">
      <alignment horizontal="center" vertical="center"/>
      <protection locked="0"/>
    </xf>
    <xf numFmtId="0" fontId="2" fillId="4" borderId="0" xfId="0" applyFont="1" applyFill="1" applyAlignment="1" applyProtection="1">
      <alignment horizontal="left" vertical="center"/>
      <protection locked="0"/>
    </xf>
    <xf numFmtId="10" fontId="2" fillId="4" borderId="0" xfId="1" applyNumberFormat="1" applyFont="1" applyFill="1" applyBorder="1" applyAlignment="1" applyProtection="1">
      <alignment vertical="center"/>
      <protection locked="0"/>
    </xf>
    <xf numFmtId="166" fontId="2" fillId="4" borderId="0" xfId="1" applyNumberFormat="1" applyFont="1" applyFill="1" applyBorder="1" applyAlignment="1" applyProtection="1">
      <alignment vertical="center"/>
      <protection locked="0"/>
    </xf>
    <xf numFmtId="9" fontId="5" fillId="2" borderId="0" xfId="1" applyFont="1" applyFill="1" applyBorder="1" applyAlignment="1" applyProtection="1">
      <alignment horizontal="center" vertical="center"/>
      <protection locked="0"/>
    </xf>
    <xf numFmtId="9" fontId="5" fillId="2" borderId="11" xfId="1"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2" fillId="2" borderId="5" xfId="0" applyFont="1" applyFill="1" applyBorder="1" applyAlignment="1" applyProtection="1">
      <alignment horizontal="left" vertical="center"/>
      <protection locked="0"/>
    </xf>
    <xf numFmtId="0" fontId="2" fillId="4" borderId="10" xfId="0" applyFont="1" applyFill="1" applyBorder="1" applyAlignment="1" applyProtection="1">
      <alignment horizontal="left" vertical="center"/>
      <protection locked="0"/>
    </xf>
    <xf numFmtId="0" fontId="2" fillId="4" borderId="11" xfId="0" applyFont="1" applyFill="1" applyBorder="1" applyAlignment="1" applyProtection="1">
      <alignment horizontal="left" vertical="center"/>
      <protection locked="0"/>
    </xf>
    <xf numFmtId="0" fontId="2" fillId="4" borderId="5" xfId="0" applyFont="1" applyFill="1" applyBorder="1" applyAlignment="1" applyProtection="1">
      <alignment horizontal="left" vertical="center"/>
      <protection locked="0"/>
    </xf>
    <xf numFmtId="0" fontId="2" fillId="4" borderId="6" xfId="0" applyFont="1" applyFill="1" applyBorder="1" applyAlignment="1" applyProtection="1">
      <alignment horizontal="left" vertical="center"/>
      <protection locked="0"/>
    </xf>
    <xf numFmtId="10" fontId="2" fillId="3" borderId="11" xfId="1" applyNumberFormat="1" applyFont="1" applyFill="1" applyBorder="1" applyAlignment="1" applyProtection="1">
      <alignment horizontal="center" vertical="center"/>
    </xf>
    <xf numFmtId="10" fontId="2" fillId="2" borderId="11" xfId="1" applyNumberFormat="1" applyFont="1" applyFill="1" applyBorder="1" applyAlignment="1" applyProtection="1">
      <alignment horizontal="center" vertical="center"/>
    </xf>
    <xf numFmtId="10" fontId="2" fillId="2" borderId="6" xfId="1" applyNumberFormat="1" applyFont="1" applyFill="1" applyBorder="1" applyAlignment="1" applyProtection="1">
      <alignment horizontal="center" vertical="center"/>
    </xf>
    <xf numFmtId="0" fontId="18" fillId="11" borderId="15" xfId="2" applyFont="1" applyFill="1" applyBorder="1"/>
    <xf numFmtId="0" fontId="18" fillId="11" borderId="16" xfId="2" applyFont="1" applyFill="1" applyBorder="1"/>
    <xf numFmtId="0" fontId="18" fillId="11" borderId="17" xfId="2" applyFont="1" applyFill="1" applyBorder="1"/>
    <xf numFmtId="0" fontId="18" fillId="11" borderId="0" xfId="2" applyFont="1" applyFill="1"/>
    <xf numFmtId="0" fontId="18" fillId="11" borderId="11" xfId="2" applyFont="1" applyFill="1" applyBorder="1"/>
    <xf numFmtId="0" fontId="18" fillId="11" borderId="10" xfId="2" applyFont="1" applyFill="1" applyBorder="1" applyAlignment="1">
      <alignment horizontal="center"/>
    </xf>
    <xf numFmtId="0" fontId="19" fillId="11" borderId="0" xfId="2" applyFont="1" applyFill="1" applyAlignment="1">
      <alignment wrapText="1"/>
    </xf>
    <xf numFmtId="0" fontId="20" fillId="11" borderId="0" xfId="2" applyFont="1" applyFill="1"/>
    <xf numFmtId="0" fontId="21" fillId="11" borderId="11" xfId="2" applyFont="1" applyFill="1" applyBorder="1"/>
    <xf numFmtId="0" fontId="18" fillId="11" borderId="5" xfId="2" applyFont="1" applyFill="1" applyBorder="1"/>
    <xf numFmtId="0" fontId="18" fillId="11" borderId="14" xfId="2" applyFont="1" applyFill="1" applyBorder="1"/>
    <xf numFmtId="0" fontId="20" fillId="11" borderId="14" xfId="2" applyFont="1" applyFill="1" applyBorder="1"/>
    <xf numFmtId="0" fontId="22" fillId="11" borderId="6" xfId="2" applyFont="1" applyFill="1" applyBorder="1" applyAlignment="1">
      <alignment horizontal="right"/>
    </xf>
    <xf numFmtId="0" fontId="27" fillId="11" borderId="10" xfId="2" applyFont="1" applyFill="1" applyBorder="1"/>
    <xf numFmtId="0" fontId="28" fillId="11" borderId="0" xfId="2" applyFont="1" applyFill="1"/>
    <xf numFmtId="0" fontId="18" fillId="11" borderId="10" xfId="2" applyFont="1" applyFill="1" applyBorder="1"/>
    <xf numFmtId="0" fontId="29" fillId="11" borderId="0" xfId="2" applyFont="1" applyFill="1" applyAlignment="1">
      <alignment horizontal="left"/>
    </xf>
    <xf numFmtId="0" fontId="30" fillId="11" borderId="0" xfId="2" applyFont="1" applyFill="1" applyAlignment="1">
      <alignment horizontal="left"/>
    </xf>
    <xf numFmtId="0" fontId="31" fillId="11" borderId="0" xfId="2" applyFont="1" applyFill="1"/>
    <xf numFmtId="0" fontId="26" fillId="3" borderId="0" xfId="0" applyFont="1" applyFill="1"/>
    <xf numFmtId="0" fontId="23" fillId="3" borderId="0" xfId="2" applyFont="1" applyFill="1"/>
    <xf numFmtId="0" fontId="17" fillId="3" borderId="0" xfId="2" applyFill="1"/>
    <xf numFmtId="0" fontId="32" fillId="3" borderId="0" xfId="2" applyFont="1" applyFill="1"/>
    <xf numFmtId="0" fontId="11" fillId="3" borderId="0" xfId="2" applyFont="1" applyFill="1"/>
    <xf numFmtId="0" fontId="11" fillId="3" borderId="0" xfId="2" applyFont="1" applyFill="1" applyAlignment="1">
      <alignment horizontal="left" vertical="top" wrapText="1"/>
    </xf>
    <xf numFmtId="0" fontId="11" fillId="3" borderId="0" xfId="2" applyFont="1" applyFill="1" applyAlignment="1">
      <alignment wrapText="1"/>
    </xf>
    <xf numFmtId="0" fontId="11" fillId="3" borderId="0" xfId="3" applyFont="1" applyFill="1" applyAlignment="1">
      <alignment vertical="center" wrapText="1"/>
    </xf>
    <xf numFmtId="0" fontId="11" fillId="3" borderId="0" xfId="3" applyFont="1" applyFill="1" applyAlignment="1">
      <alignment horizontal="left" vertical="center" wrapText="1"/>
    </xf>
    <xf numFmtId="0" fontId="11" fillId="3" borderId="0" xfId="3" applyFont="1" applyFill="1"/>
    <xf numFmtId="0" fontId="11" fillId="3" borderId="0" xfId="3" applyFont="1" applyFill="1" applyAlignment="1">
      <alignment horizontal="center"/>
    </xf>
    <xf numFmtId="0" fontId="33" fillId="3" borderId="0" xfId="5" applyFont="1" applyFill="1" applyAlignment="1" applyProtection="1"/>
    <xf numFmtId="0" fontId="11" fillId="3" borderId="0" xfId="5" applyFont="1" applyFill="1" applyAlignment="1" applyProtection="1"/>
    <xf numFmtId="0" fontId="2" fillId="12" borderId="0" xfId="0" applyFont="1" applyFill="1"/>
    <xf numFmtId="0" fontId="2" fillId="12" borderId="0" xfId="0" applyFont="1" applyFill="1" applyAlignment="1">
      <alignment vertical="center" wrapText="1"/>
    </xf>
    <xf numFmtId="0" fontId="2" fillId="3" borderId="28" xfId="0" applyFont="1" applyFill="1" applyBorder="1" applyAlignment="1">
      <alignment horizontal="center" vertical="center" wrapText="1"/>
    </xf>
    <xf numFmtId="0" fontId="2" fillId="3" borderId="28" xfId="0" applyFont="1" applyFill="1" applyBorder="1" applyAlignment="1">
      <alignment vertical="center" wrapText="1"/>
    </xf>
    <xf numFmtId="0" fontId="2" fillId="3" borderId="28" xfId="0" applyFont="1" applyFill="1" applyBorder="1" applyAlignment="1">
      <alignment wrapText="1"/>
    </xf>
    <xf numFmtId="0" fontId="2" fillId="3" borderId="29" xfId="0" applyFont="1" applyFill="1" applyBorder="1" applyAlignment="1">
      <alignment vertical="center" wrapText="1"/>
    </xf>
    <xf numFmtId="0" fontId="6" fillId="3" borderId="27" xfId="0" applyFont="1" applyFill="1" applyBorder="1" applyAlignment="1">
      <alignment horizontal="center" vertical="center" wrapText="1"/>
    </xf>
    <xf numFmtId="0" fontId="36" fillId="3" borderId="28" xfId="0" applyFont="1" applyFill="1" applyBorder="1" applyAlignment="1">
      <alignment vertical="center" wrapText="1"/>
    </xf>
    <xf numFmtId="0" fontId="22" fillId="11" borderId="14" xfId="2" applyFont="1" applyFill="1" applyBorder="1" applyAlignment="1">
      <alignment horizontal="right"/>
    </xf>
    <xf numFmtId="0" fontId="19" fillId="11" borderId="14" xfId="2" applyFont="1" applyFill="1" applyBorder="1" applyAlignment="1">
      <alignment horizontal="right"/>
    </xf>
    <xf numFmtId="14" fontId="22" fillId="11" borderId="14" xfId="2" applyNumberFormat="1" applyFont="1" applyFill="1" applyBorder="1" applyAlignment="1">
      <alignment horizontal="left"/>
    </xf>
    <xf numFmtId="0" fontId="19" fillId="11" borderId="14" xfId="2" applyFont="1" applyFill="1" applyBorder="1" applyAlignment="1">
      <alignment horizontal="left"/>
    </xf>
    <xf numFmtId="0" fontId="18" fillId="11" borderId="10" xfId="2" applyFont="1" applyFill="1" applyBorder="1" applyAlignment="1">
      <alignment horizontal="left" wrapText="1"/>
    </xf>
    <xf numFmtId="0" fontId="18" fillId="11" borderId="0" xfId="2" applyFont="1" applyFill="1" applyAlignment="1">
      <alignment horizontal="left" wrapText="1"/>
    </xf>
    <xf numFmtId="0" fontId="11" fillId="3" borderId="0" xfId="2" applyFont="1" applyFill="1" applyAlignment="1">
      <alignment horizontal="left" vertical="top" wrapText="1"/>
    </xf>
    <xf numFmtId="0" fontId="32" fillId="3" borderId="0" xfId="2" applyFont="1" applyFill="1"/>
    <xf numFmtId="0" fontId="11" fillId="3" borderId="0" xfId="2" applyFont="1" applyFill="1"/>
    <xf numFmtId="0" fontId="11" fillId="3" borderId="0" xfId="2" applyFont="1" applyFill="1" applyAlignment="1">
      <alignment horizontal="left" vertical="center" wrapText="1"/>
    </xf>
    <xf numFmtId="0" fontId="23" fillId="3" borderId="0" xfId="2" applyFont="1" applyFill="1" applyAlignment="1">
      <alignment horizontal="left" vertical="center" wrapText="1"/>
    </xf>
    <xf numFmtId="0" fontId="11" fillId="3" borderId="0" xfId="3" applyFont="1" applyFill="1" applyAlignment="1">
      <alignment horizontal="left" vertical="center" wrapText="1"/>
    </xf>
    <xf numFmtId="0" fontId="35" fillId="3" borderId="0" xfId="6" applyFont="1" applyFill="1" applyAlignment="1" applyProtection="1"/>
    <xf numFmtId="0" fontId="11" fillId="3" borderId="0" xfId="3" applyFont="1" applyFill="1"/>
    <xf numFmtId="0" fontId="23" fillId="3" borderId="0" xfId="2" applyFont="1" applyFill="1" applyAlignment="1">
      <alignment horizontal="left" wrapText="1"/>
    </xf>
    <xf numFmtId="0" fontId="4" fillId="4" borderId="16" xfId="0" applyFont="1" applyFill="1" applyBorder="1" applyAlignment="1" applyProtection="1">
      <alignment horizontal="left" vertical="top" wrapText="1"/>
      <protection locked="0"/>
    </xf>
    <xf numFmtId="0" fontId="4" fillId="4" borderId="0" xfId="0" applyFont="1" applyFill="1" applyAlignment="1" applyProtection="1">
      <alignment horizontal="left" vertical="top" wrapText="1"/>
      <protection locked="0"/>
    </xf>
    <xf numFmtId="0" fontId="4" fillId="4" borderId="14" xfId="0" applyFont="1" applyFill="1" applyBorder="1" applyAlignment="1" applyProtection="1">
      <alignment horizontal="left" vertical="top" wrapText="1"/>
      <protection locked="0"/>
    </xf>
    <xf numFmtId="0" fontId="6" fillId="2" borderId="14" xfId="0" applyFont="1" applyFill="1" applyBorder="1" applyAlignment="1" applyProtection="1">
      <alignment horizontal="center" vertical="center"/>
      <protection locked="0"/>
    </xf>
    <xf numFmtId="164" fontId="4" fillId="9" borderId="16" xfId="0" applyNumberFormat="1" applyFont="1" applyFill="1" applyBorder="1" applyAlignment="1" applyProtection="1">
      <alignment horizontal="left" vertical="top" wrapText="1"/>
      <protection locked="0"/>
    </xf>
    <xf numFmtId="164" fontId="4" fillId="9" borderId="14" xfId="0" applyNumberFormat="1" applyFont="1" applyFill="1" applyBorder="1" applyAlignment="1" applyProtection="1">
      <alignment horizontal="left" vertical="top" wrapText="1"/>
      <protection locked="0"/>
    </xf>
    <xf numFmtId="0" fontId="3" fillId="7" borderId="3"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3" fillId="7" borderId="4" xfId="0" applyFont="1" applyFill="1" applyBorder="1" applyAlignment="1" applyProtection="1">
      <alignment horizontal="center" vertical="center"/>
      <protection locked="0"/>
    </xf>
    <xf numFmtId="0" fontId="4" fillId="5" borderId="16" xfId="0" applyFont="1" applyFill="1" applyBorder="1" applyAlignment="1" applyProtection="1">
      <alignment horizontal="left" vertical="top" wrapText="1"/>
      <protection locked="0"/>
    </xf>
    <xf numFmtId="0" fontId="4" fillId="5" borderId="14" xfId="0" applyFont="1" applyFill="1" applyBorder="1" applyAlignment="1" applyProtection="1">
      <alignment horizontal="left" vertical="top" wrapText="1"/>
      <protection locked="0"/>
    </xf>
    <xf numFmtId="0" fontId="3" fillId="3" borderId="3" xfId="0" applyFont="1" applyFill="1" applyBorder="1" applyAlignment="1" applyProtection="1">
      <alignment horizontal="center" vertical="center"/>
      <protection locked="0"/>
    </xf>
    <xf numFmtId="0" fontId="3" fillId="3" borderId="7"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12" fillId="2" borderId="4" xfId="0" applyFont="1" applyFill="1" applyBorder="1" applyAlignment="1" applyProtection="1">
      <alignment horizontal="center" vertical="center"/>
      <protection locked="0"/>
    </xf>
    <xf numFmtId="0" fontId="3" fillId="8" borderId="3" xfId="0" applyFont="1" applyFill="1" applyBorder="1" applyAlignment="1" applyProtection="1">
      <alignment horizontal="center" vertical="center"/>
      <protection locked="0"/>
    </xf>
    <xf numFmtId="0" fontId="3" fillId="8" borderId="4" xfId="0" applyFont="1" applyFill="1" applyBorder="1" applyAlignment="1" applyProtection="1">
      <alignment horizontal="center" vertical="center"/>
      <protection locked="0"/>
    </xf>
    <xf numFmtId="0" fontId="3" fillId="8" borderId="21" xfId="0" applyFont="1" applyFill="1" applyBorder="1" applyAlignment="1" applyProtection="1">
      <alignment horizontal="center" vertical="center"/>
      <protection locked="0"/>
    </xf>
    <xf numFmtId="0" fontId="3" fillId="8" borderId="22" xfId="0" applyFont="1" applyFill="1" applyBorder="1" applyAlignment="1" applyProtection="1">
      <alignment horizontal="center" vertical="center"/>
      <protection locked="0"/>
    </xf>
    <xf numFmtId="0" fontId="3" fillId="8" borderId="23" xfId="0" applyFont="1" applyFill="1" applyBorder="1" applyAlignment="1" applyProtection="1">
      <alignment horizontal="center" vertical="center"/>
      <protection locked="0"/>
    </xf>
    <xf numFmtId="0" fontId="2" fillId="3" borderId="21"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3" fillId="6" borderId="3" xfId="0" applyFont="1" applyFill="1" applyBorder="1" applyAlignment="1" applyProtection="1">
      <alignment horizontal="center" vertical="center"/>
      <protection locked="0"/>
    </xf>
    <xf numFmtId="0" fontId="3" fillId="6" borderId="4" xfId="0" applyFont="1" applyFill="1" applyBorder="1" applyAlignment="1" applyProtection="1">
      <alignment horizontal="center" vertical="center"/>
      <protection locked="0"/>
    </xf>
    <xf numFmtId="0" fontId="3" fillId="6" borderId="7" xfId="0" applyFont="1" applyFill="1" applyBorder="1" applyAlignment="1" applyProtection="1">
      <alignment horizontal="center" vertical="center"/>
      <protection locked="0"/>
    </xf>
    <xf numFmtId="0" fontId="3" fillId="3" borderId="25" xfId="0" applyFont="1" applyFill="1" applyBorder="1" applyAlignment="1" applyProtection="1">
      <alignment horizontal="left" vertical="center"/>
      <protection locked="0"/>
    </xf>
    <xf numFmtId="0" fontId="3" fillId="3" borderId="24" xfId="0" applyFont="1" applyFill="1" applyBorder="1" applyAlignment="1" applyProtection="1">
      <alignment horizontal="left" vertical="center"/>
      <protection locked="0"/>
    </xf>
    <xf numFmtId="0" fontId="3" fillId="3" borderId="5" xfId="0" applyFont="1" applyFill="1" applyBorder="1" applyAlignment="1" applyProtection="1">
      <alignment horizontal="left" vertical="center"/>
      <protection locked="0"/>
    </xf>
    <xf numFmtId="0" fontId="3" fillId="3" borderId="14" xfId="0" applyFont="1" applyFill="1" applyBorder="1" applyAlignment="1" applyProtection="1">
      <alignment horizontal="left" vertical="center"/>
      <protection locked="0"/>
    </xf>
    <xf numFmtId="0" fontId="2" fillId="3" borderId="5" xfId="0" applyFont="1" applyFill="1" applyBorder="1" applyAlignment="1" applyProtection="1">
      <alignment horizontal="center"/>
      <protection locked="0"/>
    </xf>
    <xf numFmtId="0" fontId="2" fillId="3" borderId="14" xfId="0" applyFont="1" applyFill="1" applyBorder="1" applyAlignment="1" applyProtection="1">
      <alignment horizontal="center"/>
      <protection locked="0"/>
    </xf>
    <xf numFmtId="0" fontId="2" fillId="3" borderId="6" xfId="0" applyFont="1" applyFill="1" applyBorder="1" applyAlignment="1" applyProtection="1">
      <alignment horizontal="center"/>
      <protection locked="0"/>
    </xf>
    <xf numFmtId="0" fontId="13" fillId="10" borderId="15" xfId="0" applyFont="1" applyFill="1" applyBorder="1" applyAlignment="1" applyProtection="1">
      <alignment horizontal="center" vertical="center"/>
      <protection locked="0"/>
    </xf>
    <xf numFmtId="0" fontId="13" fillId="10" borderId="16" xfId="0" applyFont="1" applyFill="1" applyBorder="1" applyAlignment="1" applyProtection="1">
      <alignment horizontal="center" vertical="center"/>
      <protection locked="0"/>
    </xf>
    <xf numFmtId="0" fontId="13" fillId="10" borderId="17" xfId="0" applyFont="1" applyFill="1" applyBorder="1" applyAlignment="1" applyProtection="1">
      <alignment horizontal="center" vertical="center"/>
      <protection locked="0"/>
    </xf>
    <xf numFmtId="44" fontId="3" fillId="3" borderId="26" xfId="0" applyNumberFormat="1" applyFont="1" applyFill="1" applyBorder="1" applyAlignment="1" applyProtection="1">
      <alignment horizontal="center" vertical="center"/>
    </xf>
    <xf numFmtId="44" fontId="3" fillId="3" borderId="6" xfId="0" applyNumberFormat="1" applyFont="1" applyFill="1" applyBorder="1" applyAlignment="1" applyProtection="1">
      <alignment horizontal="center" vertical="center"/>
    </xf>
    <xf numFmtId="1" fontId="11" fillId="3" borderId="0" xfId="0" applyNumberFormat="1" applyFont="1" applyFill="1" applyAlignment="1" applyProtection="1">
      <alignment horizontal="center" vertical="center"/>
    </xf>
    <xf numFmtId="44" fontId="2" fillId="6" borderId="0" xfId="0" applyNumberFormat="1" applyFont="1" applyFill="1" applyAlignment="1" applyProtection="1">
      <alignment horizontal="left" vertical="center"/>
    </xf>
    <xf numFmtId="44" fontId="2" fillId="6" borderId="11" xfId="0" applyNumberFormat="1" applyFont="1" applyFill="1" applyBorder="1" applyAlignment="1" applyProtection="1">
      <alignment horizontal="left" vertical="center"/>
    </xf>
    <xf numFmtId="44" fontId="2" fillId="6" borderId="1" xfId="0" applyNumberFormat="1" applyFont="1" applyFill="1" applyBorder="1" applyAlignment="1" applyProtection="1">
      <alignment horizontal="left" vertical="center"/>
    </xf>
    <xf numFmtId="44" fontId="2" fillId="6" borderId="13" xfId="0" applyNumberFormat="1" applyFont="1" applyFill="1" applyBorder="1" applyAlignment="1" applyProtection="1">
      <alignment horizontal="left" vertical="center"/>
    </xf>
    <xf numFmtId="44" fontId="3" fillId="6" borderId="14" xfId="0" applyNumberFormat="1" applyFont="1" applyFill="1" applyBorder="1" applyAlignment="1" applyProtection="1">
      <alignment horizontal="left" vertical="center"/>
    </xf>
    <xf numFmtId="44" fontId="3" fillId="6" borderId="6" xfId="0" applyNumberFormat="1" applyFont="1" applyFill="1" applyBorder="1" applyAlignment="1" applyProtection="1">
      <alignment horizontal="left" vertical="center"/>
    </xf>
    <xf numFmtId="44" fontId="2" fillId="8" borderId="6" xfId="0" applyNumberFormat="1" applyFont="1" applyFill="1" applyBorder="1" applyAlignment="1" applyProtection="1">
      <alignment horizontal="center" vertical="center"/>
    </xf>
    <xf numFmtId="44" fontId="2" fillId="8" borderId="0" xfId="0" applyNumberFormat="1" applyFont="1" applyFill="1" applyAlignment="1" applyProtection="1">
      <alignment horizontal="center" vertical="center"/>
    </xf>
    <xf numFmtId="44" fontId="2" fillId="8" borderId="11" xfId="0" applyNumberFormat="1" applyFont="1" applyFill="1" applyBorder="1" applyAlignment="1" applyProtection="1">
      <alignment horizontal="center" vertical="center"/>
    </xf>
    <xf numFmtId="44" fontId="2" fillId="8" borderId="1" xfId="0" applyNumberFormat="1" applyFont="1" applyFill="1" applyBorder="1" applyAlignment="1" applyProtection="1">
      <alignment horizontal="center" vertical="center"/>
    </xf>
    <xf numFmtId="44" fontId="2" fillId="8" borderId="13" xfId="0" applyNumberFormat="1" applyFont="1" applyFill="1" applyBorder="1" applyAlignment="1" applyProtection="1">
      <alignment horizontal="center" vertical="center"/>
    </xf>
    <xf numFmtId="44" fontId="3" fillId="8" borderId="14" xfId="0" applyNumberFormat="1" applyFont="1" applyFill="1" applyBorder="1" applyAlignment="1" applyProtection="1">
      <alignment horizontal="center" vertical="center"/>
    </xf>
    <xf numFmtId="44" fontId="3" fillId="8" borderId="6" xfId="0" applyNumberFormat="1" applyFont="1" applyFill="1" applyBorder="1" applyAlignment="1" applyProtection="1">
      <alignment horizontal="center" vertical="center"/>
    </xf>
    <xf numFmtId="1" fontId="2" fillId="3" borderId="14" xfId="0" applyNumberFormat="1" applyFont="1" applyFill="1" applyBorder="1" applyAlignment="1" applyProtection="1">
      <alignment horizontal="center" vertical="center"/>
    </xf>
    <xf numFmtId="1" fontId="2" fillId="3" borderId="6" xfId="0" applyNumberFormat="1" applyFont="1" applyFill="1" applyBorder="1" applyAlignment="1" applyProtection="1">
      <alignment horizontal="center" vertical="center"/>
    </xf>
    <xf numFmtId="44" fontId="3" fillId="7" borderId="19" xfId="0" applyNumberFormat="1" applyFont="1" applyFill="1" applyBorder="1" applyAlignment="1" applyProtection="1">
      <alignment horizontal="center" vertical="center"/>
    </xf>
    <xf numFmtId="44" fontId="3" fillId="7" borderId="20" xfId="0" applyNumberFormat="1" applyFont="1" applyFill="1" applyBorder="1" applyAlignment="1" applyProtection="1">
      <alignment horizontal="center" vertical="center"/>
    </xf>
    <xf numFmtId="1" fontId="2" fillId="2" borderId="14" xfId="0" applyNumberFormat="1" applyFont="1" applyFill="1" applyBorder="1" applyAlignment="1" applyProtection="1">
      <alignment horizontal="center" vertical="center"/>
    </xf>
    <xf numFmtId="1" fontId="2" fillId="2" borderId="6" xfId="0" applyNumberFormat="1" applyFont="1" applyFill="1" applyBorder="1" applyAlignment="1" applyProtection="1">
      <alignment horizontal="center" vertical="center"/>
    </xf>
  </cellXfs>
  <cellStyles count="7">
    <cellStyle name="Hyperlink" xfId="6" builtinId="8"/>
    <cellStyle name="Hyperlink 2" xfId="4"/>
    <cellStyle name="Hyperlink_K-State Vegetative Buffer" xfId="5"/>
    <cellStyle name="Normal" xfId="0" builtinId="0"/>
    <cellStyle name="Normal 2" xfId="3"/>
    <cellStyle name="Normal 3" xfId="2"/>
    <cellStyle name="Percent" xfId="1" builtinId="5"/>
  </cellStyles>
  <dxfs count="0"/>
  <tableStyles count="0" defaultTableStyle="TableStyleMedium2" defaultPivotStyle="PivotStyleLight16"/>
  <colors>
    <mruColors>
      <color rgb="FF0000FF"/>
      <color rgb="FFEEDDFF"/>
      <color rgb="FFEDFE98"/>
      <color rgb="FFFBFBFB"/>
      <color rgb="FFE2FAE9"/>
      <color rgb="FFECCACA"/>
      <color rgb="FFFFFFCC"/>
      <color rgb="FFBEF4CF"/>
      <color rgb="FFD5B8EA"/>
      <color rgb="FFACF6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11</xdr:col>
      <xdr:colOff>585578</xdr:colOff>
      <xdr:row>1</xdr:row>
      <xdr:rowOff>51767</xdr:rowOff>
    </xdr:from>
    <xdr:to>
      <xdr:col>11</xdr:col>
      <xdr:colOff>1954393</xdr:colOff>
      <xdr:row>6</xdr:row>
      <xdr:rowOff>107012</xdr:rowOff>
    </xdr:to>
    <xdr:pic>
      <xdr:nvPicPr>
        <xdr:cNvPr id="10" name="Picture 9">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0653" y="242267"/>
          <a:ext cx="1368815" cy="1188720"/>
        </a:xfrm>
        <a:prstGeom prst="rect">
          <a:avLst/>
        </a:prstGeom>
      </xdr:spPr>
    </xdr:pic>
    <xdr:clientData/>
  </xdr:twoCellAnchor>
  <xdr:twoCellAnchor editAs="oneCell">
    <xdr:from>
      <xdr:col>0</xdr:col>
      <xdr:colOff>209549</xdr:colOff>
      <xdr:row>8</xdr:row>
      <xdr:rowOff>9525</xdr:rowOff>
    </xdr:from>
    <xdr:to>
      <xdr:col>12</xdr:col>
      <xdr:colOff>0</xdr:colOff>
      <xdr:row>27</xdr:row>
      <xdr:rowOff>102704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739" b="31785"/>
        <a:stretch/>
      </xdr:blipFill>
      <xdr:spPr>
        <a:xfrm>
          <a:off x="209549" y="1743075"/>
          <a:ext cx="8096251" cy="3550754"/>
        </a:xfrm>
        <a:prstGeom prst="rect">
          <a:avLst/>
        </a:prstGeom>
      </xdr:spPr>
    </xdr:pic>
    <xdr:clientData/>
  </xdr:twoCellAnchor>
  <xdr:twoCellAnchor editAs="oneCell">
    <xdr:from>
      <xdr:col>9</xdr:col>
      <xdr:colOff>529258</xdr:colOff>
      <xdr:row>8</xdr:row>
      <xdr:rowOff>65433</xdr:rowOff>
    </xdr:from>
    <xdr:to>
      <xdr:col>11</xdr:col>
      <xdr:colOff>1952210</xdr:colOff>
      <xdr:row>11</xdr:row>
      <xdr:rowOff>9939</xdr:rowOff>
    </xdr:to>
    <xdr:pic>
      <xdr:nvPicPr>
        <xdr:cNvPr id="13" name="Picture 12">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25133" y="1798983"/>
          <a:ext cx="2642152" cy="506481"/>
        </a:xfrm>
        <a:prstGeom prst="rect">
          <a:avLst/>
        </a:prstGeom>
      </xdr:spPr>
    </xdr:pic>
    <xdr:clientData/>
  </xdr:twoCellAnchor>
  <xdr:twoCellAnchor editAs="oneCell">
    <xdr:from>
      <xdr:col>11</xdr:col>
      <xdr:colOff>698609</xdr:colOff>
      <xdr:row>11</xdr:row>
      <xdr:rowOff>57150</xdr:rowOff>
    </xdr:from>
    <xdr:to>
      <xdr:col>11</xdr:col>
      <xdr:colOff>1876425</xdr:colOff>
      <xdr:row>15</xdr:row>
      <xdr:rowOff>147804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13684" y="2352675"/>
          <a:ext cx="1177816" cy="814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3990975</xdr:colOff>
      <xdr:row>11</xdr:row>
      <xdr:rowOff>28575</xdr:rowOff>
    </xdr:from>
    <xdr:to>
      <xdr:col>1</xdr:col>
      <xdr:colOff>9934575</xdr:colOff>
      <xdr:row>11</xdr:row>
      <xdr:rowOff>1353185</xdr:rowOff>
    </xdr:to>
    <xdr:pic>
      <xdr:nvPicPr>
        <xdr:cNvPr id="45" name="Picture 44">
          <a:extLst>
            <a:ext uri="{FF2B5EF4-FFF2-40B4-BE49-F238E27FC236}">
              <a16:creationId xmlns:a16="http://schemas.microsoft.com/office/drawing/2014/main" id="{00000000-0008-0000-0100-00002D000000}"/>
            </a:ext>
          </a:extLst>
        </xdr:cNvPr>
        <xdr:cNvPicPr/>
      </xdr:nvPicPr>
      <xdr:blipFill>
        <a:blip xmlns:r="http://schemas.openxmlformats.org/officeDocument/2006/relationships" r:embed="rId1"/>
        <a:stretch>
          <a:fillRect/>
        </a:stretch>
      </xdr:blipFill>
      <xdr:spPr>
        <a:xfrm>
          <a:off x="4181475" y="3286125"/>
          <a:ext cx="5943600" cy="1324610"/>
        </a:xfrm>
        <a:prstGeom prst="rect">
          <a:avLst/>
        </a:prstGeom>
      </xdr:spPr>
    </xdr:pic>
    <xdr:clientData/>
  </xdr:twoCellAnchor>
  <xdr:twoCellAnchor editAs="oneCell">
    <xdr:from>
      <xdr:col>1</xdr:col>
      <xdr:colOff>3990975</xdr:colOff>
      <xdr:row>13</xdr:row>
      <xdr:rowOff>28575</xdr:rowOff>
    </xdr:from>
    <xdr:to>
      <xdr:col>1</xdr:col>
      <xdr:colOff>9934575</xdr:colOff>
      <xdr:row>13</xdr:row>
      <xdr:rowOff>2012315</xdr:rowOff>
    </xdr:to>
    <xdr:pic>
      <xdr:nvPicPr>
        <xdr:cNvPr id="46" name="Picture 45">
          <a:extLst>
            <a:ext uri="{FF2B5EF4-FFF2-40B4-BE49-F238E27FC236}">
              <a16:creationId xmlns:a16="http://schemas.microsoft.com/office/drawing/2014/main" id="{00000000-0008-0000-0100-00002E000000}"/>
            </a:ext>
          </a:extLst>
        </xdr:cNvPr>
        <xdr:cNvPicPr/>
      </xdr:nvPicPr>
      <xdr:blipFill>
        <a:blip xmlns:r="http://schemas.openxmlformats.org/officeDocument/2006/relationships" r:embed="rId2"/>
        <a:stretch>
          <a:fillRect/>
        </a:stretch>
      </xdr:blipFill>
      <xdr:spPr>
        <a:xfrm>
          <a:off x="4181475" y="5048250"/>
          <a:ext cx="5943600" cy="1983740"/>
        </a:xfrm>
        <a:prstGeom prst="rect">
          <a:avLst/>
        </a:prstGeom>
      </xdr:spPr>
    </xdr:pic>
    <xdr:clientData/>
  </xdr:twoCellAnchor>
  <xdr:twoCellAnchor editAs="oneCell">
    <xdr:from>
      <xdr:col>1</xdr:col>
      <xdr:colOff>4000500</xdr:colOff>
      <xdr:row>17</xdr:row>
      <xdr:rowOff>28575</xdr:rowOff>
    </xdr:from>
    <xdr:to>
      <xdr:col>1</xdr:col>
      <xdr:colOff>9944100</xdr:colOff>
      <xdr:row>17</xdr:row>
      <xdr:rowOff>4242435</xdr:rowOff>
    </xdr:to>
    <xdr:pic>
      <xdr:nvPicPr>
        <xdr:cNvPr id="49" name="Picture 48">
          <a:extLst>
            <a:ext uri="{FF2B5EF4-FFF2-40B4-BE49-F238E27FC236}">
              <a16:creationId xmlns:a16="http://schemas.microsoft.com/office/drawing/2014/main" id="{00000000-0008-0000-0100-000031000000}"/>
            </a:ext>
          </a:extLst>
        </xdr:cNvPr>
        <xdr:cNvPicPr/>
      </xdr:nvPicPr>
      <xdr:blipFill>
        <a:blip xmlns:r="http://schemas.openxmlformats.org/officeDocument/2006/relationships" r:embed="rId3"/>
        <a:stretch>
          <a:fillRect/>
        </a:stretch>
      </xdr:blipFill>
      <xdr:spPr>
        <a:xfrm>
          <a:off x="4191000" y="9363075"/>
          <a:ext cx="5943600" cy="4213860"/>
        </a:xfrm>
        <a:prstGeom prst="rect">
          <a:avLst/>
        </a:prstGeom>
      </xdr:spPr>
    </xdr:pic>
    <xdr:clientData/>
  </xdr:twoCellAnchor>
  <xdr:twoCellAnchor editAs="oneCell">
    <xdr:from>
      <xdr:col>1</xdr:col>
      <xdr:colOff>4829175</xdr:colOff>
      <xdr:row>21</xdr:row>
      <xdr:rowOff>38100</xdr:rowOff>
    </xdr:from>
    <xdr:to>
      <xdr:col>1</xdr:col>
      <xdr:colOff>9105900</xdr:colOff>
      <xdr:row>21</xdr:row>
      <xdr:rowOff>2400300</xdr:rowOff>
    </xdr:to>
    <xdr:pic>
      <xdr:nvPicPr>
        <xdr:cNvPr id="50" name="Picture 49">
          <a:extLst>
            <a:ext uri="{FF2B5EF4-FFF2-40B4-BE49-F238E27FC236}">
              <a16:creationId xmlns:a16="http://schemas.microsoft.com/office/drawing/2014/main" id="{00000000-0008-0000-0100-000032000000}"/>
            </a:ext>
          </a:extLst>
        </xdr:cNvPr>
        <xdr:cNvPicPr/>
      </xdr:nvPicPr>
      <xdr:blipFill>
        <a:blip xmlns:r="http://schemas.openxmlformats.org/officeDocument/2006/relationships" r:embed="rId4"/>
        <a:stretch>
          <a:fillRect/>
        </a:stretch>
      </xdr:blipFill>
      <xdr:spPr>
        <a:xfrm>
          <a:off x="5019675" y="14592300"/>
          <a:ext cx="4276725" cy="2362200"/>
        </a:xfrm>
        <a:prstGeom prst="rect">
          <a:avLst/>
        </a:prstGeom>
      </xdr:spPr>
    </xdr:pic>
    <xdr:clientData/>
  </xdr:twoCellAnchor>
  <xdr:twoCellAnchor editAs="oneCell">
    <xdr:from>
      <xdr:col>1</xdr:col>
      <xdr:colOff>4829175</xdr:colOff>
      <xdr:row>25</xdr:row>
      <xdr:rowOff>28575</xdr:rowOff>
    </xdr:from>
    <xdr:to>
      <xdr:col>1</xdr:col>
      <xdr:colOff>9096375</xdr:colOff>
      <xdr:row>25</xdr:row>
      <xdr:rowOff>800100</xdr:rowOff>
    </xdr:to>
    <xdr:pic>
      <xdr:nvPicPr>
        <xdr:cNvPr id="51" name="Picture 50">
          <a:extLst>
            <a:ext uri="{FF2B5EF4-FFF2-40B4-BE49-F238E27FC236}">
              <a16:creationId xmlns:a16="http://schemas.microsoft.com/office/drawing/2014/main" id="{00000000-0008-0000-0100-000033000000}"/>
            </a:ext>
          </a:extLst>
        </xdr:cNvPr>
        <xdr:cNvPicPr/>
      </xdr:nvPicPr>
      <xdr:blipFill>
        <a:blip xmlns:r="http://schemas.openxmlformats.org/officeDocument/2006/relationships" r:embed="rId5"/>
        <a:stretch>
          <a:fillRect/>
        </a:stretch>
      </xdr:blipFill>
      <xdr:spPr>
        <a:xfrm>
          <a:off x="5019675" y="18735675"/>
          <a:ext cx="4267200" cy="771525"/>
        </a:xfrm>
        <a:prstGeom prst="rect">
          <a:avLst/>
        </a:prstGeom>
      </xdr:spPr>
    </xdr:pic>
    <xdr:clientData/>
  </xdr:twoCellAnchor>
  <xdr:twoCellAnchor editAs="oneCell">
    <xdr:from>
      <xdr:col>1</xdr:col>
      <xdr:colOff>4286250</xdr:colOff>
      <xdr:row>29</xdr:row>
      <xdr:rowOff>28575</xdr:rowOff>
    </xdr:from>
    <xdr:to>
      <xdr:col>1</xdr:col>
      <xdr:colOff>9649460</xdr:colOff>
      <xdr:row>29</xdr:row>
      <xdr:rowOff>771525</xdr:rowOff>
    </xdr:to>
    <xdr:pic>
      <xdr:nvPicPr>
        <xdr:cNvPr id="52" name="Picture 51">
          <a:extLst>
            <a:ext uri="{FF2B5EF4-FFF2-40B4-BE49-F238E27FC236}">
              <a16:creationId xmlns:a16="http://schemas.microsoft.com/office/drawing/2014/main" id="{00000000-0008-0000-0100-000034000000}"/>
            </a:ext>
          </a:extLst>
        </xdr:cNvPr>
        <xdr:cNvPicPr/>
      </xdr:nvPicPr>
      <xdr:blipFill>
        <a:blip xmlns:r="http://schemas.openxmlformats.org/officeDocument/2006/relationships" r:embed="rId6"/>
        <a:stretch>
          <a:fillRect/>
        </a:stretch>
      </xdr:blipFill>
      <xdr:spPr>
        <a:xfrm>
          <a:off x="4476750" y="20526375"/>
          <a:ext cx="5363210" cy="742950"/>
        </a:xfrm>
        <a:prstGeom prst="rect">
          <a:avLst/>
        </a:prstGeom>
      </xdr:spPr>
    </xdr:pic>
    <xdr:clientData/>
  </xdr:twoCellAnchor>
  <xdr:twoCellAnchor editAs="oneCell">
    <xdr:from>
      <xdr:col>1</xdr:col>
      <xdr:colOff>4295775</xdr:colOff>
      <xdr:row>31</xdr:row>
      <xdr:rowOff>28575</xdr:rowOff>
    </xdr:from>
    <xdr:to>
      <xdr:col>1</xdr:col>
      <xdr:colOff>9630410</xdr:colOff>
      <xdr:row>31</xdr:row>
      <xdr:rowOff>733425</xdr:rowOff>
    </xdr:to>
    <xdr:pic>
      <xdr:nvPicPr>
        <xdr:cNvPr id="53" name="Picture 52">
          <a:extLst>
            <a:ext uri="{FF2B5EF4-FFF2-40B4-BE49-F238E27FC236}">
              <a16:creationId xmlns:a16="http://schemas.microsoft.com/office/drawing/2014/main" id="{00000000-0008-0000-0100-000035000000}"/>
            </a:ext>
          </a:extLst>
        </xdr:cNvPr>
        <xdr:cNvPicPr/>
      </xdr:nvPicPr>
      <xdr:blipFill>
        <a:blip xmlns:r="http://schemas.openxmlformats.org/officeDocument/2006/relationships" r:embed="rId7"/>
        <a:stretch>
          <a:fillRect/>
        </a:stretch>
      </xdr:blipFill>
      <xdr:spPr>
        <a:xfrm>
          <a:off x="4486275" y="21516975"/>
          <a:ext cx="5334635" cy="704850"/>
        </a:xfrm>
        <a:prstGeom prst="rect">
          <a:avLst/>
        </a:prstGeom>
      </xdr:spPr>
    </xdr:pic>
    <xdr:clientData/>
  </xdr:twoCellAnchor>
  <xdr:twoCellAnchor editAs="oneCell">
    <xdr:from>
      <xdr:col>1</xdr:col>
      <xdr:colOff>4286250</xdr:colOff>
      <xdr:row>33</xdr:row>
      <xdr:rowOff>38100</xdr:rowOff>
    </xdr:from>
    <xdr:to>
      <xdr:col>1</xdr:col>
      <xdr:colOff>9639935</xdr:colOff>
      <xdr:row>33</xdr:row>
      <xdr:rowOff>3429000</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8"/>
        <a:stretch>
          <a:fillRect/>
        </a:stretch>
      </xdr:blipFill>
      <xdr:spPr>
        <a:xfrm>
          <a:off x="4476750" y="22669500"/>
          <a:ext cx="5353685" cy="3390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horton@vet.k-state.ed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3"/>
  <sheetViews>
    <sheetView tabSelected="1" workbookViewId="0">
      <selection activeCell="N13" sqref="N13"/>
    </sheetView>
  </sheetViews>
  <sheetFormatPr defaultRowHeight="14.25"/>
  <cols>
    <col min="1" max="1" width="3.28515625" style="112" customWidth="1"/>
    <col min="2" max="11" width="9.140625" style="112"/>
    <col min="12" max="12" width="29.85546875" style="112" customWidth="1"/>
    <col min="13" max="16384" width="9.140625" style="112"/>
  </cols>
  <sheetData>
    <row r="1" spans="2:12" ht="15" thickBot="1"/>
    <row r="2" spans="2:12" ht="15.75">
      <c r="B2" s="93"/>
      <c r="C2" s="94"/>
      <c r="D2" s="94"/>
      <c r="E2" s="94"/>
      <c r="F2" s="94"/>
      <c r="G2" s="94"/>
      <c r="H2" s="94"/>
      <c r="I2" s="94"/>
      <c r="J2" s="94"/>
      <c r="K2" s="94"/>
      <c r="L2" s="95"/>
    </row>
    <row r="3" spans="2:12" ht="25.5">
      <c r="B3" s="106" t="s">
        <v>71</v>
      </c>
      <c r="C3" s="107"/>
      <c r="D3" s="107"/>
      <c r="E3" s="107"/>
      <c r="F3" s="107"/>
      <c r="G3" s="107"/>
      <c r="H3" s="96"/>
      <c r="I3" s="96"/>
      <c r="J3" s="96"/>
      <c r="K3" s="96"/>
      <c r="L3" s="97"/>
    </row>
    <row r="4" spans="2:12" ht="16.5">
      <c r="B4" s="108"/>
      <c r="C4" s="109"/>
      <c r="D4" s="110"/>
      <c r="E4" s="110"/>
      <c r="F4" s="111"/>
      <c r="G4" s="111"/>
      <c r="H4" s="96"/>
      <c r="I4" s="96"/>
      <c r="J4" s="96"/>
      <c r="K4" s="96"/>
      <c r="L4" s="97"/>
    </row>
    <row r="5" spans="2:12" ht="15.75" customHeight="1">
      <c r="B5" s="137" t="s">
        <v>72</v>
      </c>
      <c r="C5" s="138"/>
      <c r="D5" s="138"/>
      <c r="E5" s="138"/>
      <c r="F5" s="138"/>
      <c r="G5" s="138"/>
      <c r="H5" s="138"/>
      <c r="I5" s="138"/>
      <c r="J5" s="138"/>
      <c r="K5" s="138"/>
      <c r="L5" s="97"/>
    </row>
    <row r="6" spans="2:12" ht="15.75">
      <c r="B6" s="137"/>
      <c r="C6" s="138"/>
      <c r="D6" s="138"/>
      <c r="E6" s="138"/>
      <c r="F6" s="138"/>
      <c r="G6" s="138"/>
      <c r="H6" s="138"/>
      <c r="I6" s="138"/>
      <c r="J6" s="138"/>
      <c r="K6" s="138"/>
      <c r="L6" s="97"/>
    </row>
    <row r="7" spans="2:12" ht="15.75">
      <c r="B7" s="98"/>
      <c r="C7" s="99"/>
      <c r="D7" s="99"/>
      <c r="E7" s="99"/>
      <c r="F7" s="99"/>
      <c r="G7" s="99"/>
      <c r="H7" s="99"/>
      <c r="I7" s="96"/>
      <c r="J7" s="96"/>
      <c r="K7" s="100"/>
      <c r="L7" s="101"/>
    </row>
    <row r="8" spans="2:12" ht="16.5" thickBot="1">
      <c r="B8" s="102"/>
      <c r="C8" s="133"/>
      <c r="D8" s="134"/>
      <c r="E8" s="135"/>
      <c r="F8" s="136"/>
      <c r="G8" s="103"/>
      <c r="H8" s="103"/>
      <c r="I8" s="103"/>
      <c r="J8" s="103"/>
      <c r="K8" s="104"/>
      <c r="L8" s="105" t="s">
        <v>105</v>
      </c>
    </row>
    <row r="9" spans="2:12" ht="15.75">
      <c r="B9" s="113"/>
      <c r="C9" s="113"/>
      <c r="D9" s="113"/>
      <c r="E9" s="113"/>
      <c r="F9" s="113"/>
      <c r="G9" s="113"/>
      <c r="H9" s="113"/>
      <c r="I9" s="113"/>
      <c r="J9" s="113"/>
      <c r="K9" s="113"/>
      <c r="L9" s="113"/>
    </row>
    <row r="10" spans="2:12">
      <c r="B10" s="114"/>
      <c r="C10" s="114"/>
      <c r="D10" s="114"/>
      <c r="E10" s="114"/>
      <c r="F10" s="114"/>
      <c r="G10" s="114"/>
      <c r="H10" s="114"/>
      <c r="I10" s="114"/>
      <c r="J10" s="114"/>
      <c r="K10" s="114"/>
      <c r="L10" s="114"/>
    </row>
    <row r="11" spans="2:12">
      <c r="B11" s="114"/>
      <c r="C11" s="114"/>
      <c r="D11" s="114"/>
      <c r="E11" s="114"/>
      <c r="F11" s="114"/>
      <c r="G11" s="114"/>
      <c r="H11" s="114"/>
      <c r="I11" s="114"/>
      <c r="J11" s="114"/>
      <c r="K11" s="114"/>
      <c r="L11" s="114"/>
    </row>
    <row r="12" spans="2:12">
      <c r="B12" s="114"/>
      <c r="C12" s="114"/>
      <c r="D12" s="114"/>
      <c r="E12" s="114"/>
      <c r="F12" s="114"/>
      <c r="G12" s="114"/>
      <c r="H12" s="114"/>
      <c r="I12" s="114"/>
      <c r="J12" s="114"/>
      <c r="K12" s="114"/>
      <c r="L12" s="114"/>
    </row>
    <row r="13" spans="2:12">
      <c r="B13" s="114"/>
      <c r="C13" s="114"/>
      <c r="D13" s="114"/>
      <c r="E13" s="114"/>
      <c r="F13" s="114"/>
      <c r="G13" s="114"/>
      <c r="H13" s="114"/>
      <c r="I13" s="114"/>
      <c r="J13" s="114"/>
      <c r="K13" s="114"/>
      <c r="L13" s="114"/>
    </row>
    <row r="14" spans="2:12">
      <c r="B14" s="114"/>
      <c r="C14" s="114"/>
      <c r="D14" s="114"/>
      <c r="E14" s="114"/>
      <c r="F14" s="114"/>
      <c r="G14" s="114"/>
      <c r="H14" s="114"/>
      <c r="I14" s="114"/>
      <c r="J14" s="114"/>
      <c r="K14" s="114"/>
      <c r="L14" s="114"/>
    </row>
    <row r="15" spans="2:12">
      <c r="B15" s="114"/>
      <c r="C15" s="114"/>
      <c r="D15" s="114"/>
      <c r="E15" s="114"/>
      <c r="F15" s="114"/>
      <c r="G15" s="114"/>
      <c r="H15" s="114"/>
      <c r="I15" s="114"/>
      <c r="J15" s="114"/>
      <c r="K15" s="114"/>
      <c r="L15" s="114"/>
    </row>
    <row r="16" spans="2:12">
      <c r="B16" s="114"/>
      <c r="C16" s="114"/>
      <c r="D16" s="114"/>
      <c r="E16" s="114"/>
      <c r="F16" s="114"/>
      <c r="G16" s="114"/>
      <c r="H16" s="114"/>
      <c r="I16" s="114"/>
      <c r="J16" s="114"/>
      <c r="K16" s="114"/>
      <c r="L16" s="114"/>
    </row>
    <row r="17" spans="2:12">
      <c r="B17" s="114"/>
      <c r="C17" s="114"/>
      <c r="D17" s="114"/>
      <c r="E17" s="114"/>
      <c r="F17" s="114"/>
      <c r="G17" s="114"/>
      <c r="H17" s="114"/>
      <c r="I17" s="114"/>
      <c r="J17" s="114"/>
      <c r="K17" s="114"/>
      <c r="L17" s="114"/>
    </row>
    <row r="18" spans="2:12">
      <c r="B18" s="114"/>
      <c r="C18" s="114"/>
      <c r="D18" s="114"/>
      <c r="E18" s="114"/>
      <c r="F18" s="114"/>
      <c r="G18" s="114"/>
      <c r="H18" s="114"/>
      <c r="I18" s="114"/>
      <c r="J18" s="114"/>
      <c r="K18" s="114"/>
      <c r="L18" s="114"/>
    </row>
    <row r="19" spans="2:12">
      <c r="B19" s="114"/>
      <c r="C19" s="114"/>
      <c r="D19" s="114"/>
      <c r="E19" s="114"/>
      <c r="F19" s="114"/>
      <c r="G19" s="114"/>
      <c r="H19" s="114"/>
      <c r="I19" s="114"/>
      <c r="J19" s="114"/>
      <c r="K19" s="114"/>
      <c r="L19" s="114"/>
    </row>
    <row r="20" spans="2:12">
      <c r="B20" s="114"/>
      <c r="C20" s="114"/>
      <c r="D20" s="114"/>
      <c r="E20" s="114"/>
      <c r="F20" s="114"/>
      <c r="G20" s="114"/>
      <c r="H20" s="114"/>
      <c r="I20" s="114"/>
      <c r="J20" s="114"/>
      <c r="K20" s="114"/>
      <c r="L20" s="114"/>
    </row>
    <row r="21" spans="2:12">
      <c r="B21" s="114"/>
      <c r="C21" s="114"/>
      <c r="D21" s="114"/>
      <c r="E21" s="114"/>
      <c r="F21" s="114"/>
      <c r="G21" s="114"/>
      <c r="H21" s="114"/>
      <c r="I21" s="114"/>
      <c r="J21" s="114"/>
      <c r="K21" s="114"/>
      <c r="L21" s="114"/>
    </row>
    <row r="22" spans="2:12">
      <c r="B22" s="114"/>
      <c r="C22" s="114"/>
      <c r="D22" s="114"/>
      <c r="E22" s="114"/>
      <c r="F22" s="114"/>
      <c r="G22" s="114"/>
      <c r="H22" s="114"/>
      <c r="I22" s="114"/>
      <c r="J22" s="114"/>
      <c r="K22" s="114"/>
      <c r="L22" s="114"/>
    </row>
    <row r="23" spans="2:12">
      <c r="B23" s="114"/>
      <c r="C23" s="114"/>
      <c r="D23" s="114"/>
      <c r="E23" s="114"/>
      <c r="F23" s="114"/>
      <c r="G23" s="114"/>
      <c r="H23" s="114"/>
      <c r="I23" s="114"/>
      <c r="J23" s="114"/>
      <c r="K23" s="114"/>
      <c r="L23" s="114"/>
    </row>
    <row r="24" spans="2:12">
      <c r="B24" s="114"/>
      <c r="C24" s="114"/>
      <c r="D24" s="114"/>
      <c r="E24" s="114"/>
      <c r="F24" s="114"/>
      <c r="G24" s="114"/>
      <c r="H24" s="114"/>
      <c r="I24" s="114"/>
      <c r="J24" s="114"/>
      <c r="K24" s="114"/>
      <c r="L24" s="114"/>
    </row>
    <row r="25" spans="2:12">
      <c r="B25" s="114"/>
      <c r="C25" s="114"/>
      <c r="D25" s="114"/>
      <c r="E25" s="114"/>
      <c r="F25" s="114"/>
      <c r="G25" s="114"/>
      <c r="H25" s="114"/>
      <c r="I25" s="114"/>
      <c r="J25" s="114"/>
      <c r="K25" s="114"/>
      <c r="L25" s="114"/>
    </row>
    <row r="26" spans="2:12">
      <c r="B26" s="114"/>
      <c r="C26" s="114"/>
      <c r="D26" s="114"/>
      <c r="E26" s="114"/>
      <c r="F26" s="114"/>
      <c r="G26" s="114"/>
      <c r="H26" s="114"/>
      <c r="I26" s="114"/>
      <c r="J26" s="114"/>
      <c r="K26" s="114"/>
      <c r="L26" s="114"/>
    </row>
    <row r="30" spans="2:12" ht="15.75">
      <c r="B30" s="115" t="s">
        <v>67</v>
      </c>
      <c r="C30" s="116"/>
      <c r="D30" s="116"/>
      <c r="E30" s="116"/>
      <c r="F30" s="116"/>
      <c r="G30" s="116"/>
      <c r="H30" s="116"/>
      <c r="I30" s="116"/>
      <c r="J30" s="116"/>
      <c r="K30" s="116"/>
      <c r="L30" s="116"/>
    </row>
    <row r="31" spans="2:12">
      <c r="B31" s="139" t="s">
        <v>74</v>
      </c>
      <c r="C31" s="139"/>
      <c r="D31" s="139"/>
      <c r="E31" s="139"/>
      <c r="F31" s="139"/>
      <c r="G31" s="139"/>
      <c r="H31" s="139"/>
      <c r="I31" s="139"/>
      <c r="J31" s="139"/>
      <c r="K31" s="139"/>
      <c r="L31" s="139"/>
    </row>
    <row r="32" spans="2:12" ht="20.25" customHeight="1">
      <c r="B32" s="139"/>
      <c r="C32" s="139"/>
      <c r="D32" s="139"/>
      <c r="E32" s="139"/>
      <c r="F32" s="139"/>
      <c r="G32" s="139"/>
      <c r="H32" s="139"/>
      <c r="I32" s="139"/>
      <c r="J32" s="139"/>
      <c r="K32" s="139"/>
      <c r="L32" s="139"/>
    </row>
    <row r="33" spans="2:12" ht="15">
      <c r="B33" s="117"/>
      <c r="C33" s="117"/>
      <c r="D33" s="117"/>
      <c r="E33" s="117"/>
      <c r="F33" s="117"/>
      <c r="G33" s="117"/>
      <c r="H33" s="117"/>
      <c r="I33" s="117"/>
      <c r="J33" s="117"/>
      <c r="K33" s="117"/>
      <c r="L33" s="117"/>
    </row>
    <row r="34" spans="2:12" ht="15.75">
      <c r="B34" s="140" t="s">
        <v>68</v>
      </c>
      <c r="C34" s="141"/>
      <c r="D34" s="141"/>
      <c r="E34" s="141"/>
      <c r="F34" s="113"/>
      <c r="G34" s="113"/>
      <c r="H34" s="113"/>
      <c r="I34" s="113"/>
      <c r="J34" s="113"/>
      <c r="K34" s="113"/>
      <c r="L34" s="113"/>
    </row>
    <row r="35" spans="2:12" ht="15.75">
      <c r="B35" s="116" t="s">
        <v>73</v>
      </c>
      <c r="C35" s="116"/>
      <c r="D35" s="116"/>
      <c r="E35" s="116"/>
      <c r="F35" s="116"/>
      <c r="G35" s="116"/>
      <c r="H35" s="116"/>
      <c r="I35" s="116"/>
      <c r="J35" s="116"/>
      <c r="K35" s="116"/>
      <c r="L35" s="116"/>
    </row>
    <row r="36" spans="2:12">
      <c r="B36" s="142" t="s">
        <v>81</v>
      </c>
      <c r="C36" s="143"/>
      <c r="D36" s="143"/>
      <c r="E36" s="143"/>
      <c r="F36" s="143"/>
      <c r="G36" s="143"/>
      <c r="H36" s="143"/>
      <c r="I36" s="143"/>
      <c r="J36" s="143"/>
      <c r="K36" s="143"/>
      <c r="L36" s="143"/>
    </row>
    <row r="37" spans="2:12">
      <c r="B37" s="143"/>
      <c r="C37" s="143"/>
      <c r="D37" s="143"/>
      <c r="E37" s="143"/>
      <c r="F37" s="143"/>
      <c r="G37" s="143"/>
      <c r="H37" s="143"/>
      <c r="I37" s="143"/>
      <c r="J37" s="143"/>
      <c r="K37" s="143"/>
      <c r="L37" s="143"/>
    </row>
    <row r="38" spans="2:12">
      <c r="B38" s="143"/>
      <c r="C38" s="143"/>
      <c r="D38" s="143"/>
      <c r="E38" s="143"/>
      <c r="F38" s="143"/>
      <c r="G38" s="143"/>
      <c r="H38" s="143"/>
      <c r="I38" s="143"/>
      <c r="J38" s="143"/>
      <c r="K38" s="143"/>
      <c r="L38" s="143"/>
    </row>
    <row r="39" spans="2:12">
      <c r="B39" s="143"/>
      <c r="C39" s="143"/>
      <c r="D39" s="143"/>
      <c r="E39" s="143"/>
      <c r="F39" s="143"/>
      <c r="G39" s="143"/>
      <c r="H39" s="143"/>
      <c r="I39" s="143"/>
      <c r="J39" s="143"/>
      <c r="K39" s="143"/>
      <c r="L39" s="143"/>
    </row>
    <row r="40" spans="2:12" ht="37.5" customHeight="1">
      <c r="B40" s="143"/>
      <c r="C40" s="143"/>
      <c r="D40" s="143"/>
      <c r="E40" s="143"/>
      <c r="F40" s="143"/>
      <c r="G40" s="143"/>
      <c r="H40" s="143"/>
      <c r="I40" s="143"/>
      <c r="J40" s="143"/>
      <c r="K40" s="143"/>
      <c r="L40" s="143"/>
    </row>
    <row r="41" spans="2:12" ht="15">
      <c r="B41" s="118"/>
      <c r="C41" s="118"/>
      <c r="D41" s="118"/>
      <c r="E41" s="118"/>
      <c r="F41" s="118"/>
      <c r="G41" s="118"/>
      <c r="H41" s="118"/>
      <c r="I41" s="118"/>
      <c r="J41" s="118"/>
      <c r="K41" s="118"/>
      <c r="L41" s="118"/>
    </row>
    <row r="42" spans="2:12" ht="15.75">
      <c r="B42" s="115" t="s">
        <v>69</v>
      </c>
      <c r="C42" s="116"/>
      <c r="D42" s="113"/>
      <c r="E42" s="113"/>
      <c r="F42" s="113"/>
      <c r="G42" s="113"/>
      <c r="H42" s="113"/>
      <c r="I42" s="113"/>
      <c r="J42" s="113"/>
      <c r="K42" s="113"/>
      <c r="L42" s="113"/>
    </row>
    <row r="43" spans="2:12" ht="15">
      <c r="B43" s="144" t="s">
        <v>70</v>
      </c>
      <c r="C43" s="144"/>
      <c r="D43" s="144"/>
      <c r="E43" s="144"/>
      <c r="F43" s="119"/>
      <c r="G43" s="119"/>
      <c r="H43" s="144"/>
      <c r="I43" s="144"/>
      <c r="J43" s="144"/>
      <c r="K43" s="144"/>
      <c r="L43" s="144"/>
    </row>
    <row r="44" spans="2:12" ht="15">
      <c r="B44" s="120"/>
      <c r="C44" s="120"/>
      <c r="D44" s="120"/>
      <c r="E44" s="120"/>
      <c r="F44" s="119"/>
      <c r="G44" s="119"/>
      <c r="H44" s="120"/>
      <c r="I44" s="120"/>
      <c r="J44" s="120"/>
      <c r="K44" s="120"/>
      <c r="L44" s="120"/>
    </row>
    <row r="45" spans="2:12" ht="15">
      <c r="B45" s="121" t="s">
        <v>76</v>
      </c>
      <c r="C45" s="121"/>
      <c r="D45" s="121"/>
      <c r="E45" s="122"/>
      <c r="F45" s="121"/>
      <c r="G45" s="121"/>
      <c r="H45" s="121"/>
      <c r="I45" s="121"/>
      <c r="J45" s="121"/>
      <c r="K45" s="121"/>
      <c r="L45" s="121"/>
    </row>
    <row r="46" spans="2:12" ht="15">
      <c r="B46" s="121" t="s">
        <v>77</v>
      </c>
      <c r="C46" s="121"/>
      <c r="D46" s="121"/>
      <c r="E46" s="122"/>
      <c r="F46" s="121"/>
      <c r="G46" s="121"/>
      <c r="H46" s="121"/>
      <c r="I46" s="121"/>
      <c r="J46" s="121"/>
      <c r="K46" s="121"/>
      <c r="L46" s="121"/>
    </row>
    <row r="47" spans="2:12" ht="15">
      <c r="B47" s="121" t="s">
        <v>78</v>
      </c>
      <c r="C47" s="121"/>
      <c r="D47" s="121"/>
      <c r="E47" s="121"/>
      <c r="F47" s="121"/>
      <c r="G47" s="121"/>
      <c r="H47" s="121"/>
      <c r="I47" s="121"/>
      <c r="J47" s="121"/>
      <c r="K47" s="121"/>
      <c r="L47" s="121"/>
    </row>
    <row r="48" spans="2:12" ht="15">
      <c r="B48" s="121" t="s">
        <v>79</v>
      </c>
      <c r="C48" s="121"/>
      <c r="D48" s="121"/>
      <c r="E48" s="121"/>
      <c r="F48" s="121"/>
      <c r="G48" s="121"/>
      <c r="H48" s="121"/>
      <c r="I48" s="121"/>
      <c r="J48" s="121"/>
      <c r="K48" s="121"/>
      <c r="L48" s="121"/>
    </row>
    <row r="49" spans="2:12" ht="15">
      <c r="B49" s="145" t="s">
        <v>80</v>
      </c>
      <c r="C49" s="146"/>
      <c r="D49" s="146"/>
      <c r="E49" s="121"/>
      <c r="F49" s="121"/>
      <c r="G49" s="123"/>
      <c r="H49" s="121"/>
      <c r="I49" s="121"/>
      <c r="J49" s="121"/>
      <c r="K49" s="121"/>
      <c r="L49" s="121"/>
    </row>
    <row r="50" spans="2:12" ht="15">
      <c r="B50" s="124"/>
      <c r="C50" s="121"/>
      <c r="D50" s="121"/>
      <c r="E50" s="121"/>
      <c r="F50" s="121"/>
      <c r="G50" s="123"/>
      <c r="H50" s="121"/>
      <c r="I50" s="121"/>
      <c r="J50" s="121"/>
      <c r="K50" s="121"/>
      <c r="L50" s="121"/>
    </row>
    <row r="51" spans="2:12">
      <c r="B51" s="147" t="s">
        <v>75</v>
      </c>
      <c r="C51" s="147"/>
      <c r="D51" s="147"/>
      <c r="E51" s="147"/>
      <c r="F51" s="147"/>
      <c r="G51" s="147"/>
      <c r="H51" s="147"/>
      <c r="I51" s="147"/>
      <c r="J51" s="147"/>
      <c r="K51" s="147"/>
      <c r="L51" s="147"/>
    </row>
    <row r="52" spans="2:12">
      <c r="B52" s="147"/>
      <c r="C52" s="147"/>
      <c r="D52" s="147"/>
      <c r="E52" s="147"/>
      <c r="F52" s="147"/>
      <c r="G52" s="147"/>
      <c r="H52" s="147"/>
      <c r="I52" s="147"/>
      <c r="J52" s="147"/>
      <c r="K52" s="147"/>
      <c r="L52" s="147"/>
    </row>
    <row r="53" spans="2:12">
      <c r="B53" s="114"/>
      <c r="C53" s="114"/>
      <c r="D53" s="114"/>
      <c r="E53" s="114"/>
      <c r="F53" s="114"/>
      <c r="G53" s="114"/>
      <c r="H53" s="114"/>
      <c r="I53" s="114"/>
      <c r="J53" s="114"/>
      <c r="K53" s="114"/>
      <c r="L53" s="114"/>
    </row>
  </sheetData>
  <mergeCells count="10">
    <mergeCell ref="B36:L40"/>
    <mergeCell ref="B43:E43"/>
    <mergeCell ref="H43:L43"/>
    <mergeCell ref="B49:D49"/>
    <mergeCell ref="B51:L52"/>
    <mergeCell ref="C8:D8"/>
    <mergeCell ref="E8:F8"/>
    <mergeCell ref="B5:K6"/>
    <mergeCell ref="B31:L32"/>
    <mergeCell ref="B34:E34"/>
  </mergeCells>
  <hyperlinks>
    <hyperlink ref="B49"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7"/>
  <sheetViews>
    <sheetView zoomScaleNormal="100" workbookViewId="0">
      <selection activeCell="B11" sqref="B11"/>
    </sheetView>
  </sheetViews>
  <sheetFormatPr defaultRowHeight="15"/>
  <cols>
    <col min="1" max="1" width="2.85546875" style="125" customWidth="1"/>
    <col min="2" max="2" width="208.85546875" style="125" customWidth="1"/>
    <col min="3" max="16384" width="9.140625" style="125"/>
  </cols>
  <sheetData>
    <row r="1" spans="2:2" ht="15.75" thickBot="1"/>
    <row r="2" spans="2:2" ht="20.25">
      <c r="B2" s="131" t="s">
        <v>87</v>
      </c>
    </row>
    <row r="3" spans="2:2">
      <c r="B3" s="127"/>
    </row>
    <row r="4" spans="2:2" ht="45">
      <c r="B4" s="128" t="s">
        <v>88</v>
      </c>
    </row>
    <row r="5" spans="2:2">
      <c r="B5" s="128"/>
    </row>
    <row r="6" spans="2:2" ht="30">
      <c r="B6" s="128" t="s">
        <v>89</v>
      </c>
    </row>
    <row r="7" spans="2:2">
      <c r="B7" s="128"/>
    </row>
    <row r="8" spans="2:2" ht="45.75">
      <c r="B8" s="128" t="s">
        <v>104</v>
      </c>
    </row>
    <row r="9" spans="2:2">
      <c r="B9" s="128"/>
    </row>
    <row r="10" spans="2:2" ht="18">
      <c r="B10" s="132" t="s">
        <v>24</v>
      </c>
    </row>
    <row r="11" spans="2:2" ht="30">
      <c r="B11" s="128" t="s">
        <v>90</v>
      </c>
    </row>
    <row r="12" spans="2:2" ht="108.75" customHeight="1">
      <c r="B12" s="128"/>
    </row>
    <row r="13" spans="2:2" ht="30">
      <c r="B13" s="128" t="s">
        <v>91</v>
      </c>
    </row>
    <row r="14" spans="2:2" ht="159.75" customHeight="1">
      <c r="B14" s="129"/>
    </row>
    <row r="15" spans="2:2" ht="75">
      <c r="B15" s="128" t="s">
        <v>92</v>
      </c>
    </row>
    <row r="16" spans="2:2">
      <c r="B16" s="128"/>
    </row>
    <row r="17" spans="2:2" ht="90">
      <c r="B17" s="128" t="s">
        <v>93</v>
      </c>
    </row>
    <row r="18" spans="2:2" ht="335.25" customHeight="1">
      <c r="B18" s="129"/>
    </row>
    <row r="19" spans="2:2">
      <c r="B19" s="128"/>
    </row>
    <row r="20" spans="2:2" ht="18">
      <c r="B20" s="132" t="s">
        <v>36</v>
      </c>
    </row>
    <row r="21" spans="2:2" ht="45">
      <c r="B21" s="128" t="s">
        <v>94</v>
      </c>
    </row>
    <row r="22" spans="2:2" ht="192" customHeight="1">
      <c r="B22" s="129"/>
    </row>
    <row r="23" spans="2:2" ht="45">
      <c r="B23" s="128" t="s">
        <v>95</v>
      </c>
    </row>
    <row r="24" spans="2:2">
      <c r="B24" s="128"/>
    </row>
    <row r="25" spans="2:2" ht="75">
      <c r="B25" s="128" t="s">
        <v>96</v>
      </c>
    </row>
    <row r="26" spans="2:2" ht="65.25" customHeight="1">
      <c r="B26" s="129"/>
    </row>
    <row r="27" spans="2:2">
      <c r="B27" s="128"/>
    </row>
    <row r="28" spans="2:2" ht="18">
      <c r="B28" s="132" t="s">
        <v>23</v>
      </c>
    </row>
    <row r="29" spans="2:2" ht="45">
      <c r="B29" s="128" t="s">
        <v>97</v>
      </c>
    </row>
    <row r="30" spans="2:2" ht="63" customHeight="1">
      <c r="B30" s="128"/>
    </row>
    <row r="31" spans="2:2">
      <c r="B31" s="128" t="s">
        <v>98</v>
      </c>
    </row>
    <row r="32" spans="2:2" ht="60" customHeight="1">
      <c r="B32" s="128"/>
    </row>
    <row r="33" spans="2:2" ht="30">
      <c r="B33" s="128" t="s">
        <v>99</v>
      </c>
    </row>
    <row r="34" spans="2:2" ht="272.25" customHeight="1">
      <c r="B34" s="129"/>
    </row>
    <row r="35" spans="2:2">
      <c r="B35" s="128"/>
    </row>
    <row r="36" spans="2:2" ht="18">
      <c r="B36" s="132" t="s">
        <v>100</v>
      </c>
    </row>
    <row r="37" spans="2:2" ht="95.25" customHeight="1">
      <c r="B37" s="128" t="s">
        <v>101</v>
      </c>
    </row>
    <row r="38" spans="2:2">
      <c r="B38" s="128"/>
    </row>
    <row r="39" spans="2:2" ht="75">
      <c r="B39" s="128" t="s">
        <v>102</v>
      </c>
    </row>
    <row r="40" spans="2:2">
      <c r="B40" s="128"/>
    </row>
    <row r="41" spans="2:2" ht="18">
      <c r="B41" s="132" t="s">
        <v>103</v>
      </c>
    </row>
    <row r="42" spans="2:2" ht="30">
      <c r="B42" s="128" t="s">
        <v>63</v>
      </c>
    </row>
    <row r="43" spans="2:2">
      <c r="B43" s="128"/>
    </row>
    <row r="44" spans="2:2" ht="30">
      <c r="B44" s="128" t="s">
        <v>64</v>
      </c>
    </row>
    <row r="45" spans="2:2">
      <c r="B45" s="128"/>
    </row>
    <row r="46" spans="2:2" ht="16.5" customHeight="1" thickBot="1">
      <c r="B46" s="130" t="s">
        <v>65</v>
      </c>
    </row>
    <row r="47" spans="2:2">
      <c r="B47" s="126"/>
    </row>
  </sheetData>
  <sheetProtection algorithmName="SHA-512" hashValue="2VDmlmBlXnvgyBVURpLZuySqkkC1LJcrgLZqHY38O2VProfgT172RhvJNj6J0P3IZ1mO0Uo4xhu+W3F9a+J8pQ==" saltValue="JXoESAghNx0DaxdwiXjyg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W50"/>
  <sheetViews>
    <sheetView zoomScaleNormal="100" workbookViewId="0">
      <pane ySplit="6" topLeftCell="A7" activePane="bottomLeft" state="frozen"/>
      <selection pane="bottomLeft" activeCell="D38" sqref="D38"/>
    </sheetView>
  </sheetViews>
  <sheetFormatPr defaultRowHeight="15"/>
  <cols>
    <col min="1" max="1" width="3.85546875" style="1" customWidth="1"/>
    <col min="2" max="2" width="3" style="1" customWidth="1"/>
    <col min="3" max="3" width="41.140625" style="1" bestFit="1" customWidth="1"/>
    <col min="4" max="4" width="15.5703125" style="1" customWidth="1"/>
    <col min="5" max="5" width="15.28515625" style="1" customWidth="1"/>
    <col min="6" max="6" width="2.7109375" style="1" customWidth="1"/>
    <col min="7" max="7" width="7" style="1" customWidth="1"/>
    <col min="8" max="8" width="2.85546875" style="1" customWidth="1"/>
    <col min="9" max="9" width="59" style="1" bestFit="1" customWidth="1"/>
    <col min="10" max="10" width="11.85546875" style="1" bestFit="1" customWidth="1"/>
    <col min="11" max="11" width="13.28515625" style="1" bestFit="1" customWidth="1"/>
    <col min="12" max="12" width="3" style="1" customWidth="1"/>
    <col min="13" max="13" width="7.140625" style="1" customWidth="1"/>
    <col min="14" max="14" width="2.85546875" style="1" customWidth="1"/>
    <col min="15" max="15" width="44.42578125" style="1" bestFit="1" customWidth="1"/>
    <col min="16" max="16" width="13.140625" style="1" bestFit="1" customWidth="1"/>
    <col min="17" max="17" width="2.7109375" style="1" customWidth="1"/>
    <col min="18" max="16384" width="9.140625" style="1"/>
  </cols>
  <sheetData>
    <row r="1" spans="2:23" ht="2.25" customHeight="1" thickBot="1"/>
    <row r="2" spans="2:23" ht="51" customHeight="1" thickBot="1">
      <c r="B2" s="170" t="s">
        <v>82</v>
      </c>
      <c r="C2" s="171"/>
      <c r="D2" s="171"/>
      <c r="E2" s="171"/>
      <c r="F2" s="171"/>
      <c r="G2" s="171"/>
      <c r="H2" s="171"/>
      <c r="I2" s="171"/>
      <c r="J2" s="171"/>
      <c r="K2" s="171"/>
      <c r="L2" s="171"/>
      <c r="M2" s="171"/>
      <c r="N2" s="171"/>
      <c r="O2" s="171"/>
      <c r="P2" s="171"/>
      <c r="Q2" s="172"/>
    </row>
    <row r="3" spans="2:23" ht="18">
      <c r="B3" s="183" t="s">
        <v>83</v>
      </c>
      <c r="C3" s="184"/>
      <c r="D3" s="184"/>
      <c r="E3" s="184"/>
      <c r="F3" s="184"/>
      <c r="G3" s="184"/>
      <c r="H3" s="184"/>
      <c r="I3" s="184"/>
      <c r="J3" s="184"/>
      <c r="K3" s="184"/>
      <c r="L3" s="184"/>
      <c r="M3" s="184"/>
      <c r="N3" s="184"/>
      <c r="O3" s="184"/>
      <c r="P3" s="184"/>
      <c r="Q3" s="185"/>
    </row>
    <row r="4" spans="2:23" s="3" customFormat="1" ht="18" customHeight="1" thickBot="1">
      <c r="B4" s="180" t="s">
        <v>66</v>
      </c>
      <c r="C4" s="181"/>
      <c r="D4" s="181"/>
      <c r="E4" s="181"/>
      <c r="F4" s="181"/>
      <c r="G4" s="181"/>
      <c r="H4" s="181"/>
      <c r="I4" s="181"/>
      <c r="J4" s="181"/>
      <c r="K4" s="181"/>
      <c r="L4" s="181"/>
      <c r="M4" s="181"/>
      <c r="N4" s="181"/>
      <c r="O4" s="181"/>
      <c r="P4" s="181"/>
      <c r="Q4" s="182"/>
      <c r="R4" s="2"/>
      <c r="S4" s="2"/>
      <c r="T4" s="2"/>
      <c r="U4" s="2"/>
      <c r="V4" s="2"/>
      <c r="W4" s="2"/>
    </row>
    <row r="6" spans="2:23" ht="21" thickBot="1">
      <c r="B6" s="151" t="s">
        <v>23</v>
      </c>
      <c r="C6" s="151"/>
      <c r="D6" s="151"/>
      <c r="E6" s="151"/>
      <c r="F6" s="151"/>
      <c r="H6" s="151" t="s">
        <v>24</v>
      </c>
      <c r="I6" s="151"/>
      <c r="J6" s="151"/>
      <c r="K6" s="151"/>
      <c r="L6" s="151"/>
      <c r="N6" s="151" t="s">
        <v>36</v>
      </c>
      <c r="O6" s="151"/>
      <c r="P6" s="151"/>
      <c r="Q6" s="151"/>
    </row>
    <row r="7" spans="2:23" ht="15.75" thickBot="1">
      <c r="B7" s="4"/>
      <c r="C7" s="5"/>
      <c r="D7" s="5"/>
      <c r="E7" s="5"/>
      <c r="F7" s="6"/>
      <c r="H7" s="7"/>
      <c r="I7" s="8"/>
      <c r="J7" s="8"/>
      <c r="K7" s="8"/>
      <c r="L7" s="9"/>
      <c r="N7" s="10"/>
      <c r="O7" s="11"/>
      <c r="P7" s="11"/>
      <c r="Q7" s="12"/>
    </row>
    <row r="8" spans="2:23" ht="15.75">
      <c r="B8" s="13"/>
      <c r="C8" s="159" t="s">
        <v>30</v>
      </c>
      <c r="D8" s="160"/>
      <c r="E8" s="161"/>
      <c r="F8" s="14"/>
      <c r="H8" s="15"/>
      <c r="I8" s="159" t="s">
        <v>37</v>
      </c>
      <c r="J8" s="160"/>
      <c r="K8" s="161"/>
      <c r="L8" s="16"/>
      <c r="N8" s="17"/>
      <c r="O8" s="173" t="s">
        <v>21</v>
      </c>
      <c r="P8" s="174"/>
      <c r="Q8" s="18"/>
    </row>
    <row r="9" spans="2:23" ht="15.75">
      <c r="B9" s="13"/>
      <c r="C9" s="176" t="s">
        <v>49</v>
      </c>
      <c r="D9" s="177"/>
      <c r="E9" s="186">
        <f>E29-D29</f>
        <v>14.936932485322814</v>
      </c>
      <c r="F9" s="14"/>
      <c r="H9" s="15"/>
      <c r="I9" s="19" t="s">
        <v>27</v>
      </c>
      <c r="J9" s="20">
        <v>700</v>
      </c>
      <c r="K9" s="21"/>
      <c r="L9" s="16"/>
      <c r="N9" s="17"/>
      <c r="O9" s="22" t="s">
        <v>3</v>
      </c>
      <c r="P9" s="23">
        <v>360</v>
      </c>
      <c r="Q9" s="18"/>
    </row>
    <row r="10" spans="2:23" ht="16.5" thickBot="1">
      <c r="B10" s="13"/>
      <c r="C10" s="178"/>
      <c r="D10" s="179"/>
      <c r="E10" s="187"/>
      <c r="F10" s="14"/>
      <c r="H10" s="15"/>
      <c r="I10" s="19" t="s">
        <v>34</v>
      </c>
      <c r="J10" s="188">
        <f>(J13-J9)/J11</f>
        <v>228.57142857142858</v>
      </c>
      <c r="K10" s="21"/>
      <c r="L10" s="16"/>
      <c r="N10" s="17"/>
      <c r="O10" s="22" t="s">
        <v>46</v>
      </c>
      <c r="P10" s="24">
        <v>30</v>
      </c>
      <c r="Q10" s="18"/>
    </row>
    <row r="11" spans="2:23" ht="16.5" thickBot="1">
      <c r="B11" s="13"/>
      <c r="C11" s="25"/>
      <c r="D11" s="25"/>
      <c r="E11" s="25"/>
      <c r="F11" s="14"/>
      <c r="H11" s="15"/>
      <c r="I11" s="19" t="s">
        <v>28</v>
      </c>
      <c r="J11" s="26">
        <v>3.5</v>
      </c>
      <c r="K11" s="21"/>
      <c r="L11" s="16"/>
      <c r="N11" s="17"/>
      <c r="O11" s="22" t="s">
        <v>4</v>
      </c>
      <c r="P11" s="23">
        <v>300</v>
      </c>
      <c r="Q11" s="18"/>
    </row>
    <row r="12" spans="2:23" ht="18">
      <c r="B12" s="13"/>
      <c r="C12" s="173" t="s">
        <v>31</v>
      </c>
      <c r="D12" s="175"/>
      <c r="E12" s="174"/>
      <c r="F12" s="14"/>
      <c r="H12" s="15"/>
      <c r="I12" s="19" t="s">
        <v>0</v>
      </c>
      <c r="J12" s="26">
        <v>22</v>
      </c>
      <c r="K12" s="21"/>
      <c r="L12" s="16"/>
      <c r="N12" s="17"/>
      <c r="O12" s="22" t="s">
        <v>35</v>
      </c>
      <c r="P12" s="27">
        <v>7.0000000000000007E-2</v>
      </c>
      <c r="Q12" s="18"/>
    </row>
    <row r="13" spans="2:23" ht="16.5" thickBot="1">
      <c r="B13" s="13"/>
      <c r="C13" s="28"/>
      <c r="D13" s="29" t="s">
        <v>39</v>
      </c>
      <c r="E13" s="30" t="s">
        <v>48</v>
      </c>
      <c r="F13" s="14"/>
      <c r="H13" s="15"/>
      <c r="I13" s="31" t="s">
        <v>29</v>
      </c>
      <c r="J13" s="32">
        <v>1500</v>
      </c>
      <c r="K13" s="33"/>
      <c r="L13" s="16"/>
      <c r="N13" s="17"/>
      <c r="O13" s="22" t="s">
        <v>5</v>
      </c>
      <c r="P13" s="24">
        <v>40.5</v>
      </c>
      <c r="Q13" s="18"/>
    </row>
    <row r="14" spans="2:23" ht="18.75" thickBot="1">
      <c r="B14" s="13"/>
      <c r="C14" s="22" t="s">
        <v>16</v>
      </c>
      <c r="D14" s="189">
        <f>(J9*(P9/100))+((J10/365)*(P12)*(J9*(P9/100)))</f>
        <v>2630.4657534246576</v>
      </c>
      <c r="E14" s="190">
        <f>(J9*(P9/100))+((J10/365)*(P12)*(J9*(P9/100)))</f>
        <v>2630.4657534246576</v>
      </c>
      <c r="F14" s="14"/>
      <c r="H14" s="15"/>
      <c r="I14" s="34"/>
      <c r="J14" s="34"/>
      <c r="K14" s="34"/>
      <c r="L14" s="16"/>
      <c r="N14" s="17"/>
      <c r="O14" s="22" t="s">
        <v>56</v>
      </c>
      <c r="P14" s="35"/>
      <c r="Q14" s="18"/>
    </row>
    <row r="15" spans="2:23" ht="15.75">
      <c r="B15" s="13"/>
      <c r="C15" s="22" t="s">
        <v>47</v>
      </c>
      <c r="D15" s="189">
        <f>$P$10</f>
        <v>30</v>
      </c>
      <c r="E15" s="190">
        <f>$P$10</f>
        <v>30</v>
      </c>
      <c r="F15" s="14"/>
      <c r="H15" s="15"/>
      <c r="I15" s="159" t="s">
        <v>38</v>
      </c>
      <c r="J15" s="160"/>
      <c r="K15" s="161"/>
      <c r="L15" s="16"/>
      <c r="N15" s="17"/>
      <c r="O15" s="36" t="s">
        <v>9</v>
      </c>
      <c r="P15" s="24">
        <v>9.3000000000000007</v>
      </c>
      <c r="Q15" s="18"/>
    </row>
    <row r="16" spans="2:23" ht="16.5" thickBot="1">
      <c r="B16" s="13"/>
      <c r="C16" s="22" t="s">
        <v>17</v>
      </c>
      <c r="D16" s="189">
        <f>(J23*$J$12*($P$11/2000))+(($P$12/2)*($J$10/365)*(J23*$J$12*($P$11/2000)))</f>
        <v>759.25573385518589</v>
      </c>
      <c r="E16" s="190">
        <f>(K23*$J$12*($P$11/2000))+(($P$12/2)*($J$10/365)*(K23*$J$12*($P$11/2000)))</f>
        <v>762.14630136986295</v>
      </c>
      <c r="F16" s="14"/>
      <c r="H16" s="15"/>
      <c r="I16" s="31" t="s">
        <v>51</v>
      </c>
      <c r="J16" s="37">
        <v>0.25</v>
      </c>
      <c r="K16" s="33" t="s">
        <v>50</v>
      </c>
      <c r="L16" s="16"/>
      <c r="N16" s="17"/>
      <c r="O16" s="36" t="s">
        <v>10</v>
      </c>
      <c r="P16" s="24">
        <v>29.5</v>
      </c>
      <c r="Q16" s="18"/>
    </row>
    <row r="17" spans="2:17" ht="16.5" thickBot="1">
      <c r="B17" s="13"/>
      <c r="C17" s="22" t="s">
        <v>18</v>
      </c>
      <c r="D17" s="189">
        <f>J20*$P$13</f>
        <v>0.81</v>
      </c>
      <c r="E17" s="190">
        <f>K20*$P$13</f>
        <v>0.60749999999999993</v>
      </c>
      <c r="F17" s="14"/>
      <c r="H17" s="15"/>
      <c r="I17" s="34"/>
      <c r="J17" s="34"/>
      <c r="K17" s="34"/>
      <c r="L17" s="16"/>
      <c r="N17" s="17"/>
      <c r="O17" s="38" t="s">
        <v>11</v>
      </c>
      <c r="P17" s="39">
        <v>9.75</v>
      </c>
      <c r="Q17" s="18"/>
    </row>
    <row r="18" spans="2:17" ht="16.5" thickBot="1">
      <c r="B18" s="13"/>
      <c r="C18" s="40" t="s">
        <v>8</v>
      </c>
      <c r="D18" s="191">
        <f>IF($K$26="YES*",(J30*$P$15)+(J31*$P$16)+(J32*$P$17),0)</f>
        <v>0</v>
      </c>
      <c r="E18" s="192">
        <f>IF($K$26="YES*",(K30*$P$15)+(K31*$P$16)+(K32*$P$17),0)</f>
        <v>0</v>
      </c>
      <c r="F18" s="14"/>
      <c r="H18" s="15"/>
      <c r="I18" s="159" t="s">
        <v>84</v>
      </c>
      <c r="J18" s="160"/>
      <c r="K18" s="161"/>
      <c r="L18" s="16"/>
      <c r="N18" s="17"/>
      <c r="O18" s="41"/>
      <c r="P18" s="41"/>
      <c r="Q18" s="18"/>
    </row>
    <row r="19" spans="2:17" ht="16.5" thickBot="1">
      <c r="B19" s="13"/>
      <c r="C19" s="42" t="s">
        <v>20</v>
      </c>
      <c r="D19" s="193">
        <f>SUM(D14:D18)</f>
        <v>3420.5314872798435</v>
      </c>
      <c r="E19" s="194">
        <f>SUM(E14:E18)</f>
        <v>3423.2195547945207</v>
      </c>
      <c r="F19" s="14"/>
      <c r="H19" s="15"/>
      <c r="I19" s="43"/>
      <c r="J19" s="44" t="s">
        <v>39</v>
      </c>
      <c r="K19" s="45" t="s">
        <v>48</v>
      </c>
      <c r="L19" s="16"/>
      <c r="N19" s="17"/>
      <c r="O19" s="165" t="s">
        <v>22</v>
      </c>
      <c r="P19" s="166"/>
      <c r="Q19" s="18"/>
    </row>
    <row r="20" spans="2:17" ht="16.5" thickBot="1">
      <c r="B20" s="13"/>
      <c r="C20" s="25"/>
      <c r="D20" s="25"/>
      <c r="E20" s="25"/>
      <c r="F20" s="14"/>
      <c r="H20" s="15"/>
      <c r="I20" s="19" t="s">
        <v>2</v>
      </c>
      <c r="J20" s="46">
        <v>0.02</v>
      </c>
      <c r="K20" s="90">
        <f>J20 - (J20*J16)</f>
        <v>1.4999999999999999E-2</v>
      </c>
      <c r="L20" s="16"/>
      <c r="N20" s="17"/>
      <c r="O20" s="47" t="s">
        <v>45</v>
      </c>
      <c r="P20" s="48">
        <v>235</v>
      </c>
      <c r="Q20" s="18"/>
    </row>
    <row r="21" spans="2:17" ht="18.75" thickBot="1">
      <c r="B21" s="13"/>
      <c r="C21" s="167" t="s">
        <v>32</v>
      </c>
      <c r="D21" s="168"/>
      <c r="E21" s="169"/>
      <c r="F21" s="14"/>
      <c r="H21" s="15"/>
      <c r="I21" s="19" t="s">
        <v>7</v>
      </c>
      <c r="J21" s="49">
        <v>0.5</v>
      </c>
      <c r="K21" s="50">
        <v>0.5</v>
      </c>
      <c r="L21" s="16"/>
      <c r="N21" s="17"/>
      <c r="O21" s="51" t="s">
        <v>55</v>
      </c>
      <c r="P21" s="195">
        <f>-27.18+P20*1.3</f>
        <v>278.32</v>
      </c>
      <c r="Q21" s="18"/>
    </row>
    <row r="22" spans="2:17" ht="15" customHeight="1">
      <c r="B22" s="13"/>
      <c r="C22" s="52"/>
      <c r="D22" s="53" t="s">
        <v>39</v>
      </c>
      <c r="E22" s="54" t="s">
        <v>48</v>
      </c>
      <c r="F22" s="14"/>
      <c r="H22" s="15"/>
      <c r="I22" s="19" t="s">
        <v>52</v>
      </c>
      <c r="J22" s="49">
        <v>0.5</v>
      </c>
      <c r="K22" s="50">
        <v>0.5</v>
      </c>
      <c r="L22" s="16"/>
      <c r="N22" s="17"/>
      <c r="O22" s="152" t="s">
        <v>62</v>
      </c>
      <c r="P22" s="152"/>
      <c r="Q22" s="18"/>
    </row>
    <row r="23" spans="2:17" ht="18.75" thickBot="1">
      <c r="B23" s="13"/>
      <c r="C23" s="47" t="s">
        <v>19</v>
      </c>
      <c r="D23" s="196">
        <f>IF($K$35="YES*",((1-J20-J39)*$J$13)*($P$20/100),((1-J20)*$J$13)*($P$20/100))</f>
        <v>3454.5</v>
      </c>
      <c r="E23" s="197">
        <f>IF($K$35="YES*",((1-K20-K39)*$J$13)*($P$20/100),((1-K20)*$J$13)*($P$20/100))</f>
        <v>3472.125</v>
      </c>
      <c r="F23" s="14"/>
      <c r="H23" s="15"/>
      <c r="I23" s="31" t="s">
        <v>54</v>
      </c>
      <c r="J23" s="202">
        <f>IF($K$35="YES*",  (J21*J20*$J$10)*$J$22 + (J40*J39*$J$10)*J41 + ((1-J20-J39)*$J$10),   (J21*J20*$J$10)*$J$22 + ((1-J20)*$J$10))</f>
        <v>225.14285714285714</v>
      </c>
      <c r="K23" s="203">
        <f>IF($K$35="YES*",  (K21*K20*$J$10)*$K$22 + (K40*K39*$J$10)*K41 + ((1-K20-K39)*$J$10),   (K21*K20*$J$10)*$K$22 + ((1-K20)*$J$10))</f>
        <v>226</v>
      </c>
      <c r="L23" s="16"/>
      <c r="N23" s="55"/>
      <c r="O23" s="153"/>
      <c r="P23" s="153"/>
      <c r="Q23" s="56"/>
    </row>
    <row r="24" spans="2:17" ht="18" customHeight="1" thickBot="1">
      <c r="B24" s="13"/>
      <c r="C24" s="52" t="s">
        <v>25</v>
      </c>
      <c r="D24" s="198">
        <f>IF($K$35="YES*",(J43*(($P$21/100)*IF(J43&lt;400,0.595,IF(J43&lt;600,0.763,0.92))))*J39,0)</f>
        <v>0</v>
      </c>
      <c r="E24" s="199">
        <f>IF($K$35="YES*",(K43*(($P$21/100)*IF(K43&lt;400,0.595,IF(K43&lt;600,0.763,0.92))))*K39,0)</f>
        <v>0</v>
      </c>
      <c r="F24" s="14"/>
      <c r="H24" s="15"/>
      <c r="I24" s="57"/>
      <c r="J24" s="57"/>
      <c r="K24" s="57"/>
      <c r="L24" s="16"/>
    </row>
    <row r="25" spans="2:17" ht="16.5" thickBot="1">
      <c r="B25" s="13"/>
      <c r="C25" s="58" t="s">
        <v>20</v>
      </c>
      <c r="D25" s="200">
        <f>SUM(D23:D24)</f>
        <v>3454.5</v>
      </c>
      <c r="E25" s="201">
        <f>SUM(E23:E24)</f>
        <v>3472.125</v>
      </c>
      <c r="F25" s="14"/>
      <c r="H25" s="15"/>
      <c r="I25" s="162" t="s">
        <v>85</v>
      </c>
      <c r="J25" s="163"/>
      <c r="K25" s="164"/>
      <c r="L25" s="16"/>
    </row>
    <row r="26" spans="2:17" ht="16.5" customHeight="1" thickBot="1">
      <c r="B26" s="13"/>
      <c r="C26" s="25"/>
      <c r="D26" s="25"/>
      <c r="E26" s="25"/>
      <c r="F26" s="14"/>
      <c r="H26" s="15"/>
      <c r="I26" s="59" t="s">
        <v>40</v>
      </c>
      <c r="K26" s="60" t="s">
        <v>59</v>
      </c>
      <c r="L26" s="16"/>
    </row>
    <row r="27" spans="2:17" ht="15.75">
      <c r="B27" s="13"/>
      <c r="C27" s="154" t="s">
        <v>33</v>
      </c>
      <c r="D27" s="155"/>
      <c r="E27" s="156"/>
      <c r="F27" s="14"/>
      <c r="H27" s="15"/>
      <c r="I27" s="61" t="s">
        <v>42</v>
      </c>
      <c r="J27" s="62">
        <v>0.25</v>
      </c>
      <c r="K27" s="60" t="s">
        <v>60</v>
      </c>
      <c r="L27" s="16"/>
      <c r="M27" s="63"/>
    </row>
    <row r="28" spans="2:17">
      <c r="B28" s="13"/>
      <c r="C28" s="64"/>
      <c r="D28" s="65" t="s">
        <v>39</v>
      </c>
      <c r="E28" s="66" t="s">
        <v>48</v>
      </c>
      <c r="F28" s="14"/>
      <c r="H28" s="15"/>
      <c r="I28" s="67"/>
      <c r="J28" s="68"/>
      <c r="K28" s="69"/>
      <c r="L28" s="16"/>
      <c r="M28" s="63"/>
    </row>
    <row r="29" spans="2:17" ht="16.5" thickBot="1">
      <c r="B29" s="13"/>
      <c r="C29" s="70" t="s">
        <v>20</v>
      </c>
      <c r="D29" s="204">
        <f>D25-D19</f>
        <v>33.968512720156468</v>
      </c>
      <c r="E29" s="205">
        <f>E25-E19</f>
        <v>48.905445205479282</v>
      </c>
      <c r="F29" s="14"/>
      <c r="H29" s="15"/>
      <c r="I29" s="67" t="s">
        <v>57</v>
      </c>
      <c r="J29" s="71" t="s">
        <v>39</v>
      </c>
      <c r="K29" s="72" t="s">
        <v>48</v>
      </c>
      <c r="L29" s="16"/>
    </row>
    <row r="30" spans="2:17" ht="15" customHeight="1">
      <c r="B30" s="13"/>
      <c r="C30" s="157" t="s">
        <v>26</v>
      </c>
      <c r="D30" s="157"/>
      <c r="E30" s="157"/>
      <c r="F30" s="14"/>
      <c r="H30" s="15"/>
      <c r="I30" s="61" t="s">
        <v>12</v>
      </c>
      <c r="J30" s="73">
        <v>0.15</v>
      </c>
      <c r="K30" s="91">
        <f>IF($K$27="increase*",J30 + (J30*$J$27),J30 - (J30*$J$27))</f>
        <v>0.11249999999999999</v>
      </c>
      <c r="L30" s="16"/>
    </row>
    <row r="31" spans="2:17" ht="16.5" thickBot="1">
      <c r="B31" s="74"/>
      <c r="C31" s="158"/>
      <c r="D31" s="158"/>
      <c r="E31" s="158"/>
      <c r="F31" s="75"/>
      <c r="H31" s="15"/>
      <c r="I31" s="61" t="s">
        <v>13</v>
      </c>
      <c r="J31" s="73">
        <v>0.05</v>
      </c>
      <c r="K31" s="91">
        <f>IF($K$27="increase*",J31 + (J31*$J$27),J31 - (J31*$J$27))</f>
        <v>3.7500000000000006E-2</v>
      </c>
      <c r="L31" s="16"/>
    </row>
    <row r="32" spans="2:17" ht="16.5" thickBot="1">
      <c r="H32" s="15"/>
      <c r="I32" s="76" t="s">
        <v>14</v>
      </c>
      <c r="J32" s="77">
        <v>0.02</v>
      </c>
      <c r="K32" s="92">
        <f>IF($K$27="increase*",J32 + (J32*$J$27),J32 - (J32*$J$27))</f>
        <v>1.4999999999999999E-2</v>
      </c>
      <c r="L32" s="16"/>
    </row>
    <row r="33" spans="7:13" ht="15.75" thickBot="1">
      <c r="H33" s="15"/>
      <c r="I33" s="78"/>
      <c r="J33" s="79"/>
      <c r="K33" s="80"/>
      <c r="L33" s="16"/>
    </row>
    <row r="34" spans="7:13" ht="15.75">
      <c r="H34" s="15"/>
      <c r="I34" s="162" t="s">
        <v>86</v>
      </c>
      <c r="J34" s="163"/>
      <c r="K34" s="164"/>
      <c r="L34" s="16"/>
    </row>
    <row r="35" spans="7:13" ht="15.75">
      <c r="H35" s="15"/>
      <c r="I35" s="59" t="s">
        <v>41</v>
      </c>
      <c r="K35" s="60" t="s">
        <v>59</v>
      </c>
      <c r="L35" s="16"/>
    </row>
    <row r="36" spans="7:13" ht="15.75">
      <c r="H36" s="15"/>
      <c r="I36" s="61" t="s">
        <v>43</v>
      </c>
      <c r="J36" s="62">
        <v>0.25</v>
      </c>
      <c r="K36" s="60" t="s">
        <v>60</v>
      </c>
      <c r="L36" s="16"/>
      <c r="M36" s="63"/>
    </row>
    <row r="37" spans="7:13">
      <c r="H37" s="15"/>
      <c r="I37" s="59"/>
      <c r="K37" s="69"/>
      <c r="L37" s="16"/>
      <c r="M37" s="63"/>
    </row>
    <row r="38" spans="7:13">
      <c r="H38" s="15"/>
      <c r="I38" s="67" t="s">
        <v>58</v>
      </c>
      <c r="J38" s="71" t="s">
        <v>39</v>
      </c>
      <c r="K38" s="72" t="s">
        <v>48</v>
      </c>
      <c r="L38" s="16"/>
    </row>
    <row r="39" spans="7:13" ht="15.75">
      <c r="H39" s="15"/>
      <c r="I39" s="67" t="s">
        <v>1</v>
      </c>
      <c r="J39" s="73">
        <v>0.02</v>
      </c>
      <c r="K39" s="91">
        <f>IF($K$36="increase*",J39 + (J39*$J$36),J39 - (J39*$J$36))</f>
        <v>1.4999999999999999E-2</v>
      </c>
      <c r="L39" s="16"/>
    </row>
    <row r="40" spans="7:13" ht="15.75">
      <c r="H40" s="15"/>
      <c r="I40" s="67" t="s">
        <v>6</v>
      </c>
      <c r="J40" s="81">
        <v>0.25</v>
      </c>
      <c r="K40" s="82">
        <v>0.25</v>
      </c>
      <c r="L40" s="16"/>
    </row>
    <row r="41" spans="7:13" ht="15.75">
      <c r="G41" s="63"/>
      <c r="H41" s="15"/>
      <c r="I41" s="67" t="s">
        <v>53</v>
      </c>
      <c r="J41" s="81">
        <v>1</v>
      </c>
      <c r="K41" s="82">
        <v>1</v>
      </c>
      <c r="L41" s="16"/>
    </row>
    <row r="42" spans="7:13" ht="15.75">
      <c r="H42" s="15"/>
      <c r="I42" s="67" t="s">
        <v>15</v>
      </c>
      <c r="J42" s="83">
        <v>700</v>
      </c>
      <c r="K42" s="84">
        <v>700</v>
      </c>
      <c r="L42" s="16"/>
    </row>
    <row r="43" spans="7:13" ht="18.75" thickBot="1">
      <c r="H43" s="15"/>
      <c r="I43" s="85" t="s">
        <v>44</v>
      </c>
      <c r="J43" s="206">
        <f>(0.2598*((J42*0.45359)^1.1378))*2.205</f>
        <v>402.30181157277252</v>
      </c>
      <c r="K43" s="207">
        <f>(0.2598*((K42*0.45359)^1.1378))*2.205</f>
        <v>402.30181157277252</v>
      </c>
      <c r="L43" s="16"/>
    </row>
    <row r="44" spans="7:13" ht="15.75" customHeight="1">
      <c r="H44" s="86"/>
      <c r="I44" s="148" t="s">
        <v>61</v>
      </c>
      <c r="J44" s="148"/>
      <c r="K44" s="148"/>
      <c r="L44" s="87"/>
    </row>
    <row r="45" spans="7:13" ht="18" customHeight="1">
      <c r="G45" s="63"/>
      <c r="H45" s="86"/>
      <c r="I45" s="149"/>
      <c r="J45" s="149"/>
      <c r="K45" s="149"/>
      <c r="L45" s="87"/>
    </row>
    <row r="46" spans="7:13" ht="15.75" thickBot="1">
      <c r="H46" s="88"/>
      <c r="I46" s="150"/>
      <c r="J46" s="150"/>
      <c r="K46" s="150"/>
      <c r="L46" s="89"/>
    </row>
    <row r="50" ht="15" customHeight="1"/>
  </sheetData>
  <sheetProtection algorithmName="SHA-512" hashValue="nd09a6O5uwvmTJZgb225zTiKY0qiR2A/KUGI95gm+rvXqtckuBv+O2lpGTjeK+2wEe8UbhFCpCYP8/jP8jWERw==" saltValue="6Z/Tgy30Rq6iwZV6z8l2Ew==" spinCount="100000" sheet="1" objects="1" scenarios="1"/>
  <mergeCells count="22">
    <mergeCell ref="B2:Q2"/>
    <mergeCell ref="O8:P8"/>
    <mergeCell ref="C12:E12"/>
    <mergeCell ref="I18:K18"/>
    <mergeCell ref="N6:Q6"/>
    <mergeCell ref="B6:F6"/>
    <mergeCell ref="C8:E8"/>
    <mergeCell ref="C9:D10"/>
    <mergeCell ref="E9:E10"/>
    <mergeCell ref="B4:Q4"/>
    <mergeCell ref="B3:Q3"/>
    <mergeCell ref="I8:K8"/>
    <mergeCell ref="I44:K46"/>
    <mergeCell ref="H6:L6"/>
    <mergeCell ref="O22:P23"/>
    <mergeCell ref="C27:E27"/>
    <mergeCell ref="C30:E31"/>
    <mergeCell ref="I15:K15"/>
    <mergeCell ref="I25:K25"/>
    <mergeCell ref="I34:K34"/>
    <mergeCell ref="O19:P19"/>
    <mergeCell ref="C21:E21"/>
  </mergeCells>
  <dataValidations count="3">
    <dataValidation type="list" allowBlank="1" showInputMessage="1" showErrorMessage="1" sqref="K26 K35">
      <formula1>"YES*,NO*"</formula1>
    </dataValidation>
    <dataValidation type="list" allowBlank="1" showInputMessage="1" showErrorMessage="1" sqref="K27 K36">
      <formula1>"increase*,decrease*"</formula1>
    </dataValidation>
    <dataValidation type="decimal" allowBlank="1" showInputMessage="1" showErrorMessage="1" sqref="J16 J20:J22 K21:K22 J27 J30:J32 J36 J39:J41 K40:K41">
      <formula1>0</formula1>
      <formula2>1</formula2>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Background</vt:lpstr>
      <vt:lpstr>Further Info and Instructions</vt:lpstr>
      <vt:lpstr>Calculator</vt:lpstr>
      <vt:lpstr>'Further Info and Instructions'!OLE_LINK1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Lucas Horton</dc:creator>
  <cp:lastModifiedBy>Lucas Horton</cp:lastModifiedBy>
  <dcterms:created xsi:type="dcterms:W3CDTF">2025-03-25T21:12:14Z</dcterms:created>
  <dcterms:modified xsi:type="dcterms:W3CDTF">2025-09-18T14:25:28Z</dcterms:modified>
</cp:coreProperties>
</file>