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<sst xmlns="http://schemas.openxmlformats.org/spreadsheetml/2006/main" count="337" uniqueCount="152">
  <si>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</si>
  <si>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</si>
  <si>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</si>
  <si>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</si>
  <si>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</si>
  <si>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</si>
  <si>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</si>
  <si>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</si>
  <si>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</si>
  <si>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</si>
  <si>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</si>
  <si>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</si>
  <si>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</si>
  <si>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</si>
  <si>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</si>
  <si>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</si>
  <si>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</si>
  <si>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</si>
  <si>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</si>
  <si>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</si>
  <si>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</si>
  <si>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</si>
  <si>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</si>
  <si>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</si>
  <si>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</si>
  <si>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</si>
  <si>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</si>
  <si>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</si>
  <si>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</si>
  <si>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</si>
  <si>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</si>
  <si>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</si>
  <si>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</si>
  <si>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</si>
  <si>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</si>
  <si>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</si>
  <si>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</si>
  <si>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</si>
  <si>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</si>
  <si>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</si>
  <si>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</si>
  <si>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</si>
  <si>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</si>
  <si>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</si>
  <si>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</si>
  <si>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</si>
  <si>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</si>
  <si>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</si>
  <si>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</si>
  <si>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</si>
  <si>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</si>
  <si>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</si>
  <si>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</si>
  <si>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</si>
  <si>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</si>
  <si>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</si>
  <si>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</si>
  <si>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</si>
  <si>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</si>
  <si>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</si>
  <si>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</si>
  <si>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</si>
  <si>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</si>
  <si>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</si>
  <si>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</si>
  <si>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</si>
  <si>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</si>
  <si>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</si>
  <si>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</si>
  <si>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</si>
  <si>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</si>
  <si>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</si>
  <si>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</si>
  <si>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</si>
  <si>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</si>
  <si>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</si>
  <si>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</si>
  <si>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</si>
  <si>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</si>
  <si>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</si>
  <si>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</si>
  <si>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</si>
  <si>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</si>
  <si>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</si>
  <si>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</si>
  <si>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</si>
  <si>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</si>
  <si>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</si>
  <si>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</si>
  <si>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</si>
  <si>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</si>
  <si>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</si>
  <si>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</si>
  <si>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</si>
  <si>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</si>
  <si>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</si>
  <si>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</si>
  <si>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</si>
  <si>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</si>
  <si>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</si>
  <si>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</si>
  <si>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</si>
  <si>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</si>
  <si>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</si>
  <si>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</si>
  <si>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</si>
  <si>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</si>
  <si>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</si>
  <si>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</si>
  <si>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</si>
  <si>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</si>
  <si>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</si>
  <si>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</si>
  <si>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</si>
  <si>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</si>
  <si>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</si>
  <si>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</si>
  <si>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</si>
  <si>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</si>
  <si>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</si>
  <si>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</si>
  <si>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</si>
  <si>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</si>
  <si>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</si>
  <si>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</si>
  <si>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</si>
  <si>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</si>
  <si>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</si>
  <si>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</si>
  <si>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</si>
  <si>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</si>
  <si>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</si>
  <si>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</si>
  <si>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</si>
  <si>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</si>
  <si>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</si>
  <si>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</si>
  <si>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</si>
  <si>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</si>
  <si>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</si>
  <si>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</si>
  <si>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</si>
  <si>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</si>
  <si>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</si>
  <si>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</si>
  <si>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</si>
  <si>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</si>
  <si>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</si>
  <si>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</si>
  <si>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</si>
  <si>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Updated 10.12.18</t>
  </si>
  <si>
    <t>Source:  USDA WASDE Report 10.12.18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</si>
</sst>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  <xf numFmtId="0" fontId="11" fillId="6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0.10195530726256984</c:v>
                </c:pt>
                <c:pt idx="45">
                  <c:v>0.20735707591377694</c:v>
                </c:pt>
              </c:numCache>
            </c:numRef>
          </c:val>
        </c:ser>
        <c:axId val="10742896"/>
        <c:axId val="29577201"/>
      </c:barChart>
      <c:catAx>
        <c:axId val="1074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201"/>
        <c:crosses val="autoZero"/>
        <c:auto val="1"/>
        <c:lblOffset val="100"/>
        <c:tickLblSkip val="2"/>
        <c:noMultiLvlLbl val="0"/>
      </c:catAx>
      <c:valAx>
        <c:axId val="29577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4289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Sheet'!$G$3:$G$48</c:f>
              <c:numCache>
                <c:ptCount val="46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4411</c:v>
                </c:pt>
                <c:pt idx="45">
                  <c:v>4690</c:v>
                </c:pt>
              </c:numCache>
            </c:numRef>
          </c:val>
          <c:smooth val="0"/>
        </c:ser>
        <c:marker val="1"/>
        <c:axId val="35321716"/>
        <c:axId val="49459989"/>
      </c:lineChart>
      <c:catAx>
        <c:axId val="353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989"/>
        <c:crosses val="autoZero"/>
        <c:auto val="0"/>
        <c:lblOffset val="100"/>
        <c:tickLblSkip val="2"/>
        <c:tickMarkSkip val="2"/>
        <c:noMultiLvlLbl val="0"/>
      </c:catAx>
      <c:valAx>
        <c:axId val="49459989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171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Sheet'!$M$3:$M$48</c:f>
              <c:numCache>
                <c:ptCount val="46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8</c:v>
                </c:pt>
                <c:pt idx="45">
                  <c:v>34</c:v>
                </c:pt>
              </c:numCache>
            </c:numRef>
          </c:val>
        </c:ser>
        <c:axId val="64868218"/>
        <c:axId val="46943051"/>
      </c:barChart>
      <c:catAx>
        <c:axId val="64868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43051"/>
        <c:crosses val="autoZero"/>
        <c:auto val="1"/>
        <c:lblOffset val="100"/>
        <c:tickLblSkip val="2"/>
        <c:noMultiLvlLbl val="0"/>
      </c:catAx>
      <c:valAx>
        <c:axId val="469430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68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Sheet'!$N$3:$N$48</c:f>
              <c:numCache>
                <c:ptCount val="46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2167</c:v>
                </c:pt>
                <c:pt idx="45">
                  <c:v>2207</c:v>
                </c:pt>
              </c:numCache>
            </c:numRef>
          </c:val>
        </c:ser>
        <c:axId val="19834276"/>
        <c:axId val="44290757"/>
      </c:barChart>
      <c:catAx>
        <c:axId val="1983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290757"/>
        <c:crosses val="autoZero"/>
        <c:auto val="1"/>
        <c:lblOffset val="100"/>
        <c:tickLblSkip val="2"/>
        <c:noMultiLvlLbl val="0"/>
      </c:catAx>
      <c:valAx>
        <c:axId val="4429075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8342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Sheet'!$F$3:$F$48</c:f>
              <c:numCache>
                <c:ptCount val="46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53.1</c:v>
                </c:pt>
              </c:numCache>
            </c:numRef>
          </c:val>
        </c:ser>
        <c:axId val="63072494"/>
        <c:axId val="30781535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Sheet'!$Z$3:$Z$48</c:f>
              <c:numCache>
                <c:ptCount val="46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  <c:pt idx="45">
                  <c:v>46.77849790001278</c:v>
                </c:pt>
              </c:numCache>
            </c:numRef>
          </c:val>
          <c:smooth val="0"/>
        </c:ser>
        <c:axId val="63072494"/>
        <c:axId val="30781535"/>
      </c:lineChart>
      <c:catAx>
        <c:axId val="63072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781535"/>
        <c:crosses val="autoZero"/>
        <c:auto val="0"/>
        <c:lblOffset val="100"/>
        <c:tickLblSkip val="2"/>
        <c:tickMarkSkip val="2"/>
        <c:noMultiLvlLbl val="0"/>
      </c:catAx>
      <c:valAx>
        <c:axId val="30781535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24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Sheet'!$D$3:$D$48</c:f>
              <c:numCache>
                <c:ptCount val="46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90.1</c:v>
                </c:pt>
                <c:pt idx="45">
                  <c:v>89.1</c:v>
                </c:pt>
              </c:numCache>
            </c:numRef>
          </c:val>
          <c:smooth val="0"/>
        </c:ser>
        <c:marker val="1"/>
        <c:axId val="8598360"/>
        <c:axId val="10276377"/>
      </c:lineChart>
      <c:catAx>
        <c:axId val="859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377"/>
        <c:crosses val="autoZero"/>
        <c:auto val="0"/>
        <c:lblOffset val="100"/>
        <c:tickLblSkip val="2"/>
        <c:tickMarkSkip val="2"/>
        <c:noMultiLvlLbl val="0"/>
      </c:catAx>
      <c:valAx>
        <c:axId val="10276377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9836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Sheet'!$J$3:$J$48</c:f>
              <c:numCache>
                <c:ptCount val="46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4734</c:v>
                </c:pt>
                <c:pt idx="45">
                  <c:v>5153</c:v>
                </c:pt>
              </c:numCache>
            </c:numRef>
          </c:val>
        </c:ser>
        <c:axId val="25378530"/>
        <c:axId val="27080179"/>
      </c:barChart>
      <c:catAx>
        <c:axId val="25378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7080179"/>
        <c:crosses val="autoZero"/>
        <c:auto val="0"/>
        <c:lblOffset val="100"/>
        <c:tickLblSkip val="2"/>
        <c:tickMarkSkip val="2"/>
        <c:noMultiLvlLbl val="0"/>
      </c:catAx>
      <c:valAx>
        <c:axId val="27080179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85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Sheet'!$O$3:$O$48</c:f>
              <c:numCache>
                <c:ptCount val="46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2129</c:v>
                </c:pt>
                <c:pt idx="45">
                  <c:v>2060</c:v>
                </c:pt>
              </c:numCache>
            </c:numRef>
          </c:val>
        </c:ser>
        <c:axId val="42395020"/>
        <c:axId val="46010861"/>
      </c:barChart>
      <c:catAx>
        <c:axId val="42395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10861"/>
        <c:crosses val="autoZero"/>
        <c:auto val="0"/>
        <c:lblOffset val="100"/>
        <c:tickLblSkip val="2"/>
        <c:tickMarkSkip val="2"/>
        <c:noMultiLvlLbl val="0"/>
      </c:catAx>
      <c:valAx>
        <c:axId val="46010861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marker val="1"/>
        <c:axId val="11444566"/>
        <c:axId val="35892231"/>
      </c:lineChart>
      <c:catAx>
        <c:axId val="11444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892231"/>
        <c:crosses val="autoZero"/>
        <c:auto val="0"/>
        <c:lblOffset val="100"/>
        <c:tickLblSkip val="2"/>
        <c:tickMarkSkip val="2"/>
        <c:noMultiLvlLbl val="0"/>
      </c:catAx>
      <c:valAx>
        <c:axId val="35892231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4445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0.10195530726256984</c:v>
                </c:pt>
                <c:pt idx="45">
                  <c:v>0.20735707591377694</c:v>
                </c:pt>
              </c:numCache>
            </c:numRef>
          </c:val>
        </c:ser>
        <c:axId val="54594624"/>
        <c:axId val="21589569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axId val="60088394"/>
        <c:axId val="3924635"/>
      </c:lineChart>
      <c:catAx>
        <c:axId val="5459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589569"/>
        <c:crosses val="autoZero"/>
        <c:auto val="0"/>
        <c:lblOffset val="100"/>
        <c:tickLblSkip val="4"/>
        <c:tickMarkSkip val="4"/>
        <c:noMultiLvlLbl val="0"/>
      </c:catAx>
      <c:valAx>
        <c:axId val="21589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4594624"/>
        <c:crossesAt val="1"/>
        <c:crossBetween val="between"/>
        <c:dispUnits/>
      </c:valAx>
      <c:catAx>
        <c:axId val="60088394"/>
        <c:scaling>
          <c:orientation val="minMax"/>
        </c:scaling>
        <c:axPos val="b"/>
        <c:delete val="1"/>
        <c:majorTickMark val="out"/>
        <c:minorTickMark val="none"/>
        <c:tickLblPos val="none"/>
        <c:crossAx val="3924635"/>
        <c:crosses val="autoZero"/>
        <c:auto val="0"/>
        <c:lblOffset val="100"/>
        <c:tickLblSkip val="1"/>
        <c:noMultiLvlLbl val="0"/>
      </c:catAx>
      <c:valAx>
        <c:axId val="3924635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008839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yield estimate of 53.1 bu/A and USDA estimated 89.1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0.921</cdr:x>
      <cdr:y>0.4085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152400" cy="419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5ab73a3-d82f-4c68-96ef-c2f72a4bd55f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428625</xdr:colOff>
      <xdr:row>3</xdr:row>
      <xdr:rowOff>85725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3905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53.1 bu./acre and USDA estimated 89.1 m. planted acres</a:t>
          </a:r>
        </a:p>
      </cdr:txBody>
    </cdr:sp>
  </cdr:relSizeAnchor>
  <cdr:relSizeAnchor xmlns:cdr="http://schemas.openxmlformats.org/drawingml/2006/chartDrawing">
    <cdr:from>
      <cdr:x>0.8685</cdr:x>
      <cdr:y>0.1195</cdr:y>
    </cdr:from>
    <cdr:to>
      <cdr:x>0.96575</cdr:x>
      <cdr:y>0.13225</cdr:y>
    </cdr:to>
    <cdr:sp>
      <cdr:nvSpPr>
        <cdr:cNvPr id="4" name="Line 5"/>
        <cdr:cNvSpPr>
          <a:spLocks/>
        </cdr:cNvSpPr>
      </cdr:nvSpPr>
      <cdr:spPr>
        <a:xfrm>
          <a:off x="4629150" y="400050"/>
          <a:ext cx="514350" cy="47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ddfe8a6-2041-4458-91b9-c33813cac452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067d135-7111-43eb-af79-f7332a54041a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447675</xdr:colOff>
      <xdr:row>3</xdr:row>
      <xdr:rowOff>9525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33350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4d40ccf-aabb-466f-adfe-646c4dbe1380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381000</xdr:colOff>
      <xdr:row>9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52400" cy="1238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9202e13-b048-484d-bfa7-7daab5861f65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53.1 bu./acre and USDA estimated 89.1 m. planted acres</a:t>
          </a:r>
        </a:p>
      </cdr:txBody>
    </cdr:sp>
  </cdr:relSizeAnchor>
  <cdr:relSizeAnchor xmlns:cdr="http://schemas.openxmlformats.org/drawingml/2006/chartDrawing">
    <cdr:from>
      <cdr:x>0.85275</cdr:x>
      <cdr:y>0.14775</cdr:y>
    </cdr:from>
    <cdr:to>
      <cdr:x>0.95875</cdr:x>
      <cdr:y>0.16825</cdr:y>
    </cdr:to>
    <cdr:sp>
      <cdr:nvSpPr>
        <cdr:cNvPr id="4" name="Line 6"/>
        <cdr:cNvSpPr>
          <a:spLocks/>
        </cdr:cNvSpPr>
      </cdr:nvSpPr>
      <cdr:spPr>
        <a:xfrm flipV="1">
          <a:off x="4524375" y="504825"/>
          <a:ext cx="561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bb2b1b4-9513-469f-9fc3-e50328e2cfb1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8bc575e-118a-40d8-95fe-fef8b98748ce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80975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937952f-d7c3-40b7-ae81-845becfcdd14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257175</xdr:colOff>
      <xdr:row>2</xdr:row>
      <xdr:rowOff>114300</xdr:rowOff>
    </xdr:from>
    <xdr:to>
      <xdr:col>6</xdr:col>
      <xdr:colOff>466725</xdr:colOff>
      <xdr:row>3</xdr:row>
      <xdr:rowOff>47625</xdr:rowOff>
    </xdr:to>
    <xdr:sp>
      <xdr:nvSpPr>
        <xdr:cNvPr id="3" name="Line 5"/>
        <xdr:cNvSpPr>
          <a:spLocks/>
        </xdr:cNvSpPr>
      </xdr:nvSpPr>
      <xdr:spPr>
        <a:xfrm>
          <a:off x="4829175" y="495300"/>
          <a:ext cx="20955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0.81925</cdr:x>
      <cdr:y>0.137</cdr:y>
    </cdr:from>
    <cdr:to>
      <cdr:x>0.92325</cdr:x>
      <cdr:y>0.137</cdr:y>
    </cdr:to>
    <cdr:sp>
      <cdr:nvSpPr>
        <cdr:cNvPr id="2" name="Line 5"/>
        <cdr:cNvSpPr>
          <a:spLocks/>
        </cdr:cNvSpPr>
      </cdr:nvSpPr>
      <cdr:spPr>
        <a:xfrm flipV="1">
          <a:off x="4619625" y="485775"/>
          <a:ext cx="590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2433893-8ba4-4a22-a2b2-99889a25ce69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estimated yield = 53.1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abab91d-860f-45b1-ab7c-5400d28a84cf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0" width="9.21484375" style="5" customWidth="1"/>
    <col min="51" max="51" width="4.77734375" style="5" customWidth="1"/>
    <col min="52" max="16384" width="9.21484375" style="2" customWidth="1"/>
  </cols>
  <sheetData>
    <row r="1" spans="2:4" ht="12.75">
      <c r="B1" s="77" t="s">
        <v>150</v>
      </c>
      <c r="C1" s="3"/>
      <c r="D1" s="4"/>
    </row>
    <row r="2" ht="12.75">
      <c r="B2" s="129" t="s">
        <v>151</v>
      </c>
    </row>
    <row r="3" spans="2:50" ht="12.75">
      <c r="B3" s="128" t="str">
        <f>B2&amp;" "&amp;"&amp; K-State Ag. Econ. Dept."</f>
        <v>Source:  USDA WASDE Report 10.12.18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83"/>
      <c r="AW3" s="83" t="s">
        <v>128</v>
      </c>
      <c r="AX3" s="83"/>
    </row>
    <row r="4" spans="3:56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84" t="s">
        <v>119</v>
      </c>
      <c r="AW4" s="85" t="s">
        <v>110</v>
      </c>
      <c r="AX4" s="85" t="s">
        <v>111</v>
      </c>
      <c r="BB4" s="75" t="s">
        <v>129</v>
      </c>
      <c r="BC4" s="26">
        <f>COUNT(C8:AS8)</f>
        <v>43</v>
      </c>
      <c r="BD4" s="26">
        <f>COUNT(AJ8:AS8)</f>
        <v>10</v>
      </c>
    </row>
    <row r="5" spans="3:50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35">
        <v>18</v>
      </c>
      <c r="AW5" s="135">
        <v>18</v>
      </c>
      <c r="AX5" s="135">
        <v>18</v>
      </c>
    </row>
    <row r="6" spans="2:56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5" t="s">
        <v>149</v>
      </c>
      <c r="AW6" s="145" t="s">
        <v>149</v>
      </c>
      <c r="AX6" s="145" t="s">
        <v>149</v>
      </c>
      <c r="AZ6" s="2" t="s">
        <v>133</v>
      </c>
      <c r="BA6" s="26" t="s">
        <v>131</v>
      </c>
      <c r="BB6" s="26" t="s">
        <v>132</v>
      </c>
      <c r="BC6" s="26" t="s">
        <v>130</v>
      </c>
      <c r="BD6" s="26" t="s">
        <v>130</v>
      </c>
    </row>
    <row r="7" spans="2:52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36"/>
      <c r="AW7" s="86"/>
      <c r="AX7" s="86"/>
      <c r="AZ7" s="78"/>
    </row>
    <row r="8" spans="2:56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90.1</v>
      </c>
      <c r="AV8" s="137">
        <v>89.1</v>
      </c>
      <c r="AW8" s="87">
        <f>AV8</f>
        <v>89.1</v>
      </c>
      <c r="AX8" s="87">
        <f>AW8</f>
        <v>89.1</v>
      </c>
      <c r="AZ8" s="79"/>
      <c r="BA8" s="18">
        <f aca="true" t="shared" si="0" ref="BA8:BA15">MIN(C8:AT8)</f>
        <v>50.3</v>
      </c>
      <c r="BB8" s="18">
        <f aca="true" t="shared" si="1" ref="BB8:BB15">MAX(C8:AT8)</f>
        <v>83.4</v>
      </c>
      <c r="BC8" s="76">
        <f aca="true" t="shared" si="2" ref="BC8:BC15">RANK(AT8,C8:AT8,0)</f>
        <v>1</v>
      </c>
      <c r="BD8" s="76">
        <f aca="true" t="shared" si="3" ref="BD8:BD15">RANK(AT8,AH8:AT8,0)</f>
        <v>1</v>
      </c>
    </row>
    <row r="9" spans="2:56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137">
        <v>88.3</v>
      </c>
      <c r="AW9" s="87">
        <f>AV9</f>
        <v>88.3</v>
      </c>
      <c r="AX9" s="87">
        <f>AW9</f>
        <v>88.3</v>
      </c>
      <c r="AZ9" s="79"/>
      <c r="BA9" s="18">
        <f t="shared" si="0"/>
        <v>49.4</v>
      </c>
      <c r="BB9" s="18">
        <f t="shared" si="1"/>
        <v>82.67</v>
      </c>
      <c r="BC9" s="76">
        <f t="shared" si="2"/>
        <v>1</v>
      </c>
      <c r="BD9" s="76">
        <f t="shared" si="3"/>
        <v>1</v>
      </c>
    </row>
    <row r="10" spans="2:56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38">
        <v>53.1</v>
      </c>
      <c r="AW10" s="87">
        <f>MIN(AI10:AV10)</f>
        <v>39.71887550200803</v>
      </c>
      <c r="AX10" s="87">
        <f>MAX(AI10:AU10)</f>
        <v>52</v>
      </c>
      <c r="AZ10" s="79"/>
      <c r="BA10" s="18">
        <f>MIN(C10:AU10)</f>
        <v>23.703703703703706</v>
      </c>
      <c r="BB10" s="18">
        <f>MAX(C10:AU10)</f>
        <v>52</v>
      </c>
      <c r="BC10" s="76">
        <f t="shared" si="2"/>
        <v>1</v>
      </c>
      <c r="BD10" s="76">
        <f t="shared" si="3"/>
        <v>1</v>
      </c>
    </row>
    <row r="11" spans="2:56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X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20">
        <f t="shared" si="7"/>
        <v>0.9933407325194229</v>
      </c>
      <c r="AV11" s="139">
        <f>AV9/AV8</f>
        <v>0.9910213243546577</v>
      </c>
      <c r="AW11" s="88">
        <f t="shared" si="6"/>
        <v>0.9910213243546577</v>
      </c>
      <c r="AX11" s="88">
        <f t="shared" si="6"/>
        <v>0.9910213243546577</v>
      </c>
      <c r="AZ11" s="78"/>
      <c r="BA11" s="20">
        <f t="shared" si="0"/>
        <v>0.8969072164948454</v>
      </c>
      <c r="BB11" s="20">
        <f t="shared" si="1"/>
        <v>0.9936197916666667</v>
      </c>
      <c r="BC11" s="76">
        <f t="shared" si="2"/>
        <v>3</v>
      </c>
      <c r="BD11" s="76">
        <f t="shared" si="3"/>
        <v>3</v>
      </c>
    </row>
    <row r="12" spans="2:56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X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98">
        <v>4411</v>
      </c>
      <c r="AV12" s="140">
        <v>4690</v>
      </c>
      <c r="AW12" s="89">
        <f t="shared" si="8"/>
        <v>3507.1767068273093</v>
      </c>
      <c r="AX12" s="89">
        <f t="shared" si="8"/>
        <v>4591.599999999999</v>
      </c>
      <c r="AZ12" s="79">
        <f>AT12/AT$12</f>
        <v>1</v>
      </c>
      <c r="BA12" s="23">
        <f t="shared" si="0"/>
        <v>1216</v>
      </c>
      <c r="BB12" s="23">
        <f t="shared" si="1"/>
        <v>4296</v>
      </c>
      <c r="BC12" s="76">
        <f t="shared" si="2"/>
        <v>1</v>
      </c>
      <c r="BD12" s="76">
        <f t="shared" si="3"/>
        <v>1</v>
      </c>
    </row>
    <row r="13" spans="2:56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24">
        <f>AT27</f>
        <v>302</v>
      </c>
      <c r="AV13" s="141">
        <f>AU27</f>
        <v>438</v>
      </c>
      <c r="AW13" s="89">
        <f>AV13</f>
        <v>438</v>
      </c>
      <c r="AX13" s="89">
        <f>AW13</f>
        <v>438</v>
      </c>
      <c r="AZ13" s="79">
        <f>AT13/AT$12</f>
        <v>0.04585661080074488</v>
      </c>
      <c r="BA13" s="24">
        <f t="shared" si="0"/>
        <v>60</v>
      </c>
      <c r="BB13" s="24">
        <f t="shared" si="1"/>
        <v>574</v>
      </c>
      <c r="BC13" s="76">
        <f t="shared" si="2"/>
        <v>26</v>
      </c>
      <c r="BD13" s="76">
        <f t="shared" si="3"/>
        <v>6</v>
      </c>
    </row>
    <row r="14" spans="2:56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142">
        <v>25</v>
      </c>
      <c r="AW14" s="89">
        <f>AV14</f>
        <v>25</v>
      </c>
      <c r="AX14" s="89">
        <f>AW14</f>
        <v>25</v>
      </c>
      <c r="AZ14" s="79">
        <f>AT14/AT$12</f>
        <v>0.005121042830540037</v>
      </c>
      <c r="BA14" s="24">
        <f t="shared" si="0"/>
        <v>0</v>
      </c>
      <c r="BB14" s="24">
        <f t="shared" si="1"/>
        <v>72</v>
      </c>
      <c r="BC14" s="76">
        <f t="shared" si="2"/>
        <v>5</v>
      </c>
      <c r="BD14" s="76">
        <f t="shared" si="3"/>
        <v>5</v>
      </c>
    </row>
    <row r="15" spans="2:56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X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22">
        <v>4734</v>
      </c>
      <c r="AV15" s="82">
        <v>5153</v>
      </c>
      <c r="AW15" s="82">
        <f>SUM(AW12:AW14)</f>
        <v>3970.1767068273093</v>
      </c>
      <c r="AX15" s="82">
        <f t="shared" si="16"/>
        <v>5054.599999999999</v>
      </c>
      <c r="AZ15" s="79">
        <f>AT15/AT$12</f>
        <v>1.050977653631285</v>
      </c>
      <c r="BA15" s="22">
        <f t="shared" si="0"/>
        <v>1387</v>
      </c>
      <c r="BB15" s="22">
        <f t="shared" si="1"/>
        <v>4515</v>
      </c>
      <c r="BC15" s="76">
        <f t="shared" si="2"/>
        <v>1</v>
      </c>
      <c r="BD15" s="76">
        <f t="shared" si="3"/>
        <v>1</v>
      </c>
    </row>
    <row r="16" spans="3:56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43"/>
      <c r="AW16" s="89"/>
      <c r="AX16" s="89"/>
      <c r="AZ16" s="78"/>
      <c r="BA16" s="17"/>
      <c r="BB16" s="17"/>
      <c r="BC16" s="76"/>
      <c r="BD16" s="76"/>
    </row>
    <row r="17" spans="2:56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144">
        <v>2070</v>
      </c>
      <c r="AW17" s="89">
        <f aca="true" t="shared" si="17" ref="AW17:AX19">AV17</f>
        <v>2070</v>
      </c>
      <c r="AX17" s="89">
        <f t="shared" si="17"/>
        <v>2070</v>
      </c>
      <c r="AZ17" s="79">
        <f>AT17/AT$12</f>
        <v>0.44250465549348234</v>
      </c>
      <c r="BA17" s="24">
        <f>MIN(C17:AT17)</f>
        <v>701</v>
      </c>
      <c r="BB17" s="24">
        <f>MAX(C17:AT17)</f>
        <v>1901</v>
      </c>
      <c r="BC17" s="76">
        <f>RANK(AT17,C17:AT17,0)</f>
        <v>1</v>
      </c>
      <c r="BD17" s="76">
        <f>RANK(AT17,AH17:AT17,0)</f>
        <v>1</v>
      </c>
    </row>
    <row r="18" spans="2:56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144">
        <v>103</v>
      </c>
      <c r="AW18" s="89">
        <f t="shared" si="17"/>
        <v>103</v>
      </c>
      <c r="AX18" s="89">
        <f t="shared" si="17"/>
        <v>103</v>
      </c>
      <c r="AZ18" s="79">
        <f>AT18/AT$12</f>
        <v>0.024441340782122904</v>
      </c>
      <c r="BA18" s="24">
        <f>MIN(C18:AT18)</f>
        <v>53</v>
      </c>
      <c r="BB18" s="24">
        <f>MAX(C18:AT18)</f>
        <v>105</v>
      </c>
      <c r="BC18" s="76">
        <f>RANK(AT18,C18:AT18,0)</f>
        <v>1</v>
      </c>
      <c r="BD18" s="76">
        <f>RANK(AT18,AH18:AT18,0)</f>
        <v>1</v>
      </c>
    </row>
    <row r="19" spans="2:56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8</v>
      </c>
      <c r="AV19" s="144">
        <v>34</v>
      </c>
      <c r="AW19" s="89">
        <f t="shared" si="17"/>
        <v>34</v>
      </c>
      <c r="AX19" s="89">
        <f t="shared" si="17"/>
        <v>34</v>
      </c>
      <c r="AZ19" s="79">
        <f>AT19/AT$12</f>
        <v>0.009543761638733706</v>
      </c>
      <c r="BA19" s="24">
        <f>MIN(C19:AT19)</f>
        <v>-2</v>
      </c>
      <c r="BB19" s="24">
        <f>MAX(C19:AT19)</f>
        <v>115.5</v>
      </c>
      <c r="BC19" s="76">
        <f>RANK(AT19,C19:AT19,0)</f>
        <v>16</v>
      </c>
      <c r="BD19" s="76">
        <f>RANK(AT19,AH19:AT19,0)</f>
        <v>6</v>
      </c>
    </row>
    <row r="20" spans="3:56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X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146</v>
      </c>
      <c r="AU20" s="22">
        <f t="shared" si="19"/>
        <v>112</v>
      </c>
      <c r="AV20" s="82">
        <f t="shared" si="19"/>
        <v>137</v>
      </c>
      <c r="AW20" s="82">
        <f>AW19+AW18</f>
        <v>137</v>
      </c>
      <c r="AX20" s="82">
        <f t="shared" si="19"/>
        <v>137</v>
      </c>
      <c r="AZ20" s="78"/>
      <c r="BA20" s="22">
        <f>MIN(C20:AT20)</f>
        <v>88</v>
      </c>
      <c r="BB20" s="22">
        <f>MAX(C20:AT20)</f>
        <v>204.5</v>
      </c>
      <c r="BC20" s="76">
        <f>RANK(AT20,C20:AT20,0)</f>
        <v>8</v>
      </c>
      <c r="BD20" s="76">
        <f>RANK(AT20,AH20:AT20,0)</f>
        <v>4</v>
      </c>
    </row>
    <row r="21" spans="2:56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W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2047</v>
      </c>
      <c r="AU21" s="22">
        <f t="shared" si="23"/>
        <v>2167</v>
      </c>
      <c r="AV21" s="82">
        <f>SUM(AV17:AV19)</f>
        <v>2207</v>
      </c>
      <c r="AW21" s="82">
        <f t="shared" si="23"/>
        <v>2207</v>
      </c>
      <c r="AX21" s="82">
        <f>SUM(AX17:AX19)</f>
        <v>2207</v>
      </c>
      <c r="AZ21" s="79">
        <f>AT21/AT$12</f>
        <v>0.4764897579143389</v>
      </c>
      <c r="BA21" s="22">
        <f>MIN(C21:AT21)</f>
        <v>778</v>
      </c>
      <c r="BB21" s="22">
        <f>MAX(C21:AT21)</f>
        <v>2047</v>
      </c>
      <c r="BC21" s="76">
        <f>RANK(AT21,C21:AT21,0)</f>
        <v>1</v>
      </c>
      <c r="BD21" s="76">
        <f>RANK(AT21,AH21:AT21,0)</f>
        <v>1</v>
      </c>
    </row>
    <row r="22" spans="3:56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141"/>
      <c r="AW22" s="89"/>
      <c r="AX22" s="89"/>
      <c r="AZ22" s="78"/>
      <c r="BA22" s="24"/>
      <c r="BB22" s="24"/>
      <c r="BC22" s="76"/>
      <c r="BD22" s="76"/>
    </row>
    <row r="23" spans="2:56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2129</v>
      </c>
      <c r="AV23" s="144">
        <v>2060</v>
      </c>
      <c r="AW23" s="89">
        <f>AV23</f>
        <v>2060</v>
      </c>
      <c r="AX23" s="89">
        <f>AW23</f>
        <v>2060</v>
      </c>
      <c r="AZ23" s="79">
        <f>AT23/AT$12</f>
        <v>0.5041899441340782</v>
      </c>
      <c r="BA23" s="24">
        <f>MIN(C23:AT23)</f>
        <v>421</v>
      </c>
      <c r="BB23" s="24">
        <f>MAX(C23:AT23)</f>
        <v>2166</v>
      </c>
      <c r="BC23" s="76">
        <f>RANK(AT23,C23:AT23,0)</f>
        <v>1</v>
      </c>
      <c r="BD23" s="76">
        <f>RANK(AT23,AH23:AT23,0)</f>
        <v>1</v>
      </c>
    </row>
    <row r="24" spans="3:56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141"/>
      <c r="AW24" s="89"/>
      <c r="AX24" s="89"/>
      <c r="AZ24" s="78"/>
      <c r="BA24" s="24"/>
      <c r="BB24" s="24"/>
      <c r="BC24" s="76"/>
      <c r="BD24" s="76"/>
    </row>
    <row r="25" spans="2:56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X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v>4214</v>
      </c>
      <c r="AU25" s="22">
        <v>4296</v>
      </c>
      <c r="AV25" s="82">
        <v>4268</v>
      </c>
      <c r="AW25" s="82">
        <f t="shared" si="26"/>
        <v>4267</v>
      </c>
      <c r="AX25" s="82">
        <f t="shared" si="26"/>
        <v>4267</v>
      </c>
      <c r="AZ25" s="79">
        <f>AT25/AT$12</f>
        <v>0.9809124767225326</v>
      </c>
      <c r="BA25" s="22">
        <f>MIN(C25:AT25)</f>
        <v>1199</v>
      </c>
      <c r="BB25" s="22">
        <f>MAX(C25:AT25)</f>
        <v>4214</v>
      </c>
      <c r="BC25" s="76">
        <f>RANK(AT25,C25:AT25,0)</f>
        <v>1</v>
      </c>
      <c r="BD25" s="76">
        <f>RANK(AT25,AH25:AT25,0)</f>
        <v>1</v>
      </c>
    </row>
    <row r="26" spans="3:56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41"/>
      <c r="AW26" s="89"/>
      <c r="AX26" s="89"/>
      <c r="AZ26" s="78"/>
      <c r="BA26" s="24"/>
      <c r="BB26" s="24"/>
      <c r="BC26" s="76"/>
      <c r="BD26" s="76"/>
    </row>
    <row r="27" spans="2:56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X27">AQ15-AQ25</f>
        <v>91.64000000000033</v>
      </c>
      <c r="AR27" s="22">
        <f t="shared" si="29"/>
        <v>191.04390000000012</v>
      </c>
      <c r="AS27" s="22">
        <v>197</v>
      </c>
      <c r="AT27" s="22">
        <v>302</v>
      </c>
      <c r="AU27" s="22">
        <v>438</v>
      </c>
      <c r="AV27" s="82">
        <v>885</v>
      </c>
      <c r="AW27" s="82">
        <f t="shared" si="29"/>
        <v>-296.8232931726907</v>
      </c>
      <c r="AX27" s="82">
        <f t="shared" si="29"/>
        <v>787.5999999999995</v>
      </c>
      <c r="AZ27" s="79">
        <f>AT27/AT$12</f>
        <v>0.07029795158286778</v>
      </c>
      <c r="BA27" s="22">
        <f>MIN(C27:AT27)</f>
        <v>91.64000000000033</v>
      </c>
      <c r="BB27" s="22">
        <f>MAX(C27:AT27)</f>
        <v>573</v>
      </c>
      <c r="BC27" s="76">
        <f>RANK(AT27,C27:AT27,0)</f>
        <v>13</v>
      </c>
      <c r="BD27" s="76">
        <f>RANK(AT27,AH27:AT27,0)</f>
        <v>3</v>
      </c>
    </row>
    <row r="28" spans="2:56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82"/>
      <c r="AW28" s="101"/>
      <c r="AX28" s="101"/>
      <c r="AY28" s="99"/>
      <c r="AZ28" s="102"/>
      <c r="BA28" s="22"/>
      <c r="BB28" s="22"/>
      <c r="BC28" s="103"/>
      <c r="BD28" s="103"/>
    </row>
    <row r="29" spans="2:56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23"/>
      <c r="AW29" s="101"/>
      <c r="AX29" s="101"/>
      <c r="AY29" s="99"/>
      <c r="AZ29" s="102"/>
      <c r="BA29" s="22">
        <f>MIN(C29:AT29)</f>
        <v>0</v>
      </c>
      <c r="BB29" s="22">
        <f>MAX(C29:AT29)</f>
        <v>249</v>
      </c>
      <c r="BC29" s="103">
        <f>RANK(AT29,C29:AT29,0)</f>
        <v>9</v>
      </c>
      <c r="BD29" s="103"/>
    </row>
    <row r="30" spans="2:56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23"/>
      <c r="AW30" s="101"/>
      <c r="AX30" s="101"/>
      <c r="AY30" s="99"/>
      <c r="AZ30" s="102"/>
      <c r="BA30" s="22">
        <f>MIN(C30:AT30)</f>
        <v>0</v>
      </c>
      <c r="BB30" s="22">
        <f>MAX(C30:AT30)</f>
        <v>324</v>
      </c>
      <c r="BC30" s="103">
        <f>RANK(AT30,C30:AT30,0)</f>
        <v>26</v>
      </c>
      <c r="BD30" s="103"/>
    </row>
    <row r="31" spans="2:56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99"/>
      <c r="AZ31" s="102"/>
      <c r="BA31" s="106"/>
      <c r="BB31" s="106"/>
      <c r="BC31" s="103"/>
      <c r="BD31" s="103"/>
    </row>
    <row r="32" spans="2:56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X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0.07166587565258661</v>
      </c>
      <c r="AU32" s="108">
        <f t="shared" si="36"/>
        <v>0.10195530726256984</v>
      </c>
      <c r="AV32" s="108">
        <f t="shared" si="36"/>
        <v>0.20735707591377694</v>
      </c>
      <c r="AW32" s="108">
        <f t="shared" si="36"/>
        <v>-0.06956252476510211</v>
      </c>
      <c r="AX32" s="108">
        <f t="shared" si="36"/>
        <v>0.18457932973986393</v>
      </c>
      <c r="AY32" s="99"/>
      <c r="AZ32" s="102"/>
      <c r="BA32" s="108">
        <f>MIN(C32:AT32)</f>
        <v>0.026340902558206477</v>
      </c>
      <c r="BB32" s="108">
        <f>MAX(C32:AT32)</f>
        <v>0.2857903139968068</v>
      </c>
      <c r="BC32" s="103">
        <f>RANK(AT32,C32:AT32,0)</f>
        <v>31</v>
      </c>
      <c r="BD32" s="103">
        <f>RANK(AT32,AH32:AT32,0)</f>
        <v>4</v>
      </c>
    </row>
    <row r="33" spans="2:56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2"/>
      <c r="BA33" s="99"/>
      <c r="BB33" s="99"/>
      <c r="BC33" s="103"/>
      <c r="BD33" s="103"/>
    </row>
    <row r="34" spans="2:56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f>AV39</f>
        <v>8.6</v>
      </c>
      <c r="AW34" s="111"/>
      <c r="AX34" s="111"/>
      <c r="AY34" s="99"/>
      <c r="AZ34" s="102"/>
      <c r="BA34" s="111">
        <f>MIN(C34:AN34)</f>
        <v>4.38</v>
      </c>
      <c r="BB34" s="111">
        <f>MAX(C34:AN34)</f>
        <v>11.3</v>
      </c>
      <c r="BC34" s="103">
        <f>RANK(AN34,C34:AN34,0)</f>
        <v>1</v>
      </c>
      <c r="BD34" s="103">
        <f>RANK(AN34,AH34:AN34,0)</f>
        <v>1</v>
      </c>
    </row>
    <row r="35" spans="2:54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BA35" s="106"/>
      <c r="BB35" s="99"/>
    </row>
    <row r="36" spans="2:51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</row>
    <row r="37" spans="2:51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 t="s">
        <v>110</v>
      </c>
      <c r="AV37" s="117">
        <v>7.35</v>
      </c>
      <c r="AW37" s="99"/>
      <c r="AX37" s="99"/>
      <c r="AY37" s="99"/>
    </row>
    <row r="38" spans="2:51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 t="s">
        <v>111</v>
      </c>
      <c r="AV38" s="117">
        <v>9.85</v>
      </c>
      <c r="AW38" s="119"/>
      <c r="AY38" s="99"/>
    </row>
    <row r="39" spans="2:51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 t="s">
        <v>112</v>
      </c>
      <c r="AV39" s="116">
        <f>AVERAGE(AV37:AV38)</f>
        <v>8.6</v>
      </c>
      <c r="AW39" s="119"/>
      <c r="AX39" s="99"/>
      <c r="AY39" s="99"/>
    </row>
    <row r="40" spans="2:51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19"/>
      <c r="AX40" s="99"/>
      <c r="AY40" s="99"/>
    </row>
    <row r="41" spans="2:51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</row>
    <row r="42" spans="2:52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06"/>
      <c r="AX42" s="106"/>
      <c r="AY42" s="99"/>
      <c r="AZ42" s="102"/>
    </row>
    <row r="43" spans="2:56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82"/>
      <c r="AW43" s="22"/>
      <c r="AX43" s="22"/>
      <c r="AY43" s="99"/>
      <c r="AZ43" s="122"/>
      <c r="BA43" s="16">
        <f>MIN(C43:AS43)</f>
        <v>516</v>
      </c>
      <c r="BB43" s="16">
        <f>MAX(C43:AS43)</f>
        <v>3406</v>
      </c>
      <c r="BC43" s="103">
        <f>RANK(AS43,C43:AS43,0)</f>
        <v>14</v>
      </c>
      <c r="BD43" s="103">
        <f>RANK(AS43,AJ43:AS43,0)</f>
        <v>8</v>
      </c>
    </row>
    <row r="44" spans="2:56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22"/>
      <c r="AX44" s="22"/>
      <c r="AY44" s="99"/>
      <c r="AZ44" s="122"/>
      <c r="BA44" s="16">
        <f>MIN(C44:AS44)</f>
        <v>7376</v>
      </c>
      <c r="BB44" s="16">
        <f>MAX(C44:AS44)</f>
        <v>21950</v>
      </c>
      <c r="BC44" s="103">
        <f>RANK(AS44,C44:AS44,0)</f>
        <v>1</v>
      </c>
      <c r="BD44" s="103">
        <f>RANK(AS44,AJ44:AS44,0)</f>
        <v>1</v>
      </c>
    </row>
    <row r="45" spans="2:56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22"/>
      <c r="AX45" s="22"/>
      <c r="AY45" s="99"/>
      <c r="AZ45" s="122"/>
      <c r="BA45" s="16">
        <f>MIN(C45:AS45)</f>
        <v>0</v>
      </c>
      <c r="BB45" s="16">
        <f>MAX(C45:AS45)</f>
        <v>306</v>
      </c>
      <c r="BC45" s="103">
        <f>RANK(AS45,C45:AS45,0)</f>
        <v>2</v>
      </c>
      <c r="BD45" s="103">
        <f>RANK(AS45,AJ45:AS45,0)</f>
        <v>1</v>
      </c>
    </row>
    <row r="46" spans="2:56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82"/>
      <c r="AW46" s="22"/>
      <c r="AX46" s="22"/>
      <c r="AY46" s="99"/>
      <c r="AZ46" s="122">
        <f>AS46/AS$12</f>
        <v>6.136525725929699</v>
      </c>
      <c r="BA46" s="22">
        <f>MIN(C46:AS46)</f>
        <v>8170</v>
      </c>
      <c r="BB46" s="22">
        <f>MAX(C46:AS46)</f>
        <v>24092</v>
      </c>
      <c r="BC46" s="103">
        <f>RANK(AS46,C46:AS46,0)</f>
        <v>1</v>
      </c>
      <c r="BD46" s="103">
        <f>RANK(AS46,AJ46:AS46,0)</f>
        <v>1</v>
      </c>
    </row>
    <row r="47" spans="2:56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22"/>
      <c r="AX47" s="22"/>
      <c r="AY47" s="99"/>
      <c r="AZ47" s="102"/>
      <c r="BA47" s="124"/>
      <c r="BB47" s="124"/>
      <c r="BC47" s="103"/>
      <c r="BD47" s="103"/>
    </row>
    <row r="48" spans="2:56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22"/>
      <c r="AX48" s="22"/>
      <c r="AY48" s="99"/>
      <c r="AZ48" s="122">
        <f>AS48/AS$12</f>
        <v>5.135506877228732</v>
      </c>
      <c r="BA48" s="22">
        <f>MIN(C48:AS48)</f>
        <v>6581</v>
      </c>
      <c r="BB48" s="22">
        <f>MAX(C48:AS48)</f>
        <v>20162</v>
      </c>
      <c r="BC48" s="103">
        <f>RANK(AS48,C48:AS48,0)</f>
        <v>1</v>
      </c>
      <c r="BD48" s="103">
        <f>RANK(AS48,AJ48:AS48,0)</f>
        <v>1</v>
      </c>
    </row>
    <row r="49" spans="2:56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22"/>
      <c r="AX49" s="22"/>
      <c r="AY49" s="99"/>
      <c r="AZ49" s="122">
        <f>AS49/AS$12</f>
        <v>0</v>
      </c>
      <c r="BA49" s="22">
        <f>MIN(C49:AS49)</f>
        <v>0</v>
      </c>
      <c r="BB49" s="22">
        <f>MAX(C49:AS49)</f>
        <v>4000</v>
      </c>
      <c r="BC49" s="103">
        <f>RANK(AS49,C49:AS49,0)</f>
        <v>8</v>
      </c>
      <c r="BD49" s="103"/>
    </row>
    <row r="50" spans="2:56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22"/>
      <c r="AX50" s="22"/>
      <c r="AY50" s="99"/>
      <c r="AZ50" s="122"/>
      <c r="BA50" s="22"/>
      <c r="BB50" s="22"/>
      <c r="BC50" s="103"/>
      <c r="BD50" s="103"/>
    </row>
    <row r="51" spans="2:56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22"/>
      <c r="AX51" s="22"/>
      <c r="AY51" s="99"/>
      <c r="AZ51" s="122">
        <f>AS51/AS$12</f>
        <v>0.5713194090677535</v>
      </c>
      <c r="BA51" s="22">
        <f>MIN(C51:AS51)</f>
        <v>780</v>
      </c>
      <c r="BB51" s="22">
        <f>MAX(C51:AS51)</f>
        <v>3359</v>
      </c>
      <c r="BC51" s="103">
        <f>RANK(AS51,C51:AS51,0)</f>
        <v>11</v>
      </c>
      <c r="BD51" s="103">
        <f>RANK(AS51,AJ51:AS51,0)</f>
        <v>4</v>
      </c>
    </row>
    <row r="52" spans="2:56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82"/>
      <c r="AW52" s="22"/>
      <c r="AX52" s="22"/>
      <c r="AY52" s="99"/>
      <c r="AZ52" s="122">
        <f>AS52/AS$12</f>
        <v>5.706826286296485</v>
      </c>
      <c r="BA52" s="22">
        <f>MIN(C52:AS52)</f>
        <v>7609</v>
      </c>
      <c r="BB52" s="22">
        <f>MAX(C52:AS52)</f>
        <v>22405</v>
      </c>
      <c r="BC52" s="103">
        <f>RANK(AS52,C52:AS52,0)</f>
        <v>1</v>
      </c>
      <c r="BD52" s="103">
        <f>RANK(AS52,AJ52:AS52,0)</f>
        <v>1</v>
      </c>
    </row>
    <row r="53" spans="2:56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22"/>
      <c r="AX53" s="22"/>
      <c r="AY53" s="99"/>
      <c r="AZ53" s="102"/>
      <c r="BA53" s="22"/>
      <c r="BB53" s="22"/>
      <c r="BC53" s="103"/>
      <c r="BD53" s="103"/>
    </row>
    <row r="54" spans="2:56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22"/>
      <c r="AX54" s="22"/>
      <c r="AY54" s="99"/>
      <c r="AZ54" s="122">
        <f>AS54/AS$12</f>
        <v>0.42969943963321444</v>
      </c>
      <c r="BA54" s="22">
        <f>MIN(C54:AS54)</f>
        <v>561</v>
      </c>
      <c r="BB54" s="22">
        <f>MAX(C54:AS54)</f>
        <v>3406</v>
      </c>
      <c r="BC54" s="103">
        <f>RANK(AS54,C54:AS54,0)</f>
        <v>21</v>
      </c>
      <c r="BD54" s="103">
        <f>RANK(AS54,AJ54:AS54,0)</f>
        <v>9</v>
      </c>
    </row>
    <row r="55" spans="2:56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99"/>
      <c r="AZ55" s="102"/>
      <c r="BA55" s="106"/>
      <c r="BB55" s="106"/>
      <c r="BC55" s="103"/>
      <c r="BD55" s="103"/>
    </row>
    <row r="56" spans="2:56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X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 t="str">
        <f t="shared" si="47"/>
        <v>n/a</v>
      </c>
      <c r="AX56" s="125" t="str">
        <f t="shared" si="47"/>
        <v>n/a</v>
      </c>
      <c r="AY56" s="99"/>
      <c r="AZ56" s="102"/>
      <c r="BA56" s="108">
        <f>MIN(C56:AS56)</f>
        <v>0.05462874924366842</v>
      </c>
      <c r="BB56" s="108">
        <f>MAX(C56:AS56)</f>
        <v>0.1776456475251656</v>
      </c>
      <c r="BC56" s="103">
        <f>RANK(AS56,C56:AS56,0)</f>
        <v>35</v>
      </c>
      <c r="BD56" s="103">
        <f>RANK(AS56,AJ56:AS56,0)</f>
        <v>9</v>
      </c>
    </row>
    <row r="57" spans="2:56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102"/>
      <c r="BA57" s="99"/>
      <c r="BB57" s="99"/>
      <c r="BC57" s="103"/>
      <c r="BD57" s="103"/>
    </row>
    <row r="58" spans="2:56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99"/>
      <c r="AZ58" s="102"/>
      <c r="BA58" s="111">
        <f>MIN(C58:AS58)</f>
        <v>29.86</v>
      </c>
      <c r="BB58" s="111">
        <f>MAX(C58:AS58)</f>
        <v>53.2</v>
      </c>
      <c r="BC58" s="103">
        <f>RANK(AS58,C58:AS58,0)</f>
        <v>8</v>
      </c>
      <c r="BD58" s="103">
        <f>RANK(AS58,AJ58:AS58,0)</f>
        <v>8</v>
      </c>
    </row>
    <row r="59" spans="2:51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</row>
    <row r="60" spans="2:51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99"/>
      <c r="AX60" s="99"/>
      <c r="AY60" s="99"/>
    </row>
    <row r="61" spans="2:51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99"/>
      <c r="AX61" s="99"/>
      <c r="AY61" s="99"/>
    </row>
    <row r="62" spans="2:51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99"/>
      <c r="AX62" s="99"/>
      <c r="AY62" s="99"/>
    </row>
    <row r="63" spans="2:51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</row>
    <row r="64" spans="2:52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102"/>
    </row>
    <row r="65" spans="2:56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22"/>
      <c r="AX65" s="22"/>
      <c r="AY65" s="99"/>
      <c r="AZ65" s="122"/>
      <c r="BA65" s="16">
        <f>MIN(C65:AS65)</f>
        <v>150</v>
      </c>
      <c r="BB65" s="16">
        <f>MAX(C65:AS65)</f>
        <v>507</v>
      </c>
      <c r="BC65" s="103">
        <f>RANK(AS65,C65:AS65,0)</f>
        <v>19</v>
      </c>
      <c r="BD65" s="103">
        <f>RANK(AS65,AJ65:AS65,0)</f>
        <v>8</v>
      </c>
    </row>
    <row r="66" spans="2:56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22"/>
      <c r="AX66" s="22"/>
      <c r="AY66" s="99"/>
      <c r="AZ66" s="122"/>
      <c r="BA66" s="16">
        <f>MIN(C66:AS66)</f>
        <v>16702</v>
      </c>
      <c r="BB66" s="16">
        <f>MAX(C66:AS66)</f>
        <v>45062</v>
      </c>
      <c r="BC66" s="103">
        <f>RANK(AS66,C66:AS66,0)</f>
        <v>2</v>
      </c>
      <c r="BD66" s="103">
        <f>RANK(AS66,AJ66:AS66,0)</f>
        <v>2</v>
      </c>
    </row>
    <row r="67" spans="2:56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22"/>
      <c r="AX67" s="22"/>
      <c r="AY67" s="99"/>
      <c r="AZ67" s="122"/>
      <c r="BA67" s="16">
        <f>MIN(C67:AS67)</f>
        <v>0</v>
      </c>
      <c r="BB67" s="16">
        <f>MAX(C67:AS67)</f>
        <v>403</v>
      </c>
      <c r="BC67" s="103">
        <f>RANK(AS67,C67:AS67,0)</f>
        <v>1</v>
      </c>
      <c r="BD67" s="103">
        <f>RANK(AS67,AJ67:AS67,0)</f>
        <v>1</v>
      </c>
    </row>
    <row r="68" spans="2:56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82"/>
      <c r="AW68" s="22"/>
      <c r="AX68" s="22"/>
      <c r="AY68" s="99"/>
      <c r="AZ68" s="122">
        <f>AS68/AS$12</f>
        <v>11.547376464595008</v>
      </c>
      <c r="BA68" s="22">
        <f>MIN(C68:AS68)</f>
        <v>17209</v>
      </c>
      <c r="BB68" s="22">
        <f>MAX(C68:AS68)</f>
        <v>45645</v>
      </c>
      <c r="BC68" s="103">
        <f>RANK(AS68,C68:AS68,0)</f>
        <v>2</v>
      </c>
      <c r="BD68" s="103">
        <f>RANK(AS68,AJ68:AS68,0)</f>
        <v>2</v>
      </c>
    </row>
    <row r="69" spans="2:56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22"/>
      <c r="AX69" s="22"/>
      <c r="AY69" s="99"/>
      <c r="AZ69" s="102"/>
      <c r="BA69" s="124"/>
      <c r="BB69" s="124"/>
      <c r="BC69" s="103"/>
      <c r="BD69" s="103"/>
    </row>
    <row r="70" spans="2:56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22"/>
      <c r="AX70" s="22"/>
      <c r="AY70" s="99"/>
      <c r="AZ70" s="122">
        <f>AS70/AS$12</f>
        <v>8.43555781966378</v>
      </c>
      <c r="BA70" s="22">
        <f>MIN(C70:AS70)</f>
        <v>12552</v>
      </c>
      <c r="BB70" s="22">
        <f>MAX(C70:AS70)</f>
        <v>34374</v>
      </c>
      <c r="BC70" s="103">
        <f>RANK(AS70,C70:AS70,0)</f>
        <v>5</v>
      </c>
      <c r="BD70" s="103">
        <f>RANK(AS70,AJ70:AS70,0)</f>
        <v>3</v>
      </c>
    </row>
    <row r="71" spans="2:56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22"/>
      <c r="AX71" s="22"/>
      <c r="AY71" s="99"/>
      <c r="AZ71" s="122">
        <f>AS71/AS$12</f>
        <v>3.0448293428425877</v>
      </c>
      <c r="BA71" s="22">
        <f>MIN(C71:AS71)</f>
        <v>4299</v>
      </c>
      <c r="BB71" s="22">
        <f>MAX(C71:AS71)</f>
        <v>13150</v>
      </c>
      <c r="BC71" s="103">
        <f>RANK(AS71,C71:AS71,0)</f>
        <v>2</v>
      </c>
      <c r="BD71" s="103">
        <f>RANK(AS71,AJ71:AS71,0)</f>
        <v>2</v>
      </c>
    </row>
    <row r="72" spans="2:56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82"/>
      <c r="AW72" s="22"/>
      <c r="AX72" s="22"/>
      <c r="AY72" s="99"/>
      <c r="AZ72" s="122">
        <f>AS72/AS$12</f>
        <v>11.480387162506368</v>
      </c>
      <c r="BA72" s="22">
        <f>MIN(C72:AS72)</f>
        <v>16851</v>
      </c>
      <c r="BB72" s="22">
        <f>MAX(C72:AS72)</f>
        <v>45385</v>
      </c>
      <c r="BC72" s="103">
        <f>RANK(AS72,C72:AS72,0)</f>
        <v>2</v>
      </c>
      <c r="BD72" s="103">
        <f>RANK(AS72,AJ72:AS72,0)</f>
        <v>2</v>
      </c>
    </row>
    <row r="73" spans="2:56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22"/>
      <c r="AX73" s="22"/>
      <c r="AY73" s="99"/>
      <c r="AZ73" s="102"/>
      <c r="BA73" s="22"/>
      <c r="BB73" s="22"/>
      <c r="BC73" s="103"/>
      <c r="BD73" s="103"/>
    </row>
    <row r="74" spans="2:56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22"/>
      <c r="AX74" s="22"/>
      <c r="AY74" s="99"/>
      <c r="AZ74" s="122">
        <f>AS74/AS$12</f>
        <v>0.06724401426388181</v>
      </c>
      <c r="BA74" s="22">
        <f>MIN(C74:AS74)</f>
        <v>150</v>
      </c>
      <c r="BB74" s="22">
        <f>MAX(C74:AS74)</f>
        <v>507</v>
      </c>
      <c r="BC74" s="103">
        <f>RANK(AS74,C74:AS74,0)</f>
        <v>19</v>
      </c>
      <c r="BD74" s="103">
        <f>RANK(AS74,AJ74:AS74,0)</f>
        <v>7</v>
      </c>
    </row>
    <row r="75" spans="2:56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99"/>
      <c r="AZ75" s="102"/>
      <c r="BA75" s="106"/>
      <c r="BB75" s="106"/>
      <c r="BC75" s="103"/>
      <c r="BD75" s="103"/>
    </row>
    <row r="76" spans="2:56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X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 t="str">
        <f t="shared" si="53"/>
        <v>n/a</v>
      </c>
      <c r="AX76" s="125" t="str">
        <f t="shared" si="53"/>
        <v>n/a</v>
      </c>
      <c r="AY76" s="99"/>
      <c r="AZ76" s="102"/>
      <c r="BA76" s="108">
        <f>MIN(C76:AS76)</f>
        <v>0.004205276154617247</v>
      </c>
      <c r="BB76" s="108">
        <f>MAX(C76:AS76)</f>
        <v>0.0262015503875969</v>
      </c>
      <c r="BC76" s="103"/>
      <c r="BD76" s="103"/>
    </row>
    <row r="77" spans="2:56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2"/>
      <c r="BA77" s="99"/>
      <c r="BB77" s="99"/>
      <c r="BC77" s="103"/>
      <c r="BD77" s="103"/>
    </row>
    <row r="78" spans="2:56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99"/>
      <c r="AZ78" s="102"/>
      <c r="BA78" s="111">
        <f>MIN(C78:AS78)</f>
        <v>311.27</v>
      </c>
      <c r="BB78" s="111">
        <f>MAX(C78:AS78)</f>
        <v>489.94</v>
      </c>
      <c r="BC78" s="103">
        <f>RANK(AS78,C78:AS78,0)</f>
        <v>7</v>
      </c>
      <c r="BD78" s="103">
        <f>RANK(AS78,AJ78:AS78,0)</f>
        <v>7</v>
      </c>
    </row>
    <row r="79" spans="2:51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2:51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99"/>
      <c r="AX80" s="99"/>
      <c r="AY80" s="99"/>
    </row>
    <row r="81" spans="2:51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99"/>
      <c r="AX81" s="99"/>
      <c r="AY81" s="99"/>
    </row>
    <row r="82" spans="2:51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99"/>
      <c r="AX82" s="99"/>
      <c r="AY82" s="99"/>
    </row>
    <row r="83" spans="2:51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</row>
    <row r="84" spans="2:51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:BD7 BD16 BD22 BD24 BD26 BD28:BD31 BD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90.1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4411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4734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8</v>
      </c>
      <c r="N47" s="51">
        <f>'Soybean Annual Balance Sheet'!$AU$21</f>
        <v>2167</v>
      </c>
      <c r="O47" s="51">
        <f>'Soybean Annual Balance Sheet'!$AU$23</f>
        <v>2129</v>
      </c>
      <c r="P47" s="51">
        <f>'Soybean Annual Balance Sheet'!$AU$25</f>
        <v>4296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0.10195530726256984</v>
      </c>
      <c r="V47" s="17"/>
      <c r="W47" s="54">
        <f>'Soybean Annual Balance Sheet'!$AU$34</f>
        <v>9.33</v>
      </c>
      <c r="X47" s="17"/>
      <c r="Y47" s="17"/>
      <c r="Z47" s="55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8">
        <v>2018</v>
      </c>
      <c r="C48" s="69">
        <v>18</v>
      </c>
      <c r="D48" s="57">
        <f>'Soybean Annual Balance Sheet'!$AV$8</f>
        <v>89.1</v>
      </c>
      <c r="E48" s="57">
        <f>'Soybean Annual Balance Sheet'!$AV$9</f>
        <v>88.3</v>
      </c>
      <c r="F48" s="58">
        <f>'Soybean Annual Balance Sheet'!$AV$10</f>
        <v>53.1</v>
      </c>
      <c r="G48" s="59">
        <f>'Soybean Annual Balance Sheet'!$AV$12</f>
        <v>4690</v>
      </c>
      <c r="H48" s="59">
        <f>'Soybean Annual Balance Sheet'!$AV$13</f>
        <v>438</v>
      </c>
      <c r="I48" s="59">
        <f>'Soybean Annual Balance Sheet'!$AV$14</f>
        <v>25</v>
      </c>
      <c r="J48" s="59">
        <f>'Soybean Annual Balance Sheet'!$AV$15</f>
        <v>5153</v>
      </c>
      <c r="K48" s="59">
        <f>'Soybean Annual Balance Sheet'!$AV$17</f>
        <v>2070</v>
      </c>
      <c r="L48" s="59">
        <f>'Soybean Annual Balance Sheet'!$AV$18</f>
        <v>103</v>
      </c>
      <c r="M48" s="59">
        <f>'Soybean Annual Balance Sheet'!$AV$19</f>
        <v>34</v>
      </c>
      <c r="N48" s="59">
        <f>'Soybean Annual Balance Sheet'!$AV$21</f>
        <v>2207</v>
      </c>
      <c r="O48" s="59">
        <f>'Soybean Annual Balance Sheet'!$AV$23</f>
        <v>2060</v>
      </c>
      <c r="P48" s="59">
        <f>'Soybean Annual Balance Sheet'!$AV$25</f>
        <v>4268</v>
      </c>
      <c r="Q48" s="59">
        <f>'Soybean Annual Balance Sheet'!$AV$27</f>
        <v>885</v>
      </c>
      <c r="R48" s="56"/>
      <c r="S48" s="56"/>
      <c r="T48" s="60"/>
      <c r="U48" s="61">
        <f>'Soybean Annual Balance Sheet'!$AV$32</f>
        <v>0.20735707591377694</v>
      </c>
      <c r="V48" s="56"/>
      <c r="W48" s="62">
        <f>'Soybean Annual Balance Sheet'!$AV$34</f>
        <v>8.6</v>
      </c>
      <c r="X48" s="56"/>
      <c r="Y48" s="56"/>
      <c r="Z48" s="63">
        <f>$AD$140+($AD$141*B48)</f>
        <v>46.77849790001278</v>
      </c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2018-10-12T19:20:29Z</dcterms:modified>
  <cp:category/>
  <cp:version/>
  <cp:contentType/>
  <cp:contentStatus/>
</cp:coreProperties>
</file>