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<sst xmlns="http://schemas.openxmlformats.org/spreadsheetml/2006/main" count="353" uniqueCount="150">
  <si>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</si>
  <si>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</si>
  <si>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</si>
  <si>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</si>
  <si>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</si>
  <si>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</si>
  <si>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</si>
  <si>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</si>
  <si>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</si>
  <si>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</si>
  <si>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</si>
  <si>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</si>
  <si>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</si>
  <si>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</si>
  <si>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</si>
  <si>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</si>
  <si>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</si>
  <si>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</si>
  <si>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</si>
  <si>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</si>
  <si>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</si>
  <si>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</si>
  <si>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</si>
  <si>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</si>
  <si>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</si>
  <si>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</si>
  <si>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</si>
  <si>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</si>
  <si>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</si>
  <si>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</si>
  <si>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</si>
  <si>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</si>
  <si>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</si>
  <si>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</si>
  <si>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</si>
  <si>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</si>
  <si>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</si>
  <si>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</si>
  <si>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</si>
  <si>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</si>
  <si>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</si>
  <si>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</si>
  <si>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</si>
  <si>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</si>
  <si>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</si>
  <si>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</si>
  <si>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</si>
  <si>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</si>
  <si>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</si>
  <si>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</si>
  <si>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</si>
  <si>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</si>
  <si>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</si>
  <si>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</si>
  <si>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</si>
  <si>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</si>
  <si>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</si>
  <si>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</si>
  <si>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</si>
  <si>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</si>
  <si>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</si>
  <si>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</si>
  <si>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</si>
  <si>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</si>
  <si>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</si>
  <si>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</si>
  <si>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</si>
  <si>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</si>
  <si>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</si>
  <si>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</si>
  <si>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</si>
  <si>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</si>
  <si>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</si>
  <si>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</si>
  <si>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</si>
  <si>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</si>
  <si>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</si>
  <si>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</si>
  <si>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</si>
  <si>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</si>
  <si>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</si>
  <si>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</si>
  <si>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</si>
  <si>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</si>
  <si>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</si>
  <si>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</si>
  <si>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</si>
  <si>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</si>
  <si>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</si>
  <si>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</si>
  <si>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</si>
  <si>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</si>
  <si>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</si>
  <si>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</si>
  <si>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</si>
  <si>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</si>
  <si>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</si>
  <si>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</si>
  <si>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</si>
  <si>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</si>
  <si>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</si>
  <si>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</si>
  <si>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</si>
  <si>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</si>
  <si>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</si>
  <si>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</si>
  <si>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</si>
  <si>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</si>
  <si>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</si>
  <si>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</si>
  <si>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</si>
  <si>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</si>
  <si>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</si>
  <si>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</si>
  <si>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</si>
  <si>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</si>
  <si>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</si>
  <si>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</si>
  <si>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</si>
  <si>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</si>
  <si>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</si>
  <si>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</si>
  <si>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</si>
  <si>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</si>
  <si>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</si>
  <si>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</si>
  <si>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</si>
  <si>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</si>
  <si>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</si>
  <si>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</si>
  <si>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</si>
  <si>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</si>
  <si>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</si>
  <si>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</si>
  <si>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</si>
  <si>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</si>
  <si>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</si>
  <si>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</si>
  <si>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</si>
  <si>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</si>
  <si>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</si>
  <si>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</si>
  <si>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</si>
  <si>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</si>
  <si>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</si>
  <si>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</si>
  <si>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</si>
  <si>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21/22</t>
  </si>
  <si>
    <t>Updated 9.10.21</t>
  </si>
  <si>
    <t>Source:  USDA WASDE Report 9.10.21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</si>
</sst>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0.07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Sheet'!$U$3:$U$51</c:f>
              <c:numCache>
                <c:ptCount val="49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0.038845726970033294</c:v>
                </c:pt>
                <c:pt idx="48">
                  <c:v>0.042150831624515835</c:v>
                </c:pt>
              </c:numCache>
            </c:numRef>
          </c:val>
        </c:ser>
        <c:axId val="55683498"/>
        <c:axId val="31389435"/>
      </c:barChart>
      <c:catAx>
        <c:axId val="5568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9435"/>
        <c:crosses val="autoZero"/>
        <c:auto val="1"/>
        <c:lblOffset val="100"/>
        <c:tickLblSkip val="3"/>
        <c:noMultiLvlLbl val="0"/>
      </c:catAx>
      <c:valAx>
        <c:axId val="31389435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34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8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Sheet'!$G$3:$G$51</c:f>
              <c:numCache>
                <c:ptCount val="49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4135</c:v>
                </c:pt>
                <c:pt idx="48">
                  <c:v>4374</c:v>
                </c:pt>
              </c:numCache>
            </c:numRef>
          </c:val>
          <c:smooth val="0"/>
        </c:ser>
        <c:marker val="1"/>
        <c:axId val="33745902"/>
        <c:axId val="35277663"/>
      </c:lineChart>
      <c:catAx>
        <c:axId val="337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663"/>
        <c:crosses val="autoZero"/>
        <c:auto val="0"/>
        <c:lblOffset val="100"/>
        <c:tickLblSkip val="3"/>
        <c:tickMarkSkip val="2"/>
        <c:noMultiLvlLbl val="0"/>
      </c:catAx>
      <c:valAx>
        <c:axId val="35277663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Sheet'!$M$3:$M$51</c:f>
              <c:numCache>
                <c:ptCount val="49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12</c:v>
                </c:pt>
                <c:pt idx="47">
                  <c:v>4</c:v>
                </c:pt>
                <c:pt idx="48">
                  <c:v>14</c:v>
                </c:pt>
              </c:numCache>
            </c:numRef>
          </c:val>
        </c:ser>
        <c:axId val="14069460"/>
        <c:axId val="59516277"/>
      </c:barChart>
      <c:catAx>
        <c:axId val="1406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16277"/>
        <c:crosses val="autoZero"/>
        <c:auto val="1"/>
        <c:lblOffset val="100"/>
        <c:tickLblSkip val="3"/>
        <c:noMultiLvlLbl val="0"/>
      </c:catAx>
      <c:valAx>
        <c:axId val="59516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69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Sheet'!$N$3:$N$51</c:f>
              <c:numCache>
                <c:ptCount val="49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2219</c:v>
                </c:pt>
                <c:pt idx="46">
                  <c:v>2273</c:v>
                </c:pt>
                <c:pt idx="47">
                  <c:v>2245</c:v>
                </c:pt>
                <c:pt idx="48">
                  <c:v>2298</c:v>
                </c:pt>
              </c:numCache>
            </c:numRef>
          </c:val>
        </c:ser>
        <c:axId val="65884446"/>
        <c:axId val="56089103"/>
      </c:barChart>
      <c:cat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89103"/>
        <c:crosses val="autoZero"/>
        <c:auto val="1"/>
        <c:lblOffset val="100"/>
        <c:tickLblSkip val="3"/>
        <c:noMultiLvlLbl val="0"/>
      </c:catAx>
      <c:valAx>
        <c:axId val="56089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8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Sheet'!$F$3:$F$51</c:f>
              <c:numCache>
                <c:ptCount val="49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50.2</c:v>
                </c:pt>
                <c:pt idx="48">
                  <c:v>50.6</c:v>
                </c:pt>
              </c:numCache>
            </c:numRef>
          </c:val>
        </c:ser>
        <c:axId val="35039880"/>
        <c:axId val="46923465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Sheet'!$Z$3:$Z$51</c:f>
              <c:numCache>
                <c:ptCount val="49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  <c:pt idx="48">
                  <c:v>50.64933825338289</c:v>
                </c:pt>
              </c:numCache>
            </c:numRef>
          </c:val>
          <c:smooth val="0"/>
        </c:ser>
        <c:axId val="35039880"/>
        <c:axId val="46923465"/>
      </c:lineChart>
      <c:catAx>
        <c:axId val="3503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23465"/>
        <c:crosses val="autoZero"/>
        <c:auto val="0"/>
        <c:lblOffset val="100"/>
        <c:tickLblSkip val="3"/>
        <c:tickMarkSkip val="2"/>
        <c:noMultiLvlLbl val="0"/>
      </c:catAx>
      <c:valAx>
        <c:axId val="4692346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98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Sheet'!$D$3:$D$51</c:f>
              <c:numCache>
                <c:ptCount val="49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83.1</c:v>
                </c:pt>
                <c:pt idx="48">
                  <c:v>87.2</c:v>
                </c:pt>
              </c:numCache>
            </c:numRef>
          </c:val>
          <c:smooth val="0"/>
        </c:ser>
        <c:marker val="1"/>
        <c:axId val="19658002"/>
        <c:axId val="42704291"/>
      </c:lineChart>
      <c:catAx>
        <c:axId val="1965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04291"/>
        <c:crosses val="autoZero"/>
        <c:auto val="0"/>
        <c:lblOffset val="100"/>
        <c:tickLblSkip val="3"/>
        <c:tickMarkSkip val="2"/>
        <c:noMultiLvlLbl val="0"/>
      </c:catAx>
      <c:valAx>
        <c:axId val="42704291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0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Sheet'!$J$3:$J$51</c:f>
              <c:numCache>
                <c:ptCount val="49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4476</c:v>
                </c:pt>
                <c:pt idx="47">
                  <c:v>4680</c:v>
                </c:pt>
                <c:pt idx="48">
                  <c:v>4574</c:v>
                </c:pt>
              </c:numCache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517"/>
        <c:crosses val="autoZero"/>
        <c:auto val="0"/>
        <c:lblOffset val="100"/>
        <c:tickLblSkip val="3"/>
        <c:tickMarkSkip val="2"/>
        <c:noMultiLvlLbl val="0"/>
      </c:catAx>
      <c:valAx>
        <c:axId val="36495517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43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Sheet'!$O$3:$O$51</c:f>
              <c:numCache>
                <c:ptCount val="49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1752</c:v>
                </c:pt>
                <c:pt idx="46">
                  <c:v>1679</c:v>
                </c:pt>
                <c:pt idx="47">
                  <c:v>2260</c:v>
                </c:pt>
                <c:pt idx="48">
                  <c:v>2090</c:v>
                </c:pt>
              </c:numCache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6871"/>
        <c:crosses val="autoZero"/>
        <c:auto val="0"/>
        <c:lblOffset val="100"/>
        <c:tickLblSkip val="3"/>
        <c:tickMarkSkip val="2"/>
        <c:noMultiLvlLbl val="0"/>
      </c:catAx>
      <c:valAx>
        <c:axId val="3346871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1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Sheet'!$W$3:$W$51</c:f>
              <c:numCache>
                <c:ptCount val="49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10.9</c:v>
                </c:pt>
                <c:pt idx="48">
                  <c:v>12.9</c:v>
                </c:pt>
              </c:numCache>
            </c:numRef>
          </c:val>
          <c:smooth val="0"/>
        </c:ser>
        <c:marker val="1"/>
        <c:axId val="30121840"/>
        <c:axId val="2661105"/>
      </c:lineChart>
      <c:catAx>
        <c:axId val="3012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1105"/>
        <c:crosses val="autoZero"/>
        <c:auto val="0"/>
        <c:lblOffset val="100"/>
        <c:tickLblSkip val="3"/>
        <c:tickMarkSkip val="2"/>
        <c:noMultiLvlLbl val="0"/>
      </c:catAx>
      <c:valAx>
        <c:axId val="2661105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218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Sheet'!$U$3:$U$51</c:f>
              <c:numCache>
                <c:ptCount val="49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0.038845726970033294</c:v>
                </c:pt>
                <c:pt idx="48">
                  <c:v>0.042150831624515835</c:v>
                </c:pt>
              </c:numCache>
            </c:numRef>
          </c:val>
        </c:ser>
        <c:axId val="23949946"/>
        <c:axId val="14222923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Sheet'!$W$3:$W$51</c:f>
              <c:numCache>
                <c:ptCount val="49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10.9</c:v>
                </c:pt>
                <c:pt idx="48">
                  <c:v>12.9</c:v>
                </c:pt>
              </c:numCache>
            </c:numRef>
          </c:val>
          <c:smooth val="0"/>
        </c:ser>
        <c:axId val="60897444"/>
        <c:axId val="11206085"/>
      </c:lineChart>
      <c:catAx>
        <c:axId val="23949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923"/>
        <c:crosses val="autoZero"/>
        <c:auto val="0"/>
        <c:lblOffset val="100"/>
        <c:tickLblSkip val="3"/>
        <c:tickMarkSkip val="4"/>
        <c:noMultiLvlLbl val="0"/>
      </c:catAx>
      <c:valAx>
        <c:axId val="14222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949946"/>
        <c:crossesAt val="1"/>
        <c:crossBetween val="between"/>
        <c:dispUnits/>
      </c:valAx>
      <c:catAx>
        <c:axId val="60897444"/>
        <c:scaling>
          <c:orientation val="minMax"/>
        </c:scaling>
        <c:axPos val="b"/>
        <c:delete val="1"/>
        <c:majorTickMark val="out"/>
        <c:minorTickMark val="none"/>
        <c:tickLblPos val="nextTo"/>
        <c:crossAx val="11206085"/>
        <c:crosses val="autoZero"/>
        <c:auto val="0"/>
        <c:lblOffset val="100"/>
        <c:tickLblSkip val="1"/>
        <c:noMultiLvlLbl val="0"/>
      </c:catAx>
      <c:valAx>
        <c:axId val="11206085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089744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5"/>
          <c:y val="0.158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assumes USDA yield estimate of 50.6 bu/A and USDA estimated 87.2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0.92975</cdr:x>
      <cdr:y>0.24475</cdr:y>
    </cdr:from>
    <cdr:to>
      <cdr:x>0.9345</cdr:x>
      <cdr:y>0.5375</cdr:y>
    </cdr:to>
    <cdr:sp>
      <cdr:nvSpPr>
        <cdr:cNvPr id="3" name="Line 5"/>
        <cdr:cNvSpPr>
          <a:spLocks/>
        </cdr:cNvSpPr>
      </cdr:nvSpPr>
      <cdr:spPr>
        <a:xfrm>
          <a:off x="5610225" y="962025"/>
          <a:ext cx="28575" cy="1162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d36a74c-ebff-4b32-a4c3-97d34c678e82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2</xdr:row>
      <xdr:rowOff>95250</xdr:rowOff>
    </xdr:from>
    <xdr:to>
      <xdr:col>6</xdr:col>
      <xdr:colOff>476250</xdr:colOff>
      <xdr:row>3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791075" y="476250"/>
          <a:ext cx="2571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assumes USDA estimated yield of 50.6 bu./acre and USDA estimated 87.2 m. planted acres</a:t>
          </a:r>
        </a:p>
      </cdr:txBody>
    </cdr:sp>
  </cdr:relSizeAnchor>
  <cdr:relSizeAnchor xmlns:cdr="http://schemas.openxmlformats.org/drawingml/2006/chartDrawing">
    <cdr:from>
      <cdr:x>0.926</cdr:x>
      <cdr:y>0.14325</cdr:y>
    </cdr:from>
    <cdr:to>
      <cdr:x>0.96775</cdr:x>
      <cdr:y>0.2165</cdr:y>
    </cdr:to>
    <cdr:sp>
      <cdr:nvSpPr>
        <cdr:cNvPr id="4" name="Line 5"/>
        <cdr:cNvSpPr>
          <a:spLocks/>
        </cdr:cNvSpPr>
      </cdr:nvSpPr>
      <cdr:spPr>
        <a:xfrm>
          <a:off x="4933950" y="514350"/>
          <a:ext cx="219075" cy="266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7bc66d7-9872-484c-acb6-1966e0147b7a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b329750-ac24-45ec-9b18-5ed639b34a2e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</xdr:row>
      <xdr:rowOff>28575</xdr:rowOff>
    </xdr:from>
    <xdr:to>
      <xdr:col>6</xdr:col>
      <xdr:colOff>342900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57600" y="4095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</a:t>
          </a:r>
        </a:p>
      </xdr:txBody>
    </xdr:sp>
    <xdr:clientData fLocksWithSheet="0" fPrintsWithSheet="0"/>
  </xdr:twoCellAnchor>
  <xdr:twoCellAnchor>
    <xdr:from>
      <xdr:col>6</xdr:col>
      <xdr:colOff>381000</xdr:colOff>
      <xdr:row>2</xdr:row>
      <xdr:rowOff>161925</xdr:rowOff>
    </xdr:from>
    <xdr:to>
      <xdr:col>6</xdr:col>
      <xdr:colOff>466725</xdr:colOff>
      <xdr:row>5</xdr:row>
      <xdr:rowOff>47625</xdr:rowOff>
    </xdr:to>
    <xdr:sp>
      <xdr:nvSpPr>
        <xdr:cNvPr id="3" name="Line 5"/>
        <xdr:cNvSpPr>
          <a:spLocks/>
        </xdr:cNvSpPr>
      </xdr:nvSpPr>
      <xdr:spPr>
        <a:xfrm>
          <a:off x="4953000" y="542925"/>
          <a:ext cx="85725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a86fbe3-fb81-420a-9b85-dbe79415fe17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323850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95250" cy="247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1c8d34f-c990-499e-a22b-e3fd4e63364b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0.186</cdr:x>
      <cdr:y>0.05925</cdr:y>
    </cdr:from>
    <cdr:to>
      <cdr:x>0.87375</cdr:x>
      <cdr:y>0.17975</cdr:y>
    </cdr:to>
    <cdr:sp>
      <cdr:nvSpPr>
        <cdr:cNvPr id="3" name="Text Box 2"/>
        <cdr:cNvSpPr txBox="1">
          <a:spLocks noChangeArrowheads="1"/>
        </cdr:cNvSpPr>
      </cdr:nvSpPr>
      <cdr:spPr>
        <a:xfrm>
          <a:off x="981075" y="2000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assumes USDA estimated yield of 50.6 bu./acre and USDA estimated 87.2 m. planted acres</a:t>
          </a:r>
        </a:p>
      </cdr:txBody>
    </cdr:sp>
  </cdr:relSizeAnchor>
  <cdr:relSizeAnchor xmlns:cdr="http://schemas.openxmlformats.org/drawingml/2006/chartDrawing">
    <cdr:from>
      <cdr:x>0.8745</cdr:x>
      <cdr:y>0.128</cdr:y>
    </cdr:from>
    <cdr:to>
      <cdr:x>0.94725</cdr:x>
      <cdr:y>0.1825</cdr:y>
    </cdr:to>
    <cdr:sp>
      <cdr:nvSpPr>
        <cdr:cNvPr id="4" name="Line 6"/>
        <cdr:cNvSpPr>
          <a:spLocks/>
        </cdr:cNvSpPr>
      </cdr:nvSpPr>
      <cdr:spPr>
        <a:xfrm>
          <a:off x="4638675" y="428625"/>
          <a:ext cx="39052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f502200-e2e4-4699-8bdb-eaf179deed69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27ae449-d03b-4eae-bb87-1dd4a5beb914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9525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285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0a5d039-54df-418a-b4af-70f2cbf9467b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180975</xdr:rowOff>
    </xdr:from>
    <xdr:to>
      <xdr:col>5</xdr:col>
      <xdr:colOff>638175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714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 </a:t>
          </a:r>
        </a:p>
      </xdr:txBody>
    </xdr:sp>
    <xdr:clientData fLocksWithSheet="0" fPrintsWithSheet="0"/>
  </xdr:twoCellAnchor>
  <xdr:twoCellAnchor>
    <xdr:from>
      <xdr:col>5</xdr:col>
      <xdr:colOff>714375</xdr:colOff>
      <xdr:row>2</xdr:row>
      <xdr:rowOff>28575</xdr:rowOff>
    </xdr:from>
    <xdr:to>
      <xdr:col>6</xdr:col>
      <xdr:colOff>381000</xdr:colOff>
      <xdr:row>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524375" y="409575"/>
          <a:ext cx="428625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0.86975</cdr:x>
      <cdr:y>0.106</cdr:y>
    </cdr:from>
    <cdr:to>
      <cdr:x>0.92475</cdr:x>
      <cdr:y>0.161</cdr:y>
    </cdr:to>
    <cdr:sp>
      <cdr:nvSpPr>
        <cdr:cNvPr id="2" name="Line 5"/>
        <cdr:cNvSpPr>
          <a:spLocks/>
        </cdr:cNvSpPr>
      </cdr:nvSpPr>
      <cdr:spPr>
        <a:xfrm>
          <a:off x="4905375" y="371475"/>
          <a:ext cx="314325" cy="200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02dca2a-a453-471a-999b-87ea63044024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533400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038350" y="314325"/>
          <a:ext cx="29432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USDA estimated yield = 50.6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0.152</cdr:x>
      <cdr:y>0.071</cdr:y>
    </cdr:from>
    <cdr:to>
      <cdr:x>0.907</cdr:x>
      <cdr:y>0.151</cdr:y>
    </cdr:to>
    <cdr:sp>
      <cdr:nvSpPr>
        <cdr:cNvPr id="3" name="TextBox 4"/>
        <cdr:cNvSpPr txBox="1">
          <a:spLocks noChangeArrowheads="1"/>
        </cdr:cNvSpPr>
      </cdr:nvSpPr>
      <cdr:spPr>
        <a:xfrm>
          <a:off x="800100" y="238125"/>
          <a:ext cx="401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estimated planted acreage = 87.2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59da141-3b23-4845-98bb-400fc88e551f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Supply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AnnualBalance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TJulyCorn"/>
      <sheetName val="Annual Data"/>
      <sheetName val="Annual Raw Data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2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08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148</v>
      </c>
      <c r="C1" s="3"/>
      <c r="D1" s="4"/>
    </row>
    <row r="2" ht="12.75">
      <c r="B2" s="111" t="s">
        <v>149</v>
      </c>
    </row>
    <row r="3" spans="2:56" ht="15">
      <c r="B3" s="110" t="str">
        <f>B2&amp;" "&amp;"&amp; K-State Ag. Econ. Dept."</f>
        <v>Source:  USDA WASDE Report 9.10.21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114"/>
      <c r="AY4" s="78" t="s">
        <v>119</v>
      </c>
      <c r="AZ4"/>
      <c r="BA4"/>
      <c r="BB4"/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09">
        <v>20</v>
      </c>
      <c r="AY5" s="116">
        <v>21</v>
      </c>
      <c r="AZ5"/>
      <c r="BA5"/>
      <c r="BB5"/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7" t="s">
        <v>146</v>
      </c>
      <c r="AY6" s="126" t="s">
        <v>147</v>
      </c>
      <c r="AZ6"/>
      <c r="BA6"/>
      <c r="BB6"/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17"/>
      <c r="AZ7"/>
      <c r="BA7"/>
      <c r="BB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75">
        <v>83.1</v>
      </c>
      <c r="AY8" s="118">
        <v>87.2</v>
      </c>
      <c r="AZ8"/>
      <c r="BA8"/>
      <c r="BB8"/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74.9</v>
      </c>
      <c r="AX9" s="75">
        <v>82.3</v>
      </c>
      <c r="AY9" s="118">
        <v>86.4</v>
      </c>
      <c r="AZ9"/>
      <c r="BA9"/>
      <c r="BB9"/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8">
        <v>50.2</v>
      </c>
      <c r="AY10" s="119">
        <v>50.6</v>
      </c>
      <c r="AZ10"/>
      <c r="BA10"/>
      <c r="BB10"/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>AV9/AV8</f>
        <v>0.9820627802690582</v>
      </c>
      <c r="AW11" s="20">
        <f>AW9/AW8</f>
        <v>0.9842312746386336</v>
      </c>
      <c r="AX11" s="20">
        <f>AX9/AX8</f>
        <v>0.9903730445246691</v>
      </c>
      <c r="AY11" s="120">
        <f>AY9/AY8</f>
        <v>0.9908256880733946</v>
      </c>
      <c r="AZ11"/>
      <c r="BA11"/>
      <c r="BB11"/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87">
        <v>4135</v>
      </c>
      <c r="AY12" s="121">
        <v>4374</v>
      </c>
      <c r="AZ12"/>
      <c r="BA12"/>
      <c r="BB12"/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3" ref="D13:X13">C27</f>
        <v>171</v>
      </c>
      <c r="E13" s="21">
        <f t="shared" si="3"/>
        <v>188</v>
      </c>
      <c r="F13" s="21">
        <f t="shared" si="3"/>
        <v>246</v>
      </c>
      <c r="G13" s="21">
        <f t="shared" si="3"/>
        <v>104</v>
      </c>
      <c r="H13" s="21">
        <f t="shared" si="3"/>
        <v>162</v>
      </c>
      <c r="I13" s="21">
        <f t="shared" si="3"/>
        <v>177</v>
      </c>
      <c r="J13" s="21">
        <f t="shared" si="3"/>
        <v>359</v>
      </c>
      <c r="K13" s="21">
        <f t="shared" si="3"/>
        <v>314</v>
      </c>
      <c r="L13" s="21">
        <f t="shared" si="3"/>
        <v>255</v>
      </c>
      <c r="M13" s="21">
        <f t="shared" si="3"/>
        <v>346</v>
      </c>
      <c r="N13" s="21">
        <f t="shared" si="3"/>
        <v>177</v>
      </c>
      <c r="O13" s="21">
        <f t="shared" si="3"/>
        <v>317</v>
      </c>
      <c r="P13" s="21">
        <f t="shared" si="3"/>
        <v>537</v>
      </c>
      <c r="Q13" s="21">
        <f t="shared" si="3"/>
        <v>438</v>
      </c>
      <c r="R13" s="21">
        <f t="shared" si="3"/>
        <v>304</v>
      </c>
      <c r="S13" s="21">
        <f t="shared" si="3"/>
        <v>185</v>
      </c>
      <c r="T13" s="21">
        <f t="shared" si="3"/>
        <v>243</v>
      </c>
      <c r="U13" s="21">
        <f t="shared" si="3"/>
        <v>334</v>
      </c>
      <c r="V13" s="21">
        <f t="shared" si="3"/>
        <v>283</v>
      </c>
      <c r="W13" s="21">
        <f t="shared" si="3"/>
        <v>296.3539999999998</v>
      </c>
      <c r="X13" s="21">
        <f t="shared" si="3"/>
        <v>212.27199999999993</v>
      </c>
      <c r="Y13" s="21">
        <v>335</v>
      </c>
      <c r="Z13" s="21">
        <f aca="true" t="shared" si="4" ref="Z13:AF13">Y27</f>
        <v>183.7539999999999</v>
      </c>
      <c r="AA13" s="22">
        <f t="shared" si="4"/>
        <v>134.80000000000018</v>
      </c>
      <c r="AB13" s="22">
        <f t="shared" si="4"/>
        <v>202.25</v>
      </c>
      <c r="AC13" s="22">
        <v>348</v>
      </c>
      <c r="AD13" s="22">
        <v>290</v>
      </c>
      <c r="AE13" s="22">
        <v>248</v>
      </c>
      <c r="AF13" s="22">
        <f t="shared" si="4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5" ref="AL13:AT13">AK27</f>
        <v>205</v>
      </c>
      <c r="AM13" s="23">
        <f t="shared" si="5"/>
        <v>138</v>
      </c>
      <c r="AN13" s="23">
        <f t="shared" si="5"/>
        <v>150.54400000000032</v>
      </c>
      <c r="AO13" s="23">
        <f t="shared" si="5"/>
        <v>214.54400000000032</v>
      </c>
      <c r="AP13" s="23">
        <f t="shared" si="5"/>
        <v>169.07840000000033</v>
      </c>
      <c r="AQ13" s="23">
        <f t="shared" si="5"/>
        <v>141</v>
      </c>
      <c r="AR13" s="23">
        <f t="shared" si="5"/>
        <v>91.64000000000033</v>
      </c>
      <c r="AS13" s="23">
        <f t="shared" si="5"/>
        <v>191.04390000000012</v>
      </c>
      <c r="AT13" s="23">
        <f t="shared" si="5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23">
        <f>AW27</f>
        <v>525</v>
      </c>
      <c r="AY13" s="122">
        <f>AX27</f>
        <v>175</v>
      </c>
      <c r="AZ13"/>
      <c r="BA13"/>
      <c r="BB13"/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15</v>
      </c>
      <c r="AX14" s="82">
        <v>20</v>
      </c>
      <c r="AY14" s="123">
        <v>25</v>
      </c>
      <c r="AZ14"/>
      <c r="BA14"/>
      <c r="BB14"/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6" ref="C15:R15">SUM(C12:C14)</f>
        <v>1608</v>
      </c>
      <c r="D15" s="21">
        <f t="shared" si="6"/>
        <v>1387</v>
      </c>
      <c r="E15" s="21">
        <f t="shared" si="6"/>
        <v>1737</v>
      </c>
      <c r="F15" s="21">
        <f t="shared" si="6"/>
        <v>1535</v>
      </c>
      <c r="G15" s="21">
        <f t="shared" si="6"/>
        <v>1871</v>
      </c>
      <c r="H15" s="21">
        <f t="shared" si="6"/>
        <v>2031</v>
      </c>
      <c r="I15" s="21">
        <f t="shared" si="6"/>
        <v>2438</v>
      </c>
      <c r="J15" s="21">
        <f t="shared" si="6"/>
        <v>2157</v>
      </c>
      <c r="K15" s="21">
        <f t="shared" si="6"/>
        <v>2303</v>
      </c>
      <c r="L15" s="21">
        <f t="shared" si="6"/>
        <v>2445</v>
      </c>
      <c r="M15" s="21">
        <f t="shared" si="6"/>
        <v>1982</v>
      </c>
      <c r="N15" s="21">
        <f t="shared" si="6"/>
        <v>2038</v>
      </c>
      <c r="O15" s="21">
        <f t="shared" si="6"/>
        <v>2416</v>
      </c>
      <c r="P15" s="21">
        <f t="shared" si="6"/>
        <v>2480</v>
      </c>
      <c r="Q15" s="21">
        <f t="shared" si="6"/>
        <v>2377</v>
      </c>
      <c r="R15" s="21">
        <f t="shared" si="6"/>
        <v>1857</v>
      </c>
      <c r="S15" s="21">
        <f aca="true" t="shared" si="7" ref="S15:Y15">SUM(S12:S14)</f>
        <v>2112</v>
      </c>
      <c r="T15" s="21">
        <f t="shared" si="7"/>
        <v>2173</v>
      </c>
      <c r="U15" s="21">
        <f t="shared" si="7"/>
        <v>2324</v>
      </c>
      <c r="V15" s="21">
        <f t="shared" si="7"/>
        <v>2475.354</v>
      </c>
      <c r="W15" s="21">
        <f t="shared" si="7"/>
        <v>2172.272</v>
      </c>
      <c r="X15" s="21">
        <f t="shared" si="7"/>
        <v>2732.141</v>
      </c>
      <c r="Y15" s="21">
        <f t="shared" si="7"/>
        <v>2513.254</v>
      </c>
      <c r="Z15" s="21">
        <v>2575</v>
      </c>
      <c r="AA15" s="22">
        <f aca="true" t="shared" si="8" ref="AA15:AG15">SUM(AA12:AA14)</f>
        <v>2828.15</v>
      </c>
      <c r="AB15" s="22">
        <f t="shared" si="8"/>
        <v>2947.264</v>
      </c>
      <c r="AC15" s="22">
        <f t="shared" si="8"/>
        <v>3006</v>
      </c>
      <c r="AD15" s="22">
        <f t="shared" si="8"/>
        <v>3052</v>
      </c>
      <c r="AE15" s="22">
        <f t="shared" si="8"/>
        <v>3141</v>
      </c>
      <c r="AF15" s="22">
        <v>2969</v>
      </c>
      <c r="AG15" s="22">
        <f t="shared" si="8"/>
        <v>2638</v>
      </c>
      <c r="AH15" s="22">
        <f aca="true" t="shared" si="9" ref="AH15:AM15">SUM(AH12:AH14)</f>
        <v>3242</v>
      </c>
      <c r="AI15" s="22">
        <f t="shared" si="9"/>
        <v>3322</v>
      </c>
      <c r="AJ15" s="22">
        <f t="shared" si="9"/>
        <v>3646</v>
      </c>
      <c r="AK15" s="22">
        <f t="shared" si="9"/>
        <v>3259.7276</v>
      </c>
      <c r="AL15" s="22">
        <f t="shared" si="9"/>
        <v>3185</v>
      </c>
      <c r="AM15" s="22">
        <f t="shared" si="9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4476</v>
      </c>
      <c r="AX15" s="22">
        <v>4680</v>
      </c>
      <c r="AY15" s="77">
        <v>4574</v>
      </c>
      <c r="AZ15"/>
      <c r="BA15"/>
      <c r="BB15"/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24"/>
      <c r="AZ16"/>
      <c r="BA16"/>
      <c r="BB16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2165</v>
      </c>
      <c r="AX17" s="76">
        <v>2140</v>
      </c>
      <c r="AY17" s="125">
        <v>2180</v>
      </c>
      <c r="AZ17"/>
      <c r="BA17"/>
      <c r="BB17"/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96</v>
      </c>
      <c r="AX18" s="76">
        <v>101</v>
      </c>
      <c r="AY18" s="125">
        <v>104</v>
      </c>
      <c r="AZ18"/>
      <c r="BA18"/>
      <c r="BB18"/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39</v>
      </c>
      <c r="AW19" s="76">
        <v>12</v>
      </c>
      <c r="AX19" s="76">
        <v>4</v>
      </c>
      <c r="AY19" s="125">
        <v>14</v>
      </c>
      <c r="AZ19"/>
      <c r="BA19"/>
      <c r="BB19"/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0" ref="AG20:AL20">AG19+AG18</f>
        <v>109</v>
      </c>
      <c r="AH20" s="22">
        <f t="shared" si="10"/>
        <v>187</v>
      </c>
      <c r="AI20" s="22">
        <f t="shared" si="10"/>
        <v>187</v>
      </c>
      <c r="AJ20" s="22">
        <f t="shared" si="10"/>
        <v>149</v>
      </c>
      <c r="AK20" s="22">
        <f t="shared" si="10"/>
        <v>95</v>
      </c>
      <c r="AL20" s="22">
        <f t="shared" si="10"/>
        <v>102</v>
      </c>
      <c r="AM20" s="22">
        <f aca="true" t="shared" si="11" ref="AM20:AV20">AM19+AM18</f>
        <v>110</v>
      </c>
      <c r="AN20" s="22">
        <f t="shared" si="11"/>
        <v>130</v>
      </c>
      <c r="AO20" s="22">
        <f t="shared" si="11"/>
        <v>88</v>
      </c>
      <c r="AP20" s="22">
        <f t="shared" si="11"/>
        <v>105</v>
      </c>
      <c r="AQ20" s="22">
        <f t="shared" si="11"/>
        <v>107</v>
      </c>
      <c r="AR20" s="22">
        <f t="shared" si="11"/>
        <v>145</v>
      </c>
      <c r="AS20" s="22">
        <f t="shared" si="11"/>
        <v>115</v>
      </c>
      <c r="AT20" s="22">
        <f t="shared" si="11"/>
        <v>146</v>
      </c>
      <c r="AU20" s="22">
        <f t="shared" si="11"/>
        <v>109</v>
      </c>
      <c r="AV20" s="22">
        <f t="shared" si="11"/>
        <v>127</v>
      </c>
      <c r="AW20" s="22">
        <f>AW19+AW18</f>
        <v>108</v>
      </c>
      <c r="AX20" s="22">
        <f>AX19+AX18</f>
        <v>105</v>
      </c>
      <c r="AY20" s="77">
        <f>AY19+AY18</f>
        <v>118</v>
      </c>
      <c r="AZ20"/>
      <c r="BA20"/>
      <c r="BB20"/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2" ref="C21:R21">SUM(C17:C19)</f>
        <v>898</v>
      </c>
      <c r="D21" s="21">
        <f t="shared" si="12"/>
        <v>778</v>
      </c>
      <c r="E21" s="21">
        <f t="shared" si="12"/>
        <v>936</v>
      </c>
      <c r="F21" s="21">
        <f t="shared" si="12"/>
        <v>867</v>
      </c>
      <c r="G21" s="21">
        <f t="shared" si="12"/>
        <v>1009</v>
      </c>
      <c r="H21" s="21">
        <f t="shared" si="12"/>
        <v>1115</v>
      </c>
      <c r="I21" s="21">
        <f t="shared" si="12"/>
        <v>1204</v>
      </c>
      <c r="J21" s="21">
        <f t="shared" si="12"/>
        <v>1119</v>
      </c>
      <c r="K21" s="21">
        <f t="shared" si="12"/>
        <v>1119</v>
      </c>
      <c r="L21" s="21">
        <f t="shared" si="12"/>
        <v>1194</v>
      </c>
      <c r="M21" s="21">
        <f t="shared" si="12"/>
        <v>1062</v>
      </c>
      <c r="N21" s="21">
        <f t="shared" si="12"/>
        <v>1123</v>
      </c>
      <c r="O21" s="21">
        <f t="shared" si="12"/>
        <v>1139</v>
      </c>
      <c r="P21" s="21">
        <f t="shared" si="12"/>
        <v>1285</v>
      </c>
      <c r="Q21" s="21">
        <f t="shared" si="12"/>
        <v>1269</v>
      </c>
      <c r="R21" s="21">
        <f t="shared" si="12"/>
        <v>1145</v>
      </c>
      <c r="S21" s="21">
        <f aca="true" t="shared" si="13" ref="S21:Y21">SUM(S17:S19)</f>
        <v>1247</v>
      </c>
      <c r="T21" s="21">
        <f t="shared" si="13"/>
        <v>1282</v>
      </c>
      <c r="U21" s="21">
        <f t="shared" si="13"/>
        <v>1357</v>
      </c>
      <c r="V21" s="21">
        <f t="shared" si="13"/>
        <v>1409</v>
      </c>
      <c r="W21" s="21">
        <f t="shared" si="13"/>
        <v>1371</v>
      </c>
      <c r="X21" s="21">
        <f t="shared" si="13"/>
        <v>1556</v>
      </c>
      <c r="Y21" s="21">
        <f t="shared" si="13"/>
        <v>1479</v>
      </c>
      <c r="Z21" s="21">
        <f aca="true" t="shared" si="14" ref="Z21:AK21">SUM(Z17:Z19)</f>
        <v>1558.6</v>
      </c>
      <c r="AA21" s="22">
        <f t="shared" si="14"/>
        <v>1753.4</v>
      </c>
      <c r="AB21" s="22">
        <f t="shared" si="14"/>
        <v>1794.5</v>
      </c>
      <c r="AC21" s="22">
        <f t="shared" si="14"/>
        <v>1743</v>
      </c>
      <c r="AD21" s="22">
        <f t="shared" si="14"/>
        <v>1809</v>
      </c>
      <c r="AE21" s="22">
        <f t="shared" si="14"/>
        <v>1869</v>
      </c>
      <c r="AF21" s="22">
        <f t="shared" si="14"/>
        <v>1745</v>
      </c>
      <c r="AG21" s="22">
        <f t="shared" si="14"/>
        <v>1639</v>
      </c>
      <c r="AH21" s="22">
        <f>SUM(AH17:AH19)</f>
        <v>1883</v>
      </c>
      <c r="AI21" s="22">
        <f t="shared" si="14"/>
        <v>1926</v>
      </c>
      <c r="AJ21" s="22">
        <f>SUM(AJ17:AJ19)</f>
        <v>1955</v>
      </c>
      <c r="AK21" s="22">
        <f t="shared" si="14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5" ref="AP21:AU21">SUM(AP17:AP19)</f>
        <v>1794</v>
      </c>
      <c r="AQ21" s="22">
        <f t="shared" si="15"/>
        <v>1841</v>
      </c>
      <c r="AR21" s="22">
        <f t="shared" si="15"/>
        <v>2018</v>
      </c>
      <c r="AS21" s="22">
        <f t="shared" si="15"/>
        <v>2001</v>
      </c>
      <c r="AT21" s="22">
        <f t="shared" si="15"/>
        <v>2047</v>
      </c>
      <c r="AU21" s="22">
        <f t="shared" si="15"/>
        <v>2164</v>
      </c>
      <c r="AV21" s="22">
        <f>SUM(AV17:AV19)</f>
        <v>2219</v>
      </c>
      <c r="AW21" s="22">
        <f>SUM(AW17:AW19)</f>
        <v>2273</v>
      </c>
      <c r="AX21" s="22">
        <f>SUM(AX17:AX19)</f>
        <v>2245</v>
      </c>
      <c r="AY21" s="77">
        <f>SUM(AY17:AY19)</f>
        <v>2298</v>
      </c>
      <c r="AZ21"/>
      <c r="BA21"/>
      <c r="BB21"/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122"/>
      <c r="AZ22"/>
      <c r="BA22"/>
      <c r="BB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1752</v>
      </c>
      <c r="AW23" s="76">
        <v>1679</v>
      </c>
      <c r="AX23" s="76">
        <v>2260</v>
      </c>
      <c r="AY23" s="125">
        <v>2090</v>
      </c>
      <c r="AZ23"/>
      <c r="BA23"/>
      <c r="BB23"/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122"/>
      <c r="AZ24"/>
      <c r="BA24"/>
      <c r="BB24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6" ref="C25:R25">SUM(C21,C23)</f>
        <v>1437</v>
      </c>
      <c r="D25" s="21">
        <f t="shared" si="16"/>
        <v>1199</v>
      </c>
      <c r="E25" s="21">
        <f t="shared" si="16"/>
        <v>1491</v>
      </c>
      <c r="F25" s="21">
        <f t="shared" si="16"/>
        <v>1431</v>
      </c>
      <c r="G25" s="21">
        <f t="shared" si="16"/>
        <v>1709</v>
      </c>
      <c r="H25" s="21">
        <f t="shared" si="16"/>
        <v>1854</v>
      </c>
      <c r="I25" s="21">
        <f t="shared" si="16"/>
        <v>2079</v>
      </c>
      <c r="J25" s="21">
        <f t="shared" si="16"/>
        <v>1843</v>
      </c>
      <c r="K25" s="21">
        <f t="shared" si="16"/>
        <v>2048</v>
      </c>
      <c r="L25" s="21">
        <f t="shared" si="16"/>
        <v>2099</v>
      </c>
      <c r="M25" s="21">
        <f t="shared" si="16"/>
        <v>1805</v>
      </c>
      <c r="N25" s="21">
        <f t="shared" si="16"/>
        <v>1721</v>
      </c>
      <c r="O25" s="21">
        <f t="shared" si="16"/>
        <v>1879</v>
      </c>
      <c r="P25" s="21">
        <f t="shared" si="16"/>
        <v>2042</v>
      </c>
      <c r="Q25" s="21">
        <f t="shared" si="16"/>
        <v>2073</v>
      </c>
      <c r="R25" s="21">
        <f t="shared" si="16"/>
        <v>1672</v>
      </c>
      <c r="S25" s="21">
        <f aca="true" t="shared" si="17" ref="S25:AK25">SUM(S21,S23)</f>
        <v>1869</v>
      </c>
      <c r="T25" s="21">
        <f t="shared" si="17"/>
        <v>1839</v>
      </c>
      <c r="U25" s="21">
        <f t="shared" si="17"/>
        <v>2041</v>
      </c>
      <c r="V25" s="21">
        <f t="shared" si="17"/>
        <v>2179</v>
      </c>
      <c r="W25" s="21">
        <f t="shared" si="17"/>
        <v>1960</v>
      </c>
      <c r="X25" s="21">
        <f t="shared" si="17"/>
        <v>2394</v>
      </c>
      <c r="Y25" s="21">
        <f t="shared" si="17"/>
        <v>2329.5</v>
      </c>
      <c r="Z25" s="21">
        <f t="shared" si="17"/>
        <v>2440.2</v>
      </c>
      <c r="AA25" s="22">
        <f>SUM(AA21,AA23)</f>
        <v>2625.9</v>
      </c>
      <c r="AB25" s="22">
        <f t="shared" si="17"/>
        <v>2595</v>
      </c>
      <c r="AC25" s="22">
        <f t="shared" si="17"/>
        <v>2716</v>
      </c>
      <c r="AD25" s="22">
        <f t="shared" si="17"/>
        <v>2805</v>
      </c>
      <c r="AE25" s="22">
        <f t="shared" si="17"/>
        <v>2933</v>
      </c>
      <c r="AF25" s="22">
        <f t="shared" si="17"/>
        <v>2790</v>
      </c>
      <c r="AG25" s="22">
        <f t="shared" si="17"/>
        <v>2524</v>
      </c>
      <c r="AH25" s="22">
        <f>SUM(AH21,AH23)</f>
        <v>2986</v>
      </c>
      <c r="AI25" s="22">
        <f t="shared" si="17"/>
        <v>2873</v>
      </c>
      <c r="AJ25" s="22">
        <f>SUM(AJ21,AJ23)</f>
        <v>3073</v>
      </c>
      <c r="AK25" s="22">
        <f t="shared" si="17"/>
        <v>3056</v>
      </c>
      <c r="AL25" s="22">
        <f aca="true" t="shared" si="18" ref="AL25:AR25">SUM(AL21,AL23)</f>
        <v>3047</v>
      </c>
      <c r="AM25" s="22">
        <f t="shared" si="18"/>
        <v>3361</v>
      </c>
      <c r="AN25" s="22">
        <f t="shared" si="18"/>
        <v>3279</v>
      </c>
      <c r="AO25" s="22">
        <f t="shared" si="18"/>
        <v>3156</v>
      </c>
      <c r="AP25" s="22">
        <f t="shared" si="18"/>
        <v>3111</v>
      </c>
      <c r="AQ25" s="22">
        <f t="shared" si="18"/>
        <v>3479</v>
      </c>
      <c r="AR25" s="22">
        <f t="shared" si="18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3952</v>
      </c>
      <c r="AX25" s="22">
        <v>4505</v>
      </c>
      <c r="AY25" s="77">
        <v>4389</v>
      </c>
      <c r="AZ25"/>
      <c r="BA25"/>
      <c r="BB25"/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122"/>
      <c r="AZ26"/>
      <c r="BA26"/>
      <c r="BB26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19" ref="C27:R27">C15-C25</f>
        <v>171</v>
      </c>
      <c r="D27" s="21">
        <f t="shared" si="19"/>
        <v>188</v>
      </c>
      <c r="E27" s="21">
        <f t="shared" si="19"/>
        <v>246</v>
      </c>
      <c r="F27" s="21">
        <f t="shared" si="19"/>
        <v>104</v>
      </c>
      <c r="G27" s="21">
        <f t="shared" si="19"/>
        <v>162</v>
      </c>
      <c r="H27" s="21">
        <f t="shared" si="19"/>
        <v>177</v>
      </c>
      <c r="I27" s="21">
        <f t="shared" si="19"/>
        <v>359</v>
      </c>
      <c r="J27" s="21">
        <f t="shared" si="19"/>
        <v>314</v>
      </c>
      <c r="K27" s="21">
        <f t="shared" si="19"/>
        <v>255</v>
      </c>
      <c r="L27" s="21">
        <f t="shared" si="19"/>
        <v>346</v>
      </c>
      <c r="M27" s="21">
        <f t="shared" si="19"/>
        <v>177</v>
      </c>
      <c r="N27" s="21">
        <f t="shared" si="19"/>
        <v>317</v>
      </c>
      <c r="O27" s="21">
        <f t="shared" si="19"/>
        <v>537</v>
      </c>
      <c r="P27" s="21">
        <f t="shared" si="19"/>
        <v>438</v>
      </c>
      <c r="Q27" s="21">
        <f t="shared" si="19"/>
        <v>304</v>
      </c>
      <c r="R27" s="21">
        <f t="shared" si="19"/>
        <v>185</v>
      </c>
      <c r="S27" s="21">
        <f aca="true" t="shared" si="20" ref="S27:AD27">S15-S25</f>
        <v>243</v>
      </c>
      <c r="T27" s="21">
        <f t="shared" si="20"/>
        <v>334</v>
      </c>
      <c r="U27" s="21">
        <f t="shared" si="20"/>
        <v>283</v>
      </c>
      <c r="V27" s="21">
        <f t="shared" si="20"/>
        <v>296.3539999999998</v>
      </c>
      <c r="W27" s="21">
        <f t="shared" si="20"/>
        <v>212.27199999999993</v>
      </c>
      <c r="X27" s="21">
        <f t="shared" si="20"/>
        <v>338.1410000000001</v>
      </c>
      <c r="Y27" s="21">
        <f t="shared" si="20"/>
        <v>183.7539999999999</v>
      </c>
      <c r="Z27" s="21">
        <f t="shared" si="20"/>
        <v>134.80000000000018</v>
      </c>
      <c r="AA27" s="22">
        <f>AA15-AA25</f>
        <v>202.25</v>
      </c>
      <c r="AB27" s="22">
        <f t="shared" si="20"/>
        <v>352.2640000000001</v>
      </c>
      <c r="AC27" s="22">
        <f t="shared" si="20"/>
        <v>290</v>
      </c>
      <c r="AD27" s="22">
        <f t="shared" si="20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525</v>
      </c>
      <c r="AX27" s="22">
        <v>175</v>
      </c>
      <c r="AY27" s="77">
        <v>185</v>
      </c>
      <c r="AZ27"/>
      <c r="BA27"/>
      <c r="BB27"/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1" ref="C28:R28">C27-SUM(C29:C30)</f>
        <v>170</v>
      </c>
      <c r="D28" s="89">
        <f t="shared" si="21"/>
        <v>188</v>
      </c>
      <c r="E28" s="89">
        <f t="shared" si="21"/>
        <v>246</v>
      </c>
      <c r="F28" s="89">
        <f t="shared" si="21"/>
        <v>100</v>
      </c>
      <c r="G28" s="89">
        <f t="shared" si="21"/>
        <v>144</v>
      </c>
      <c r="H28" s="89">
        <f t="shared" si="21"/>
        <v>164</v>
      </c>
      <c r="I28" s="89">
        <f t="shared" si="21"/>
        <v>317</v>
      </c>
      <c r="J28" s="89">
        <f t="shared" si="21"/>
        <v>258</v>
      </c>
      <c r="K28" s="89">
        <f t="shared" si="21"/>
        <v>170</v>
      </c>
      <c r="L28" s="89">
        <f t="shared" si="21"/>
        <v>205</v>
      </c>
      <c r="M28" s="89">
        <f t="shared" si="21"/>
        <v>149</v>
      </c>
      <c r="N28" s="89">
        <f t="shared" si="21"/>
        <v>156</v>
      </c>
      <c r="O28" s="89">
        <f t="shared" si="21"/>
        <v>82</v>
      </c>
      <c r="P28" s="89">
        <f t="shared" si="21"/>
        <v>41</v>
      </c>
      <c r="Q28" s="89">
        <f t="shared" si="21"/>
        <v>254</v>
      </c>
      <c r="R28" s="89">
        <f t="shared" si="21"/>
        <v>168</v>
      </c>
      <c r="S28" s="89">
        <f aca="true" t="shared" si="22" ref="S28:AC28">S27-SUM(S29:S30)</f>
        <v>216</v>
      </c>
      <c r="T28" s="89">
        <f t="shared" si="22"/>
        <v>281</v>
      </c>
      <c r="U28" s="89">
        <f t="shared" si="22"/>
        <v>243</v>
      </c>
      <c r="V28" s="89">
        <f t="shared" si="22"/>
        <v>240.35399999999981</v>
      </c>
      <c r="W28" s="89">
        <f t="shared" si="22"/>
        <v>202.27199999999993</v>
      </c>
      <c r="X28" s="89">
        <f t="shared" si="22"/>
        <v>265.1410000000001</v>
      </c>
      <c r="Y28" s="89">
        <f t="shared" si="22"/>
        <v>165.55399999999992</v>
      </c>
      <c r="Z28" s="89">
        <f t="shared" si="22"/>
        <v>113.50000000000018</v>
      </c>
      <c r="AA28" s="89">
        <f t="shared" si="22"/>
        <v>155.25</v>
      </c>
      <c r="AB28" s="89">
        <f t="shared" si="22"/>
        <v>262.2640000000001</v>
      </c>
      <c r="AC28" s="89">
        <f t="shared" si="22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77"/>
      <c r="AZ28"/>
      <c r="BA28"/>
      <c r="BB28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106"/>
      <c r="AZ29"/>
      <c r="BA29"/>
      <c r="BB29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106"/>
      <c r="AZ30"/>
      <c r="BA30"/>
      <c r="BB30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/>
      <c r="BA31"/>
      <c r="BB31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3" ref="C32:R32">C27/C25</f>
        <v>0.11899791231732777</v>
      </c>
      <c r="D32" s="132">
        <f t="shared" si="23"/>
        <v>0.15679733110925773</v>
      </c>
      <c r="E32" s="132">
        <f t="shared" si="23"/>
        <v>0.16498993963782696</v>
      </c>
      <c r="F32" s="132">
        <f t="shared" si="23"/>
        <v>0.0726764500349406</v>
      </c>
      <c r="G32" s="132">
        <f t="shared" si="23"/>
        <v>0.09479227618490345</v>
      </c>
      <c r="H32" s="132">
        <f t="shared" si="23"/>
        <v>0.09546925566343042</v>
      </c>
      <c r="I32" s="132">
        <f t="shared" si="23"/>
        <v>0.17267917267917268</v>
      </c>
      <c r="J32" s="132">
        <f t="shared" si="23"/>
        <v>0.17037438958220294</v>
      </c>
      <c r="K32" s="132">
        <f t="shared" si="23"/>
        <v>0.12451171875</v>
      </c>
      <c r="L32" s="132">
        <f t="shared" si="23"/>
        <v>0.16484040019056695</v>
      </c>
      <c r="M32" s="132">
        <f t="shared" si="23"/>
        <v>0.09806094182825485</v>
      </c>
      <c r="N32" s="132">
        <f t="shared" si="23"/>
        <v>0.1841952353282975</v>
      </c>
      <c r="O32" s="132">
        <f t="shared" si="23"/>
        <v>0.2857903139968068</v>
      </c>
      <c r="P32" s="132">
        <f t="shared" si="23"/>
        <v>0.21449559255631734</v>
      </c>
      <c r="Q32" s="132">
        <f t="shared" si="23"/>
        <v>0.14664737095996142</v>
      </c>
      <c r="R32" s="132">
        <f t="shared" si="23"/>
        <v>0.11064593301435406</v>
      </c>
      <c r="S32" s="132">
        <f aca="true" t="shared" si="24" ref="S32:Z32">S27/S25</f>
        <v>0.13001605136436598</v>
      </c>
      <c r="T32" s="132">
        <f t="shared" si="24"/>
        <v>0.18162044589450788</v>
      </c>
      <c r="U32" s="132">
        <f t="shared" si="24"/>
        <v>0.1386575208231259</v>
      </c>
      <c r="V32" s="132">
        <f t="shared" si="24"/>
        <v>0.13600458926112888</v>
      </c>
      <c r="W32" s="132">
        <f t="shared" si="24"/>
        <v>0.1083020408163265</v>
      </c>
      <c r="X32" s="132">
        <f t="shared" si="24"/>
        <v>0.14124519632414373</v>
      </c>
      <c r="Y32" s="132">
        <f t="shared" si="24"/>
        <v>0.07888130500107315</v>
      </c>
      <c r="Z32" s="132">
        <f t="shared" si="24"/>
        <v>0.05524137365789697</v>
      </c>
      <c r="AA32" s="132">
        <f aca="true" t="shared" si="25" ref="AA32:AG32">AA27/AA25</f>
        <v>0.07702121177501046</v>
      </c>
      <c r="AB32" s="132">
        <f t="shared" si="25"/>
        <v>0.13574720616570332</v>
      </c>
      <c r="AC32" s="132">
        <f t="shared" si="25"/>
        <v>0.10677466863033873</v>
      </c>
      <c r="AD32" s="132">
        <f t="shared" si="25"/>
        <v>0.08805704099821747</v>
      </c>
      <c r="AE32" s="132">
        <f t="shared" si="25"/>
        <v>0.07091714967609955</v>
      </c>
      <c r="AF32" s="132">
        <f t="shared" si="25"/>
        <v>0.06379928315412187</v>
      </c>
      <c r="AG32" s="132">
        <f t="shared" si="25"/>
        <v>0.044374009508716325</v>
      </c>
      <c r="AH32" s="132">
        <f aca="true" t="shared" si="26" ref="AH32:AM32">AH27/AH25</f>
        <v>0.08573342263898191</v>
      </c>
      <c r="AI32" s="132">
        <f t="shared" si="26"/>
        <v>0.15628263139575357</v>
      </c>
      <c r="AJ32" s="132">
        <f t="shared" si="26"/>
        <v>0.1864627399934917</v>
      </c>
      <c r="AK32" s="132">
        <f t="shared" si="26"/>
        <v>0.06708115183246073</v>
      </c>
      <c r="AL32" s="132">
        <f t="shared" si="26"/>
        <v>0.04529044962257959</v>
      </c>
      <c r="AM32" s="132">
        <f t="shared" si="26"/>
        <v>0.04479143112169007</v>
      </c>
      <c r="AN32" s="132">
        <f aca="true" t="shared" si="27" ref="AN32:AV32">AN27/AN25</f>
        <v>0.06542970417810318</v>
      </c>
      <c r="AO32" s="132">
        <f t="shared" si="27"/>
        <v>0.053573637515842945</v>
      </c>
      <c r="AP32" s="132">
        <f t="shared" si="27"/>
        <v>0.04532304725168756</v>
      </c>
      <c r="AQ32" s="132">
        <f t="shared" si="27"/>
        <v>0.026340902558206477</v>
      </c>
      <c r="AR32" s="132">
        <f t="shared" si="27"/>
        <v>0.04948041958041961</v>
      </c>
      <c r="AS32" s="132">
        <f t="shared" si="27"/>
        <v>0.04994929006085193</v>
      </c>
      <c r="AT32" s="132">
        <f t="shared" si="27"/>
        <v>0.07166587565258661</v>
      </c>
      <c r="AU32" s="132">
        <f t="shared" si="27"/>
        <v>0.10193158017221317</v>
      </c>
      <c r="AV32" s="132">
        <f t="shared" si="27"/>
        <v>0.2289095945605641</v>
      </c>
      <c r="AW32" s="132">
        <f>AW27/AW25</f>
        <v>0.13284412955465588</v>
      </c>
      <c r="AX32" s="132">
        <f>AX27/AX25</f>
        <v>0.038845726970033294</v>
      </c>
      <c r="AY32" s="132">
        <f>AY27/AY25</f>
        <v>0.042150831624515835</v>
      </c>
      <c r="AZ32"/>
      <c r="BA32"/>
      <c r="BB32"/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/>
      <c r="BA33"/>
      <c r="BB33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8.57</v>
      </c>
      <c r="AX34" s="95">
        <v>10.9</v>
      </c>
      <c r="AY34" s="95">
        <v>12.9</v>
      </c>
      <c r="AZ34"/>
      <c r="BA34"/>
      <c r="BB34"/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28" ref="C36:R36">C34/C35</f>
        <v>2.5244444444444443</v>
      </c>
      <c r="D36" s="100">
        <f t="shared" si="28"/>
        <v>2.951111111111111</v>
      </c>
      <c r="E36" s="100"/>
      <c r="F36" s="100">
        <f t="shared" si="28"/>
        <v>2.7239999999999998</v>
      </c>
      <c r="G36" s="100">
        <f t="shared" si="28"/>
        <v>1.68</v>
      </c>
      <c r="H36" s="100">
        <f t="shared" si="28"/>
        <v>1.48</v>
      </c>
      <c r="I36" s="100">
        <f t="shared" si="28"/>
        <v>1.3955555555555557</v>
      </c>
      <c r="J36" s="100">
        <f t="shared" si="28"/>
        <v>1.50796812749004</v>
      </c>
      <c r="K36" s="100">
        <f t="shared" si="28"/>
        <v>1.209163346613546</v>
      </c>
      <c r="L36" s="100">
        <f t="shared" si="28"/>
        <v>1.1374501992031874</v>
      </c>
      <c r="M36" s="100">
        <f t="shared" si="28"/>
        <v>1.559760956175299</v>
      </c>
      <c r="N36" s="100">
        <f t="shared" si="28"/>
        <v>1.1633466135458168</v>
      </c>
      <c r="O36" s="100">
        <f t="shared" si="28"/>
        <v>1.0059760956175299</v>
      </c>
      <c r="P36" s="100">
        <f t="shared" si="28"/>
        <v>1.0482456140350878</v>
      </c>
      <c r="Q36" s="100">
        <f t="shared" si="28"/>
        <v>1.2327044025157234</v>
      </c>
      <c r="R36" s="100">
        <f t="shared" si="28"/>
        <v>1.5555555555555556</v>
      </c>
      <c r="S36" s="100">
        <f aca="true" t="shared" si="29" ref="S36:AC36">S34/S35</f>
        <v>1.2505494505494508</v>
      </c>
      <c r="T36" s="100">
        <f t="shared" si="29"/>
        <v>1.2755555555555556</v>
      </c>
      <c r="U36" s="100">
        <f t="shared" si="29"/>
        <v>1.1341463414634148</v>
      </c>
      <c r="V36" s="100">
        <f t="shared" si="29"/>
        <v>1.1300813008130082</v>
      </c>
      <c r="W36" s="100">
        <f t="shared" si="29"/>
        <v>1.3008130081300815</v>
      </c>
      <c r="X36" s="100">
        <f t="shared" si="29"/>
        <v>1.1138211382113823</v>
      </c>
      <c r="Y36" s="100">
        <f t="shared" si="29"/>
        <v>1.3658536585365852</v>
      </c>
      <c r="Z36" s="100">
        <f t="shared" si="29"/>
        <v>1.4939024390243902</v>
      </c>
      <c r="AA36" s="100">
        <f t="shared" si="29"/>
        <v>1.2300380228136882</v>
      </c>
      <c r="AB36" s="100">
        <f t="shared" si="29"/>
        <v>0.9372623574144486</v>
      </c>
      <c r="AC36" s="100">
        <f t="shared" si="29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0" ref="E43:AI43">D54</f>
        <v>561</v>
      </c>
      <c r="F43" s="22">
        <f t="shared" si="30"/>
        <v>1251</v>
      </c>
      <c r="G43" s="22">
        <f t="shared" si="30"/>
        <v>771</v>
      </c>
      <c r="H43" s="22">
        <f t="shared" si="30"/>
        <v>729</v>
      </c>
      <c r="I43" s="22">
        <f t="shared" si="30"/>
        <v>776</v>
      </c>
      <c r="J43" s="22">
        <f t="shared" si="30"/>
        <v>1210</v>
      </c>
      <c r="K43" s="22">
        <f t="shared" si="30"/>
        <v>1736</v>
      </c>
      <c r="L43" s="22">
        <f t="shared" si="30"/>
        <v>1103</v>
      </c>
      <c r="M43" s="22">
        <f t="shared" si="30"/>
        <v>1261</v>
      </c>
      <c r="N43" s="22">
        <f t="shared" si="30"/>
        <v>721</v>
      </c>
      <c r="O43" s="22">
        <f t="shared" si="30"/>
        <v>632</v>
      </c>
      <c r="P43" s="22">
        <f t="shared" si="30"/>
        <v>947</v>
      </c>
      <c r="Q43" s="22">
        <f t="shared" si="30"/>
        <v>1725</v>
      </c>
      <c r="R43" s="22">
        <f t="shared" si="30"/>
        <v>2092</v>
      </c>
      <c r="S43" s="22">
        <f t="shared" si="30"/>
        <v>1715</v>
      </c>
      <c r="T43" s="22">
        <f t="shared" si="30"/>
        <v>1305</v>
      </c>
      <c r="U43" s="22">
        <f t="shared" si="30"/>
        <v>1786</v>
      </c>
      <c r="V43" s="22">
        <f t="shared" si="30"/>
        <v>2239</v>
      </c>
      <c r="W43" s="22">
        <f t="shared" si="30"/>
        <v>1555</v>
      </c>
      <c r="X43" s="22">
        <f t="shared" si="30"/>
        <v>1103</v>
      </c>
      <c r="Y43" s="22">
        <f t="shared" si="30"/>
        <v>1137</v>
      </c>
      <c r="Z43" s="22">
        <f t="shared" si="30"/>
        <v>2015</v>
      </c>
      <c r="AA43" s="22">
        <f t="shared" si="30"/>
        <v>1520</v>
      </c>
      <c r="AB43" s="22">
        <f t="shared" si="30"/>
        <v>1382</v>
      </c>
      <c r="AC43" s="22">
        <f t="shared" si="30"/>
        <v>1520</v>
      </c>
      <c r="AD43" s="22">
        <f t="shared" si="30"/>
        <v>1995</v>
      </c>
      <c r="AE43" s="22">
        <v>2767</v>
      </c>
      <c r="AF43" s="22">
        <f t="shared" si="30"/>
        <v>2358</v>
      </c>
      <c r="AG43" s="22">
        <v>1489</v>
      </c>
      <c r="AH43" s="22">
        <f t="shared" si="30"/>
        <v>1076</v>
      </c>
      <c r="AI43" s="22">
        <f t="shared" si="30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1" ref="AM43:AS43">AL54</f>
        <v>2861</v>
      </c>
      <c r="AN43" s="22">
        <f t="shared" si="31"/>
        <v>3406</v>
      </c>
      <c r="AO43" s="22">
        <f t="shared" si="31"/>
        <v>2425</v>
      </c>
      <c r="AP43" s="22">
        <f t="shared" si="31"/>
        <v>2540</v>
      </c>
      <c r="AQ43" s="22">
        <f t="shared" si="31"/>
        <v>1705</v>
      </c>
      <c r="AR43" s="22">
        <f t="shared" si="31"/>
        <v>1165</v>
      </c>
      <c r="AS43" s="22">
        <f t="shared" si="31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2" ref="C46:AH46">SUM(C43:C45)</f>
        <v>9511</v>
      </c>
      <c r="D46" s="22">
        <f t="shared" si="32"/>
        <v>8170</v>
      </c>
      <c r="E46" s="22">
        <f t="shared" si="32"/>
        <v>10191</v>
      </c>
      <c r="F46" s="22">
        <f t="shared" si="32"/>
        <v>9829</v>
      </c>
      <c r="G46" s="22">
        <f t="shared" si="32"/>
        <v>11059</v>
      </c>
      <c r="H46" s="22">
        <f t="shared" si="32"/>
        <v>12052</v>
      </c>
      <c r="I46" s="22">
        <f t="shared" si="32"/>
        <v>12881</v>
      </c>
      <c r="J46" s="22">
        <f t="shared" si="32"/>
        <v>12480</v>
      </c>
      <c r="K46" s="22">
        <f t="shared" si="32"/>
        <v>12715</v>
      </c>
      <c r="L46" s="22">
        <f t="shared" si="32"/>
        <v>13144</v>
      </c>
      <c r="M46" s="22">
        <f t="shared" si="32"/>
        <v>12133</v>
      </c>
      <c r="N46" s="22">
        <f t="shared" si="32"/>
        <v>12209</v>
      </c>
      <c r="O46" s="22">
        <f t="shared" si="32"/>
        <v>12257</v>
      </c>
      <c r="P46" s="22">
        <f t="shared" si="32"/>
        <v>13745</v>
      </c>
      <c r="Q46" s="22">
        <f t="shared" si="32"/>
        <v>14895</v>
      </c>
      <c r="R46" s="22">
        <f t="shared" si="32"/>
        <v>13967</v>
      </c>
      <c r="S46" s="22">
        <f t="shared" si="32"/>
        <v>14741</v>
      </c>
      <c r="T46" s="22">
        <f t="shared" si="32"/>
        <v>14730</v>
      </c>
      <c r="U46" s="22">
        <f t="shared" si="32"/>
        <v>16132</v>
      </c>
      <c r="V46" s="22">
        <f t="shared" si="32"/>
        <v>16027</v>
      </c>
      <c r="W46" s="22">
        <f t="shared" si="32"/>
        <v>15574</v>
      </c>
      <c r="X46" s="22">
        <f t="shared" si="32"/>
        <v>16733</v>
      </c>
      <c r="Y46" s="22">
        <f t="shared" si="32"/>
        <v>16472</v>
      </c>
      <c r="Z46" s="22">
        <v>17821</v>
      </c>
      <c r="AA46" s="22">
        <f t="shared" si="32"/>
        <v>19723</v>
      </c>
      <c r="AB46" s="22">
        <v>19546</v>
      </c>
      <c r="AC46" s="22">
        <v>19427</v>
      </c>
      <c r="AD46" s="22">
        <f t="shared" si="32"/>
        <v>20488</v>
      </c>
      <c r="AE46" s="22">
        <f t="shared" si="32"/>
        <v>21711</v>
      </c>
      <c r="AF46" s="22">
        <v>20843</v>
      </c>
      <c r="AG46" s="22">
        <v>18875</v>
      </c>
      <c r="AH46" s="22">
        <f t="shared" si="32"/>
        <v>20462</v>
      </c>
      <c r="AI46" s="22">
        <v>22122</v>
      </c>
      <c r="AJ46" s="22">
        <f aca="true" t="shared" si="33" ref="AJ46:AU46">SUM(AJ43:AJ45)</f>
        <v>23536</v>
      </c>
      <c r="AK46" s="22">
        <f t="shared" si="33"/>
        <v>23730</v>
      </c>
      <c r="AL46" s="22">
        <f t="shared" si="33"/>
        <v>21319</v>
      </c>
      <c r="AM46" s="22">
        <f t="shared" si="33"/>
        <v>22579</v>
      </c>
      <c r="AN46" s="22">
        <f t="shared" si="33"/>
        <v>22453</v>
      </c>
      <c r="AO46" s="22">
        <f t="shared" si="33"/>
        <v>22314</v>
      </c>
      <c r="AP46" s="22">
        <f t="shared" si="33"/>
        <v>22556</v>
      </c>
      <c r="AQ46" s="22">
        <f t="shared" si="33"/>
        <v>22000</v>
      </c>
      <c r="AR46" s="22">
        <f t="shared" si="33"/>
        <v>22828</v>
      </c>
      <c r="AS46" s="22">
        <f t="shared" si="33"/>
        <v>24092</v>
      </c>
      <c r="AT46" s="22">
        <f t="shared" si="33"/>
        <v>23982</v>
      </c>
      <c r="AU46" s="22">
        <f t="shared" si="33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4" ref="C52:AH52">C48+C51</f>
        <v>8717</v>
      </c>
      <c r="D52" s="22">
        <f t="shared" si="34"/>
        <v>7609</v>
      </c>
      <c r="E52" s="22">
        <f t="shared" si="34"/>
        <v>8940</v>
      </c>
      <c r="F52" s="22">
        <f t="shared" si="34"/>
        <v>9062</v>
      </c>
      <c r="G52" s="22">
        <f t="shared" si="34"/>
        <v>10330</v>
      </c>
      <c r="H52" s="22">
        <f t="shared" si="34"/>
        <v>11276</v>
      </c>
      <c r="I52" s="22">
        <f t="shared" si="34"/>
        <v>11671</v>
      </c>
      <c r="J52" s="22">
        <f t="shared" si="34"/>
        <v>10744</v>
      </c>
      <c r="K52" s="22">
        <f t="shared" si="34"/>
        <v>11612</v>
      </c>
      <c r="L52" s="22">
        <f t="shared" si="34"/>
        <v>11883</v>
      </c>
      <c r="M52" s="22">
        <f t="shared" si="34"/>
        <v>11412</v>
      </c>
      <c r="N52" s="22">
        <v>11569</v>
      </c>
      <c r="O52" s="22">
        <f t="shared" si="34"/>
        <v>11310</v>
      </c>
      <c r="P52" s="22">
        <f t="shared" si="34"/>
        <v>12020</v>
      </c>
      <c r="Q52" s="22">
        <f t="shared" si="34"/>
        <v>12803</v>
      </c>
      <c r="R52" s="22">
        <f t="shared" si="34"/>
        <v>12252</v>
      </c>
      <c r="S52" s="22">
        <f t="shared" si="34"/>
        <v>13436</v>
      </c>
      <c r="T52" s="22">
        <f t="shared" si="34"/>
        <v>12944</v>
      </c>
      <c r="U52" s="22">
        <f t="shared" si="34"/>
        <v>13893</v>
      </c>
      <c r="V52" s="22">
        <f t="shared" si="34"/>
        <v>14472</v>
      </c>
      <c r="W52" s="22">
        <v>14471</v>
      </c>
      <c r="X52" s="22">
        <v>15597</v>
      </c>
      <c r="Y52" s="22">
        <f t="shared" si="34"/>
        <v>14457</v>
      </c>
      <c r="Z52" s="22">
        <f t="shared" si="34"/>
        <v>16300</v>
      </c>
      <c r="AA52" s="22">
        <f t="shared" si="34"/>
        <v>18341</v>
      </c>
      <c r="AB52" s="22">
        <f t="shared" si="34"/>
        <v>18027</v>
      </c>
      <c r="AC52" s="22">
        <f t="shared" si="34"/>
        <v>17432</v>
      </c>
      <c r="AD52" s="22">
        <f t="shared" si="34"/>
        <v>17611</v>
      </c>
      <c r="AE52" s="22">
        <v>19353</v>
      </c>
      <c r="AF52" s="22">
        <f t="shared" si="34"/>
        <v>19352</v>
      </c>
      <c r="AG52" s="22">
        <f t="shared" si="34"/>
        <v>17800</v>
      </c>
      <c r="AH52" s="22">
        <f t="shared" si="34"/>
        <v>18763</v>
      </c>
      <c r="AI52" s="22">
        <f aca="true" t="shared" si="35" ref="AI52:AU52">AI48+AI51</f>
        <v>19112</v>
      </c>
      <c r="AJ52" s="22">
        <v>20451</v>
      </c>
      <c r="AK52" s="22">
        <f t="shared" si="35"/>
        <v>21246</v>
      </c>
      <c r="AL52" s="22">
        <f t="shared" si="35"/>
        <v>18458</v>
      </c>
      <c r="AM52" s="22">
        <f t="shared" si="35"/>
        <v>19173</v>
      </c>
      <c r="AN52" s="22">
        <f t="shared" si="35"/>
        <v>20028</v>
      </c>
      <c r="AO52" s="22">
        <f t="shared" si="35"/>
        <v>19774</v>
      </c>
      <c r="AP52" s="22">
        <f t="shared" si="35"/>
        <v>20851</v>
      </c>
      <c r="AQ52" s="22">
        <f t="shared" si="35"/>
        <v>20835</v>
      </c>
      <c r="AR52" s="22">
        <f t="shared" si="35"/>
        <v>20973</v>
      </c>
      <c r="AS52" s="22">
        <f t="shared" si="35"/>
        <v>22405</v>
      </c>
      <c r="AT52" s="22">
        <f t="shared" si="35"/>
        <v>22000</v>
      </c>
      <c r="AU52" s="22">
        <f t="shared" si="35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36" ref="E54:AI54">E46-E52</f>
        <v>1251</v>
      </c>
      <c r="F54" s="22">
        <v>771</v>
      </c>
      <c r="G54" s="22">
        <f t="shared" si="36"/>
        <v>729</v>
      </c>
      <c r="H54" s="22">
        <f t="shared" si="36"/>
        <v>776</v>
      </c>
      <c r="I54" s="22">
        <f t="shared" si="36"/>
        <v>1210</v>
      </c>
      <c r="J54" s="22">
        <f t="shared" si="36"/>
        <v>1736</v>
      </c>
      <c r="K54" s="22">
        <f t="shared" si="36"/>
        <v>1103</v>
      </c>
      <c r="L54" s="22">
        <f t="shared" si="36"/>
        <v>1261</v>
      </c>
      <c r="M54" s="22">
        <f t="shared" si="36"/>
        <v>721</v>
      </c>
      <c r="N54" s="22">
        <v>632</v>
      </c>
      <c r="O54" s="22">
        <f t="shared" si="36"/>
        <v>947</v>
      </c>
      <c r="P54" s="22">
        <f t="shared" si="36"/>
        <v>1725</v>
      </c>
      <c r="Q54" s="22">
        <f t="shared" si="36"/>
        <v>2092</v>
      </c>
      <c r="R54" s="22">
        <f t="shared" si="36"/>
        <v>1715</v>
      </c>
      <c r="S54" s="22">
        <f t="shared" si="36"/>
        <v>1305</v>
      </c>
      <c r="T54" s="22">
        <f t="shared" si="36"/>
        <v>1786</v>
      </c>
      <c r="U54" s="22">
        <f t="shared" si="36"/>
        <v>2239</v>
      </c>
      <c r="V54" s="22">
        <f t="shared" si="36"/>
        <v>1555</v>
      </c>
      <c r="W54" s="22">
        <f t="shared" si="36"/>
        <v>1103</v>
      </c>
      <c r="X54" s="22">
        <v>1137</v>
      </c>
      <c r="Y54" s="22">
        <f t="shared" si="36"/>
        <v>2015</v>
      </c>
      <c r="Z54" s="22">
        <v>1520</v>
      </c>
      <c r="AA54" s="22">
        <f t="shared" si="36"/>
        <v>1382</v>
      </c>
      <c r="AB54" s="22">
        <v>1520</v>
      </c>
      <c r="AC54" s="22">
        <f t="shared" si="36"/>
        <v>1995</v>
      </c>
      <c r="AD54" s="22">
        <f t="shared" si="36"/>
        <v>2877</v>
      </c>
      <c r="AE54" s="22">
        <f t="shared" si="36"/>
        <v>2358</v>
      </c>
      <c r="AF54" s="22">
        <f t="shared" si="36"/>
        <v>1491</v>
      </c>
      <c r="AG54" s="22">
        <v>1076</v>
      </c>
      <c r="AH54" s="22">
        <f t="shared" si="36"/>
        <v>1699</v>
      </c>
      <c r="AI54" s="22">
        <f t="shared" si="36"/>
        <v>3010</v>
      </c>
      <c r="AJ54" s="22">
        <f aca="true" t="shared" si="37" ref="AJ54:AO54">AJ46-AJ52</f>
        <v>3085</v>
      </c>
      <c r="AK54" s="22">
        <v>2485</v>
      </c>
      <c r="AL54" s="22">
        <f t="shared" si="37"/>
        <v>2861</v>
      </c>
      <c r="AM54" s="22">
        <f t="shared" si="37"/>
        <v>3406</v>
      </c>
      <c r="AN54" s="22">
        <f t="shared" si="37"/>
        <v>2425</v>
      </c>
      <c r="AO54" s="22">
        <f t="shared" si="37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38" ref="D56:AO56">IF(D52=0,"n/a",D54/D52)</f>
        <v>0.07372847943225128</v>
      </c>
      <c r="E56" s="107">
        <f t="shared" si="38"/>
        <v>0.13993288590604028</v>
      </c>
      <c r="F56" s="107">
        <f t="shared" si="38"/>
        <v>0.0850805561686162</v>
      </c>
      <c r="G56" s="107">
        <f t="shared" si="38"/>
        <v>0.07057115198451114</v>
      </c>
      <c r="H56" s="107">
        <f t="shared" si="38"/>
        <v>0.06881873004611565</v>
      </c>
      <c r="I56" s="107">
        <f t="shared" si="38"/>
        <v>0.10367577756833177</v>
      </c>
      <c r="J56" s="107">
        <f t="shared" si="38"/>
        <v>0.16157855547282204</v>
      </c>
      <c r="K56" s="107">
        <f t="shared" si="38"/>
        <v>0.09498794350671719</v>
      </c>
      <c r="L56" s="107">
        <f t="shared" si="38"/>
        <v>0.10611798367415635</v>
      </c>
      <c r="M56" s="107">
        <f t="shared" si="38"/>
        <v>0.06317910970907817</v>
      </c>
      <c r="N56" s="107">
        <f t="shared" si="38"/>
        <v>0.05462874924366842</v>
      </c>
      <c r="O56" s="107">
        <f t="shared" si="38"/>
        <v>0.08373121131741822</v>
      </c>
      <c r="P56" s="107">
        <f t="shared" si="38"/>
        <v>0.1435108153078203</v>
      </c>
      <c r="Q56" s="107">
        <f t="shared" si="38"/>
        <v>0.1633992033117238</v>
      </c>
      <c r="R56" s="107">
        <f t="shared" si="38"/>
        <v>0.13997714658831212</v>
      </c>
      <c r="S56" s="107">
        <f t="shared" si="38"/>
        <v>0.097127121167014</v>
      </c>
      <c r="T56" s="107">
        <f t="shared" si="38"/>
        <v>0.13797898640296663</v>
      </c>
      <c r="U56" s="107">
        <f t="shared" si="38"/>
        <v>0.16116029655222056</v>
      </c>
      <c r="V56" s="107">
        <f t="shared" si="38"/>
        <v>0.10744886677722498</v>
      </c>
      <c r="W56" s="107">
        <f t="shared" si="38"/>
        <v>0.0762214083339092</v>
      </c>
      <c r="X56" s="107">
        <f t="shared" si="38"/>
        <v>0.07289863435276014</v>
      </c>
      <c r="Y56" s="107">
        <f t="shared" si="38"/>
        <v>0.1393788476170713</v>
      </c>
      <c r="Z56" s="107">
        <f t="shared" si="38"/>
        <v>0.09325153374233129</v>
      </c>
      <c r="AA56" s="107">
        <f t="shared" si="38"/>
        <v>0.07535030805299602</v>
      </c>
      <c r="AB56" s="107">
        <f t="shared" si="38"/>
        <v>0.08431796749320464</v>
      </c>
      <c r="AC56" s="107">
        <f t="shared" si="38"/>
        <v>0.11444469940339605</v>
      </c>
      <c r="AD56" s="107">
        <f t="shared" si="38"/>
        <v>0.16336380671171427</v>
      </c>
      <c r="AE56" s="107">
        <f t="shared" si="38"/>
        <v>0.12184157494962021</v>
      </c>
      <c r="AF56" s="107">
        <f t="shared" si="38"/>
        <v>0.07704630012401818</v>
      </c>
      <c r="AG56" s="107">
        <f t="shared" si="38"/>
        <v>0.06044943820224719</v>
      </c>
      <c r="AH56" s="107">
        <f t="shared" si="38"/>
        <v>0.09055055161754517</v>
      </c>
      <c r="AI56" s="107">
        <f t="shared" si="38"/>
        <v>0.15749267475931353</v>
      </c>
      <c r="AJ56" s="107">
        <f t="shared" si="38"/>
        <v>0.1508483692728962</v>
      </c>
      <c r="AK56" s="107">
        <f t="shared" si="38"/>
        <v>0.11696319307163701</v>
      </c>
      <c r="AL56" s="107">
        <f t="shared" si="38"/>
        <v>0.155000541770506</v>
      </c>
      <c r="AM56" s="107">
        <f t="shared" si="38"/>
        <v>0.1776456475251656</v>
      </c>
      <c r="AN56" s="107">
        <f t="shared" si="38"/>
        <v>0.12108048731775514</v>
      </c>
      <c r="AO56" s="107">
        <f t="shared" si="38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39" ref="E65:AK65">D74</f>
        <v>358</v>
      </c>
      <c r="F65" s="22">
        <f t="shared" si="39"/>
        <v>355</v>
      </c>
      <c r="G65" s="22">
        <f t="shared" si="39"/>
        <v>228</v>
      </c>
      <c r="H65" s="22">
        <f t="shared" si="39"/>
        <v>243</v>
      </c>
      <c r="I65" s="22">
        <f t="shared" si="39"/>
        <v>267</v>
      </c>
      <c r="J65" s="22">
        <f t="shared" si="39"/>
        <v>226</v>
      </c>
      <c r="K65" s="22">
        <f t="shared" si="39"/>
        <v>163</v>
      </c>
      <c r="L65" s="22">
        <f t="shared" si="39"/>
        <v>175</v>
      </c>
      <c r="M65" s="22">
        <f t="shared" si="39"/>
        <v>474</v>
      </c>
      <c r="N65" s="22">
        <f t="shared" si="39"/>
        <v>255</v>
      </c>
      <c r="O65" s="22">
        <f t="shared" si="39"/>
        <v>387</v>
      </c>
      <c r="P65" s="22">
        <f t="shared" si="39"/>
        <v>212</v>
      </c>
      <c r="Q65" s="22">
        <f t="shared" si="39"/>
        <v>240</v>
      </c>
      <c r="R65" s="22">
        <f t="shared" si="39"/>
        <v>153</v>
      </c>
      <c r="S65" s="22">
        <f t="shared" si="39"/>
        <v>173</v>
      </c>
      <c r="T65" s="22">
        <f t="shared" si="39"/>
        <v>318</v>
      </c>
      <c r="U65" s="22">
        <f t="shared" si="39"/>
        <v>285</v>
      </c>
      <c r="V65" s="22">
        <f t="shared" si="39"/>
        <v>230</v>
      </c>
      <c r="W65" s="22">
        <f t="shared" si="39"/>
        <v>204</v>
      </c>
      <c r="X65" s="22">
        <f t="shared" si="39"/>
        <v>150</v>
      </c>
      <c r="Y65" s="22">
        <f t="shared" si="39"/>
        <v>223</v>
      </c>
      <c r="Z65" s="22">
        <f t="shared" si="39"/>
        <v>212</v>
      </c>
      <c r="AA65" s="22">
        <f t="shared" si="39"/>
        <v>210</v>
      </c>
      <c r="AB65" s="22">
        <f t="shared" si="39"/>
        <v>218</v>
      </c>
      <c r="AC65" s="22">
        <f t="shared" si="39"/>
        <v>330</v>
      </c>
      <c r="AD65" s="22">
        <f t="shared" si="39"/>
        <v>293</v>
      </c>
      <c r="AE65" s="22">
        <f t="shared" si="39"/>
        <v>383</v>
      </c>
      <c r="AF65" s="22">
        <f t="shared" si="39"/>
        <v>240</v>
      </c>
      <c r="AG65" s="22">
        <f t="shared" si="39"/>
        <v>220</v>
      </c>
      <c r="AH65" s="22">
        <f t="shared" si="39"/>
        <v>211</v>
      </c>
      <c r="AI65" s="22">
        <f t="shared" si="39"/>
        <v>172</v>
      </c>
      <c r="AJ65" s="22">
        <f t="shared" si="39"/>
        <v>314</v>
      </c>
      <c r="AK65" s="22">
        <f t="shared" si="39"/>
        <v>343</v>
      </c>
      <c r="AL65" s="22">
        <v>294</v>
      </c>
      <c r="AM65" s="22">
        <f aca="true" t="shared" si="40" ref="AM65:AR65">AL74</f>
        <v>235</v>
      </c>
      <c r="AN65" s="22">
        <f t="shared" si="40"/>
        <v>302</v>
      </c>
      <c r="AO65" s="22">
        <f t="shared" si="40"/>
        <v>350</v>
      </c>
      <c r="AP65" s="22">
        <f t="shared" si="40"/>
        <v>300</v>
      </c>
      <c r="AQ65" s="22">
        <f t="shared" si="40"/>
        <v>275</v>
      </c>
      <c r="AR65" s="22">
        <f t="shared" si="40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1" ref="C68:AU68">SUM(C65:C67)</f>
        <v>19857</v>
      </c>
      <c r="D68" s="22">
        <f t="shared" si="41"/>
        <v>17209</v>
      </c>
      <c r="E68" s="22">
        <f t="shared" si="41"/>
        <v>21112</v>
      </c>
      <c r="F68" s="22">
        <f t="shared" si="41"/>
        <v>18843</v>
      </c>
      <c r="G68" s="22">
        <f t="shared" si="41"/>
        <v>22599</v>
      </c>
      <c r="H68" s="22">
        <f t="shared" si="41"/>
        <v>24597</v>
      </c>
      <c r="I68" s="22">
        <f t="shared" si="41"/>
        <v>27372</v>
      </c>
      <c r="J68" s="22">
        <v>24538</v>
      </c>
      <c r="K68" s="22">
        <f t="shared" si="41"/>
        <v>24797</v>
      </c>
      <c r="L68" s="22">
        <f t="shared" si="41"/>
        <v>26889</v>
      </c>
      <c r="M68" s="22">
        <f t="shared" si="41"/>
        <v>23230</v>
      </c>
      <c r="N68" s="22">
        <f t="shared" si="41"/>
        <v>24784</v>
      </c>
      <c r="O68" s="22">
        <f t="shared" si="41"/>
        <v>25338</v>
      </c>
      <c r="P68" s="22">
        <f t="shared" si="41"/>
        <v>27970</v>
      </c>
      <c r="Q68" s="22">
        <f t="shared" si="41"/>
        <v>28300</v>
      </c>
      <c r="R68" s="22">
        <f t="shared" si="41"/>
        <v>25100</v>
      </c>
      <c r="S68" s="22">
        <f t="shared" si="41"/>
        <v>27900</v>
      </c>
      <c r="T68" s="22">
        <f t="shared" si="41"/>
        <v>28666</v>
      </c>
      <c r="U68" s="22">
        <f t="shared" si="41"/>
        <v>30183</v>
      </c>
      <c r="V68" s="22">
        <f t="shared" si="41"/>
        <v>30687</v>
      </c>
      <c r="W68" s="22">
        <v>30788</v>
      </c>
      <c r="X68" s="22">
        <v>33483</v>
      </c>
      <c r="Y68" s="22">
        <v>32826</v>
      </c>
      <c r="Z68" s="22">
        <f t="shared" si="41"/>
        <v>34524</v>
      </c>
      <c r="AA68" s="22">
        <v>38443</v>
      </c>
      <c r="AB68" s="22">
        <f t="shared" si="41"/>
        <v>38109</v>
      </c>
      <c r="AC68" s="22">
        <f t="shared" si="41"/>
        <v>37970</v>
      </c>
      <c r="AD68" s="22">
        <f t="shared" si="41"/>
        <v>39729</v>
      </c>
      <c r="AE68" s="22">
        <v>40819</v>
      </c>
      <c r="AF68" s="22">
        <f t="shared" si="41"/>
        <v>38619</v>
      </c>
      <c r="AG68" s="22">
        <f t="shared" si="41"/>
        <v>36830</v>
      </c>
      <c r="AH68" s="22">
        <f t="shared" si="41"/>
        <v>41073</v>
      </c>
      <c r="AI68" s="22">
        <f t="shared" si="41"/>
        <v>41557</v>
      </c>
      <c r="AJ68" s="22">
        <f t="shared" si="41"/>
        <v>43524</v>
      </c>
      <c r="AK68" s="22">
        <f t="shared" si="41"/>
        <v>42768</v>
      </c>
      <c r="AL68" s="22">
        <f t="shared" si="41"/>
        <v>39484</v>
      </c>
      <c r="AM68" s="22">
        <f t="shared" si="41"/>
        <v>42102</v>
      </c>
      <c r="AN68" s="22">
        <f t="shared" si="41"/>
        <v>39733</v>
      </c>
      <c r="AO68" s="22">
        <f t="shared" si="41"/>
        <v>41591</v>
      </c>
      <c r="AP68" s="22">
        <f t="shared" si="41"/>
        <v>40420</v>
      </c>
      <c r="AQ68" s="22">
        <f t="shared" si="41"/>
        <v>41343</v>
      </c>
      <c r="AR68" s="22">
        <f t="shared" si="41"/>
        <v>45645</v>
      </c>
      <c r="AS68" s="22">
        <f t="shared" si="41"/>
        <v>45335</v>
      </c>
      <c r="AT68" s="22">
        <f t="shared" si="41"/>
        <v>44975</v>
      </c>
      <c r="AU68" s="22">
        <f t="shared" si="41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2" ref="C72:AU72">C70+C71</f>
        <v>19350</v>
      </c>
      <c r="D72" s="22">
        <f t="shared" si="42"/>
        <v>16851</v>
      </c>
      <c r="E72" s="22">
        <f t="shared" si="42"/>
        <v>20757</v>
      </c>
      <c r="F72" s="22">
        <f t="shared" si="42"/>
        <v>18615</v>
      </c>
      <c r="G72" s="22">
        <f t="shared" si="42"/>
        <v>22356</v>
      </c>
      <c r="H72" s="22">
        <f t="shared" si="42"/>
        <v>24330</v>
      </c>
      <c r="I72" s="22">
        <f t="shared" si="42"/>
        <v>27146</v>
      </c>
      <c r="J72" s="22">
        <f t="shared" si="42"/>
        <v>24375</v>
      </c>
      <c r="K72" s="22">
        <f t="shared" si="42"/>
        <v>24622</v>
      </c>
      <c r="L72" s="22">
        <f t="shared" si="42"/>
        <v>26415</v>
      </c>
      <c r="M72" s="22">
        <v>22977</v>
      </c>
      <c r="N72" s="22">
        <f t="shared" si="42"/>
        <v>24397</v>
      </c>
      <c r="O72" s="22">
        <f t="shared" si="42"/>
        <v>25126</v>
      </c>
      <c r="P72" s="22">
        <f t="shared" si="42"/>
        <v>27730</v>
      </c>
      <c r="Q72" s="22">
        <f t="shared" si="42"/>
        <v>28147</v>
      </c>
      <c r="R72" s="22">
        <f t="shared" si="42"/>
        <v>24927</v>
      </c>
      <c r="S72" s="22">
        <f t="shared" si="42"/>
        <v>27582</v>
      </c>
      <c r="T72" s="22">
        <f t="shared" si="42"/>
        <v>28381</v>
      </c>
      <c r="U72" s="22">
        <f t="shared" si="42"/>
        <v>29953</v>
      </c>
      <c r="V72" s="22">
        <f t="shared" si="42"/>
        <v>30483</v>
      </c>
      <c r="W72" s="22">
        <v>30638</v>
      </c>
      <c r="X72" s="22">
        <v>33260</v>
      </c>
      <c r="Y72" s="22">
        <f t="shared" si="42"/>
        <v>32613</v>
      </c>
      <c r="Z72" s="22">
        <f t="shared" si="42"/>
        <v>34314</v>
      </c>
      <c r="AA72" s="22">
        <v>38225</v>
      </c>
      <c r="AB72" s="22">
        <f t="shared" si="42"/>
        <v>37779</v>
      </c>
      <c r="AC72" s="22">
        <v>37678</v>
      </c>
      <c r="AD72" s="22">
        <f t="shared" si="42"/>
        <v>39346</v>
      </c>
      <c r="AE72" s="22">
        <v>40579</v>
      </c>
      <c r="AF72" s="22">
        <v>38399</v>
      </c>
      <c r="AG72" s="22">
        <f t="shared" si="42"/>
        <v>36619</v>
      </c>
      <c r="AH72" s="22">
        <f t="shared" si="42"/>
        <v>40901</v>
      </c>
      <c r="AI72" s="22">
        <f t="shared" si="42"/>
        <v>41243</v>
      </c>
      <c r="AJ72" s="22">
        <f t="shared" si="42"/>
        <v>43178</v>
      </c>
      <c r="AK72" s="22">
        <f t="shared" si="42"/>
        <v>42474</v>
      </c>
      <c r="AL72" s="22">
        <f t="shared" si="42"/>
        <v>39249</v>
      </c>
      <c r="AM72" s="22">
        <f t="shared" si="42"/>
        <v>41800</v>
      </c>
      <c r="AN72" s="22">
        <f t="shared" si="42"/>
        <v>39383</v>
      </c>
      <c r="AO72" s="22">
        <f t="shared" si="42"/>
        <v>41291</v>
      </c>
      <c r="AP72" s="22">
        <f t="shared" si="42"/>
        <v>40145</v>
      </c>
      <c r="AQ72" s="22">
        <f t="shared" si="42"/>
        <v>41093</v>
      </c>
      <c r="AR72" s="22">
        <f t="shared" si="42"/>
        <v>45385</v>
      </c>
      <c r="AS72" s="22">
        <f t="shared" si="42"/>
        <v>45072</v>
      </c>
      <c r="AT72" s="22">
        <f t="shared" si="42"/>
        <v>44650</v>
      </c>
      <c r="AU72" s="22">
        <f t="shared" si="42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3" ref="C74:AO74">C68-C72</f>
        <v>507</v>
      </c>
      <c r="D74" s="22">
        <f t="shared" si="43"/>
        <v>358</v>
      </c>
      <c r="E74" s="22">
        <f t="shared" si="43"/>
        <v>355</v>
      </c>
      <c r="F74" s="22">
        <f t="shared" si="43"/>
        <v>228</v>
      </c>
      <c r="G74" s="22">
        <f t="shared" si="43"/>
        <v>243</v>
      </c>
      <c r="H74" s="22">
        <f t="shared" si="43"/>
        <v>267</v>
      </c>
      <c r="I74" s="22">
        <f t="shared" si="43"/>
        <v>226</v>
      </c>
      <c r="J74" s="22">
        <f t="shared" si="43"/>
        <v>163</v>
      </c>
      <c r="K74" s="22">
        <f t="shared" si="43"/>
        <v>175</v>
      </c>
      <c r="L74" s="22">
        <f t="shared" si="43"/>
        <v>474</v>
      </c>
      <c r="M74" s="22">
        <v>255</v>
      </c>
      <c r="N74" s="22">
        <f t="shared" si="43"/>
        <v>387</v>
      </c>
      <c r="O74" s="22">
        <f t="shared" si="43"/>
        <v>212</v>
      </c>
      <c r="P74" s="22">
        <f t="shared" si="43"/>
        <v>240</v>
      </c>
      <c r="Q74" s="22">
        <f t="shared" si="43"/>
        <v>153</v>
      </c>
      <c r="R74" s="22">
        <f t="shared" si="43"/>
        <v>173</v>
      </c>
      <c r="S74" s="22">
        <f t="shared" si="43"/>
        <v>318</v>
      </c>
      <c r="T74" s="22">
        <f t="shared" si="43"/>
        <v>285</v>
      </c>
      <c r="U74" s="22">
        <f t="shared" si="43"/>
        <v>230</v>
      </c>
      <c r="V74" s="22">
        <f t="shared" si="43"/>
        <v>204</v>
      </c>
      <c r="W74" s="22">
        <f t="shared" si="43"/>
        <v>150</v>
      </c>
      <c r="X74" s="22">
        <f t="shared" si="43"/>
        <v>223</v>
      </c>
      <c r="Y74" s="22">
        <v>212</v>
      </c>
      <c r="Z74" s="22">
        <f t="shared" si="43"/>
        <v>210</v>
      </c>
      <c r="AA74" s="22">
        <f t="shared" si="43"/>
        <v>218</v>
      </c>
      <c r="AB74" s="22">
        <f t="shared" si="43"/>
        <v>330</v>
      </c>
      <c r="AC74" s="22">
        <v>293</v>
      </c>
      <c r="AD74" s="22">
        <f t="shared" si="43"/>
        <v>383</v>
      </c>
      <c r="AE74" s="22">
        <f t="shared" si="43"/>
        <v>240</v>
      </c>
      <c r="AF74" s="22">
        <f t="shared" si="43"/>
        <v>220</v>
      </c>
      <c r="AG74" s="22">
        <f t="shared" si="43"/>
        <v>211</v>
      </c>
      <c r="AH74" s="22">
        <f t="shared" si="43"/>
        <v>172</v>
      </c>
      <c r="AI74" s="22">
        <f t="shared" si="43"/>
        <v>314</v>
      </c>
      <c r="AJ74" s="22">
        <v>343</v>
      </c>
      <c r="AK74" s="22">
        <f t="shared" si="43"/>
        <v>294</v>
      </c>
      <c r="AL74" s="22">
        <f t="shared" si="43"/>
        <v>235</v>
      </c>
      <c r="AM74" s="22">
        <v>302</v>
      </c>
      <c r="AN74" s="22">
        <f t="shared" si="43"/>
        <v>350</v>
      </c>
      <c r="AO74" s="22">
        <f t="shared" si="43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4" ref="D76:AO76">IF(D72=0,"n/a",D74/D72)</f>
        <v>0.021245029968547862</v>
      </c>
      <c r="E76" s="107">
        <f t="shared" si="44"/>
        <v>0.01710266416148769</v>
      </c>
      <c r="F76" s="107">
        <f t="shared" si="44"/>
        <v>0.012248186946011281</v>
      </c>
      <c r="G76" s="107">
        <f t="shared" si="44"/>
        <v>0.010869565217391304</v>
      </c>
      <c r="H76" s="107">
        <f t="shared" si="44"/>
        <v>0.01097410604192355</v>
      </c>
      <c r="I76" s="107">
        <f t="shared" si="44"/>
        <v>0.008325351801370368</v>
      </c>
      <c r="J76" s="107">
        <f t="shared" si="44"/>
        <v>0.006687179487179487</v>
      </c>
      <c r="K76" s="107">
        <f t="shared" si="44"/>
        <v>0.007107464868816506</v>
      </c>
      <c r="L76" s="107">
        <f t="shared" si="44"/>
        <v>0.01794434980124929</v>
      </c>
      <c r="M76" s="107">
        <f t="shared" si="44"/>
        <v>0.011098054576315446</v>
      </c>
      <c r="N76" s="107">
        <f t="shared" si="44"/>
        <v>0.0158626060581219</v>
      </c>
      <c r="O76" s="107">
        <f t="shared" si="44"/>
        <v>0.008437475125368145</v>
      </c>
      <c r="P76" s="107">
        <f t="shared" si="44"/>
        <v>0.00865488640461594</v>
      </c>
      <c r="Q76" s="107">
        <f t="shared" si="44"/>
        <v>0.005435748037090986</v>
      </c>
      <c r="R76" s="107">
        <f t="shared" si="44"/>
        <v>0.006940265575480403</v>
      </c>
      <c r="S76" s="107">
        <f t="shared" si="44"/>
        <v>0.011529258211877311</v>
      </c>
      <c r="T76" s="107">
        <f t="shared" si="44"/>
        <v>0.0100419294598499</v>
      </c>
      <c r="U76" s="107">
        <f t="shared" si="44"/>
        <v>0.007678696624712049</v>
      </c>
      <c r="V76" s="107">
        <f t="shared" si="44"/>
        <v>0.006692254699340616</v>
      </c>
      <c r="W76" s="107">
        <f t="shared" si="44"/>
        <v>0.00489588093217573</v>
      </c>
      <c r="X76" s="107">
        <f t="shared" si="44"/>
        <v>0.006704750450992183</v>
      </c>
      <c r="Y76" s="107">
        <f t="shared" si="44"/>
        <v>0.006500475270597614</v>
      </c>
      <c r="Z76" s="107">
        <f t="shared" si="44"/>
        <v>0.006119951040391677</v>
      </c>
      <c r="AA76" s="107">
        <f t="shared" si="44"/>
        <v>0.005703073904512753</v>
      </c>
      <c r="AB76" s="107">
        <f t="shared" si="44"/>
        <v>0.00873501151433336</v>
      </c>
      <c r="AC76" s="107">
        <f t="shared" si="44"/>
        <v>0.007776421253782048</v>
      </c>
      <c r="AD76" s="107">
        <f t="shared" si="44"/>
        <v>0.00973415340822447</v>
      </c>
      <c r="AE76" s="107">
        <f t="shared" si="44"/>
        <v>0.005914389216096996</v>
      </c>
      <c r="AF76" s="107">
        <f t="shared" si="44"/>
        <v>0.005729315867600719</v>
      </c>
      <c r="AG76" s="107">
        <f t="shared" si="44"/>
        <v>0.005762036101477375</v>
      </c>
      <c r="AH76" s="107">
        <f t="shared" si="44"/>
        <v>0.004205276154617247</v>
      </c>
      <c r="AI76" s="107">
        <f t="shared" si="44"/>
        <v>0.007613413185267803</v>
      </c>
      <c r="AJ76" s="107">
        <f t="shared" si="44"/>
        <v>0.007943860299226458</v>
      </c>
      <c r="AK76" s="107">
        <f t="shared" si="44"/>
        <v>0.00692188162169798</v>
      </c>
      <c r="AL76" s="107">
        <f t="shared" si="44"/>
        <v>0.005987413692068588</v>
      </c>
      <c r="AM76" s="107">
        <f t="shared" si="44"/>
        <v>0.007224880382775119</v>
      </c>
      <c r="AN76" s="107">
        <f t="shared" si="44"/>
        <v>0.008887083259274306</v>
      </c>
      <c r="AO76" s="107">
        <f t="shared" si="44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1" sqref="C51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39</v>
      </c>
      <c r="N48" s="50">
        <f>'Soybean Annual Balance Sheet'!$AV$21</f>
        <v>2219</v>
      </c>
      <c r="O48" s="50">
        <f>'Soybean Annual Balance Sheet'!$AV$23</f>
        <v>1752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74.9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15</v>
      </c>
      <c r="J49" s="50">
        <f>'Soybean Annual Balance Sheet'!$AW$15</f>
        <v>4476</v>
      </c>
      <c r="K49" s="50">
        <f>'Soybean Annual Balance Sheet'!$AW$17</f>
        <v>2165</v>
      </c>
      <c r="L49" s="50">
        <f>'Soybean Annual Balance Sheet'!$AW$18</f>
        <v>96</v>
      </c>
      <c r="M49" s="50">
        <f>'Soybean Annual Balance Sheet'!$AW$19</f>
        <v>12</v>
      </c>
      <c r="N49" s="50">
        <f>'Soybean Annual Balance Sheet'!$AW$21</f>
        <v>2273</v>
      </c>
      <c r="O49" s="50">
        <f>'Soybean Annual Balance Sheet'!$AW$23</f>
        <v>1679</v>
      </c>
      <c r="P49" s="50">
        <f>'Soybean Annual Balance Sheet'!$AW$25</f>
        <v>3952</v>
      </c>
      <c r="Q49" s="50">
        <f>'Soybean Annual Balance Sheet'!$AW$27</f>
        <v>525</v>
      </c>
      <c r="R49" s="17"/>
      <c r="S49" s="17"/>
      <c r="T49" s="51"/>
      <c r="U49" s="52">
        <f>'Soybean Annual Balance Sheet'!$AW$32</f>
        <v>0.13284412955465588</v>
      </c>
      <c r="V49" s="17"/>
      <c r="W49" s="53">
        <f>'Soybean Annual Balance Sheet'!$AW$34</f>
        <v>8.57</v>
      </c>
      <c r="X49" s="17"/>
      <c r="Y49" s="17"/>
      <c r="Z49" s="54">
        <f>$AD$182+($AD$183*B49)</f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5">
        <v>2020</v>
      </c>
      <c r="C50" s="66">
        <v>20</v>
      </c>
      <c r="D50" s="48">
        <f>'Soybean Annual Balance Sheet'!$AX$8</f>
        <v>83.1</v>
      </c>
      <c r="E50" s="48">
        <f>'Soybean Annual Balance Sheet'!$AX$9</f>
        <v>82.3</v>
      </c>
      <c r="F50" s="49">
        <f>'Soybean Annual Balance Sheet'!$AX$10</f>
        <v>50.2</v>
      </c>
      <c r="G50" s="50">
        <f>'Soybean Annual Balance Sheet'!$AX$12</f>
        <v>4135</v>
      </c>
      <c r="H50" s="50">
        <f>'Soybean Annual Balance Sheet'!$AX$13</f>
        <v>525</v>
      </c>
      <c r="I50" s="50">
        <f>'Soybean Annual Balance Sheet'!$AX$14</f>
        <v>20</v>
      </c>
      <c r="J50" s="50">
        <f>'Soybean Annual Balance Sheet'!$AX$15</f>
        <v>4680</v>
      </c>
      <c r="K50" s="50">
        <f>'Soybean Annual Balance Sheet'!$AX$17</f>
        <v>2140</v>
      </c>
      <c r="L50" s="50">
        <f>'Soybean Annual Balance Sheet'!$AX$18</f>
        <v>101</v>
      </c>
      <c r="M50" s="50">
        <f>'Soybean Annual Balance Sheet'!$AX$19</f>
        <v>4</v>
      </c>
      <c r="N50" s="50">
        <f>'Soybean Annual Balance Sheet'!$AX$21</f>
        <v>2245</v>
      </c>
      <c r="O50" s="50">
        <f>'Soybean Annual Balance Sheet'!$AX$23</f>
        <v>2260</v>
      </c>
      <c r="P50" s="50">
        <f>'Soybean Annual Balance Sheet'!$AX$25</f>
        <v>4505</v>
      </c>
      <c r="Q50" s="50">
        <f>'Soybean Annual Balance Sheet'!$AX$27</f>
        <v>175</v>
      </c>
      <c r="R50" s="17"/>
      <c r="S50" s="17"/>
      <c r="T50" s="51"/>
      <c r="U50" s="52">
        <f>'Soybean Annual Balance Sheet'!$AX$32</f>
        <v>0.038845726970033294</v>
      </c>
      <c r="V50" s="17"/>
      <c r="W50" s="53">
        <f>'Soybean Annual Balance Sheet'!$AX$34</f>
        <v>10.9</v>
      </c>
      <c r="X50" s="17"/>
      <c r="Y50" s="17"/>
      <c r="Z50" s="54">
        <f>$AD$182+($AD$183*B50)</f>
        <v>50.05273924486687</v>
      </c>
      <c r="AC50" s="39">
        <v>23</v>
      </c>
      <c r="AD50" s="39">
        <v>36.58186380915254</v>
      </c>
      <c r="AE50" s="39">
        <v>-1.253415869467112</v>
      </c>
    </row>
    <row r="51" spans="2:31" ht="12.75">
      <c r="B51" s="67">
        <v>2021</v>
      </c>
      <c r="C51" s="68">
        <v>21</v>
      </c>
      <c r="D51" s="56">
        <f>'Soybean Annual Balance Sheet'!$AY$8</f>
        <v>87.2</v>
      </c>
      <c r="E51" s="56">
        <f>'Soybean Annual Balance Sheet'!$AY$9</f>
        <v>86.4</v>
      </c>
      <c r="F51" s="57">
        <f>'Soybean Annual Balance Sheet'!$AY$10</f>
        <v>50.6</v>
      </c>
      <c r="G51" s="58">
        <f>'Soybean Annual Balance Sheet'!$AY$12</f>
        <v>4374</v>
      </c>
      <c r="H51" s="58">
        <f>'Soybean Annual Balance Sheet'!$AY$13</f>
        <v>175</v>
      </c>
      <c r="I51" s="58">
        <f>'Soybean Annual Balance Sheet'!$AY$14</f>
        <v>25</v>
      </c>
      <c r="J51" s="58">
        <f>'Soybean Annual Balance Sheet'!$AY$15</f>
        <v>4574</v>
      </c>
      <c r="K51" s="58">
        <f>'Soybean Annual Balance Sheet'!$AY$17</f>
        <v>2180</v>
      </c>
      <c r="L51" s="58">
        <f>'Soybean Annual Balance Sheet'!$AY$18</f>
        <v>104</v>
      </c>
      <c r="M51" s="58">
        <f>'Soybean Annual Balance Sheet'!$AY$19</f>
        <v>14</v>
      </c>
      <c r="N51" s="58">
        <f>'Soybean Annual Balance Sheet'!$AY$21</f>
        <v>2298</v>
      </c>
      <c r="O51" s="58">
        <f>'Soybean Annual Balance Sheet'!$AY$23</f>
        <v>2090</v>
      </c>
      <c r="P51" s="58">
        <f>'Soybean Annual Balance Sheet'!$AY$25</f>
        <v>4389</v>
      </c>
      <c r="Q51" s="58">
        <f>'Soybean Annual Balance Sheet'!$AY$27</f>
        <v>185</v>
      </c>
      <c r="R51" s="55"/>
      <c r="S51" s="55"/>
      <c r="T51" s="59"/>
      <c r="U51" s="60">
        <f>'Soybean Annual Balance Sheet'!$AY$32</f>
        <v>0.042150831624515835</v>
      </c>
      <c r="V51" s="55"/>
      <c r="W51" s="61">
        <f>'Soybean Annual Balance Sheet'!$AY$34</f>
        <v>12.9</v>
      </c>
      <c r="X51" s="55"/>
      <c r="Y51" s="55"/>
      <c r="Z51" s="62">
        <f>$AD$182+($AD$183*B51)</f>
        <v>50.64933825338289</v>
      </c>
      <c r="AC51" s="39">
        <v>24</v>
      </c>
      <c r="AD51" s="39">
        <v>37.05769858584415</v>
      </c>
      <c r="AE51" s="39">
        <v>0.5162804824915739</v>
      </c>
    </row>
    <row r="52" spans="29:31" ht="12.75">
      <c r="AC52" s="39">
        <v>25</v>
      </c>
      <c r="AD52" s="39">
        <v>37.53353336253565</v>
      </c>
      <c r="AE52" s="39">
        <v>1.371834890973247</v>
      </c>
    </row>
    <row r="53" spans="29:31" ht="12.75">
      <c r="AC53" s="39">
        <v>26</v>
      </c>
      <c r="AD53" s="39">
        <v>38.00936813922726</v>
      </c>
      <c r="AE53" s="39">
        <v>0.9028278829757141</v>
      </c>
    </row>
    <row r="54" spans="29:31" ht="13.5" thickBot="1"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2021-09-10T21:56:20Z</dcterms:modified>
  <cp:category/>
  <cp:version/>
  <cp:contentType/>
  <cp:contentStatus/>
</cp:coreProperties>
</file>