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<sst xmlns="http://schemas.openxmlformats.org/spreadsheetml/2006/main" count="384" uniqueCount="147">
  <si>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</si>
  <si>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</si>
  <si>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</si>
  <si>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</si>
  <si>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</si>
  <si>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</si>
  <si>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</si>
  <si>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</si>
  <si>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</si>
  <si>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</si>
  <si>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</si>
  <si>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</si>
  <si>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</si>
  <si>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</si>
  <si>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</si>
  <si>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</si>
  <si>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</si>
  <si>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</si>
  <si>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</si>
  <si>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</si>
  <si>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</si>
  <si>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</si>
  <si>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</si>
  <si>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</si>
  <si>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</si>
  <si>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</si>
  <si>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</si>
  <si>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</si>
  <si>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</si>
  <si>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</si>
  <si>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</si>
  <si>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</si>
  <si>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</si>
  <si>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</si>
  <si>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</si>
  <si>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</si>
  <si>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</si>
  <si>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</si>
  <si>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</si>
  <si>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</si>
  <si>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</si>
  <si>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</si>
  <si>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</si>
  <si>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</si>
  <si>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</si>
  <si>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</si>
  <si>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</si>
  <si>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</si>
  <si>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</si>
  <si>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</si>
  <si>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</si>
  <si>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</si>
  <si>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</si>
  <si>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</si>
  <si>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</si>
  <si>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</si>
  <si>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</si>
  <si>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</si>
  <si>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</si>
  <si>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</si>
  <si>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</si>
  <si>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</si>
  <si>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</si>
  <si>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</si>
  <si>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</si>
  <si>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</si>
  <si>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</si>
  <si>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</si>
  <si>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</si>
  <si>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</si>
  <si>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</si>
  <si>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</si>
  <si>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</si>
  <si>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</si>
  <si>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</si>
  <si>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</si>
  <si>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</si>
  <si>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</si>
  <si>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</si>
  <si>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</si>
  <si>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</si>
  <si>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</si>
  <si>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</si>
  <si>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</si>
  <si>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</si>
  <si>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</si>
  <si>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</si>
  <si>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</si>
  <si>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</si>
  <si>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</si>
  <si>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</si>
  <si>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</si>
  <si>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</si>
  <si>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</si>
  <si>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</si>
  <si>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</si>
  <si>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</si>
  <si>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</si>
  <si>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</si>
  <si>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</si>
  <si>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</si>
  <si>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</si>
  <si>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</si>
  <si>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</si>
  <si>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</si>
  <si>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</si>
  <si>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</si>
  <si>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</si>
  <si>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</si>
  <si>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</si>
  <si>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</si>
  <si>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</si>
  <si>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</si>
  <si>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</si>
  <si>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</si>
  <si>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</si>
  <si>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</si>
  <si>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</si>
  <si>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</si>
  <si>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</si>
  <si>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</si>
  <si>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</si>
  <si>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</si>
  <si>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</si>
  <si>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</si>
  <si>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</si>
  <si>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</si>
  <si>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</si>
  <si>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</si>
  <si>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</si>
  <si>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</si>
  <si>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</si>
  <si>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</si>
  <si>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</si>
  <si>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</si>
  <si>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Average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</si>
  <si>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</si>
  <si>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</si>
  <si>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</si>
  <si>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</si>
  <si>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</si>
  <si>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</si>
  <si>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</si>
  <si>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</si>
  <si>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</si>
  <si>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Updated 8.10.18</t>
  </si>
  <si>
    <t>Source:  USDA WASDE Report 8.10.18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</si>
</sst>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5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b/>
      <sz val="11"/>
      <color indexed="39"/>
      <name val="Helv"/>
      <family val="0"/>
    </font>
    <font>
      <sz val="7.1"/>
      <color indexed="8"/>
      <name val="Verdana"/>
      <family val="2"/>
    </font>
    <font>
      <sz val="11"/>
      <color indexed="39"/>
      <name val="Helv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Arial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7" borderId="0" applyNumberFormat="0" applyBorder="0" applyAlignment="0" applyProtection="0"/>
    <xf numFmtId="0" fontId="0" fillId="4" borderId="5" applyNumberFormat="0" applyFont="0" applyAlignment="0" applyProtection="0"/>
    <xf numFmtId="0" fontId="36" fillId="16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14" borderId="0" xfId="0" applyNumberFormat="1" applyFont="1" applyFill="1" applyAlignment="1">
      <alignment horizontal="right" indent="1"/>
    </xf>
    <xf numFmtId="3" fontId="8" fillId="14" borderId="0" xfId="0" applyNumberFormat="1" applyFont="1" applyFill="1" applyAlignment="1">
      <alignment horizontal="right" indent="1"/>
    </xf>
    <xf numFmtId="10" fontId="8" fillId="14" borderId="0" xfId="61" applyFont="1" applyFill="1" applyAlignment="1">
      <alignment horizontal="right" indent="1"/>
    </xf>
    <xf numFmtId="2" fontId="8" fillId="14" borderId="0" xfId="0" applyNumberFormat="1" applyFont="1" applyFill="1" applyAlignment="1">
      <alignment horizontal="right" indent="1"/>
    </xf>
    <xf numFmtId="170" fontId="8" fillId="14" borderId="0" xfId="61" applyNumberFormat="1" applyFont="1" applyFill="1" applyAlignment="1">
      <alignment horizontal="right" indent="1"/>
    </xf>
    <xf numFmtId="0" fontId="8" fillId="14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22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69" fontId="8" fillId="2" borderId="0" xfId="0" applyNumberFormat="1" applyFont="1" applyFill="1" applyAlignment="1">
      <alignment horizontal="right"/>
    </xf>
    <xf numFmtId="174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22" fillId="4" borderId="0" xfId="0" applyFont="1" applyFill="1" applyAlignment="1">
      <alignment/>
    </xf>
    <xf numFmtId="0" fontId="16" fillId="18" borderId="5" xfId="0" applyFont="1" applyFill="1" applyBorder="1" applyAlignment="1" applyProtection="1">
      <alignment horizontal="left"/>
      <protection locked="0"/>
    </xf>
    <xf numFmtId="9" fontId="16" fillId="18" borderId="5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19" borderId="13" xfId="0" applyFont="1" applyFill="1" applyBorder="1" applyAlignment="1" applyProtection="1">
      <alignment horizontal="left"/>
      <protection locked="0"/>
    </xf>
    <xf numFmtId="7" fontId="17" fillId="19" borderId="13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4" fillId="2" borderId="0" xfId="0" applyNumberFormat="1" applyFont="1" applyFill="1" applyAlignment="1">
      <alignment horizontal="right"/>
    </xf>
    <xf numFmtId="169" fontId="24" fillId="0" borderId="0" xfId="0" applyNumberFormat="1" applyFont="1" applyAlignment="1">
      <alignment horizontal="right"/>
    </xf>
    <xf numFmtId="169" fontId="24" fillId="0" borderId="0" xfId="0" applyNumberFormat="1" applyFont="1" applyFill="1" applyAlignment="1">
      <alignment horizontal="right"/>
    </xf>
    <xf numFmtId="169" fontId="24" fillId="2" borderId="0" xfId="0" applyNumberFormat="1" applyFont="1" applyFill="1" applyAlignment="1">
      <alignment horizontal="right"/>
    </xf>
    <xf numFmtId="7" fontId="22" fillId="19" borderId="13" xfId="0" applyNumberFormat="1" applyFont="1" applyFill="1" applyBorder="1" applyAlignment="1" applyProtection="1">
      <alignment/>
      <protection/>
    </xf>
    <xf numFmtId="166" fontId="24" fillId="0" borderId="0" xfId="0" applyNumberFormat="1" applyFont="1" applyAlignment="1">
      <alignment horizontal="right"/>
    </xf>
    <xf numFmtId="184" fontId="24" fillId="0" borderId="0" xfId="0" applyNumberFormat="1" applyFont="1" applyAlignment="1">
      <alignment horizontal="right"/>
    </xf>
    <xf numFmtId="184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8" fontId="24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2" borderId="0" xfId="0" applyFont="1" applyFill="1" applyAlignment="1" quotePrefix="1">
      <alignment horizontal="center"/>
    </xf>
    <xf numFmtId="169" fontId="13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14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2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88"/>
          <c:w val="0.909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Sheet'!$X$4:$X$49</c:f>
              <c:numCache>
                <c:ptCount val="46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0.5561172901921132</c:v>
                </c:pt>
                <c:pt idx="45">
                  <c:v>0.4294901240238861</c:v>
                </c:pt>
              </c:numCache>
            </c:numRef>
          </c:val>
        </c:ser>
        <c:axId val="30455169"/>
        <c:axId val="5661066"/>
      </c:barChart>
      <c:catAx>
        <c:axId val="3045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066"/>
        <c:crosses val="autoZero"/>
        <c:auto val="1"/>
        <c:lblOffset val="100"/>
        <c:tickLblSkip val="2"/>
        <c:noMultiLvlLbl val="0"/>
      </c:catAx>
      <c:valAx>
        <c:axId val="56610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5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6375"/>
          <c:w val="0.909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Sheet'!$Y$4:$Y$49</c:f>
              <c:numCache>
                <c:ptCount val="46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4.73</c:v>
                </c:pt>
                <c:pt idx="45">
                  <c:v>5.1</c:v>
                </c:pt>
              </c:numCache>
            </c:numRef>
          </c:val>
          <c:smooth val="0"/>
        </c:ser>
        <c:marker val="1"/>
        <c:axId val="38350123"/>
        <c:axId val="9606788"/>
      </c:lineChart>
      <c:catAx>
        <c:axId val="3835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06788"/>
        <c:crosses val="autoZero"/>
        <c:auto val="0"/>
        <c:lblOffset val="100"/>
        <c:tickLblSkip val="2"/>
        <c:tickMarkSkip val="2"/>
        <c:noMultiLvlLbl val="0"/>
      </c:catAx>
      <c:valAx>
        <c:axId val="9606788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501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275"/>
          <c:w val="0.88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Sheet'!$X$4:$X$49</c:f>
              <c:numCache>
                <c:ptCount val="46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0.5561172901921132</c:v>
                </c:pt>
                <c:pt idx="45">
                  <c:v>0.4294901240238861</c:v>
                </c:pt>
              </c:numCache>
            </c:numRef>
          </c:val>
        </c:ser>
        <c:axId val="19352229"/>
        <c:axId val="39952334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Sheet'!$Y$4:$Y$49</c:f>
              <c:numCache>
                <c:ptCount val="46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4.73</c:v>
                </c:pt>
                <c:pt idx="45">
                  <c:v>5.1</c:v>
                </c:pt>
              </c:numCache>
            </c:numRef>
          </c:val>
          <c:smooth val="0"/>
        </c:ser>
        <c:axId val="24026687"/>
        <c:axId val="14913592"/>
      </c:lineChart>
      <c:catAx>
        <c:axId val="19352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52334"/>
        <c:crosses val="autoZero"/>
        <c:auto val="0"/>
        <c:lblOffset val="100"/>
        <c:tickLblSkip val="2"/>
        <c:tickMarkSkip val="2"/>
        <c:noMultiLvlLbl val="0"/>
      </c:catAx>
      <c:valAx>
        <c:axId val="3995233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7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52229"/>
        <c:crossesAt val="1"/>
        <c:crossBetween val="between"/>
        <c:dispUnits/>
        <c:minorUnit val="0.05"/>
      </c:valAx>
      <c:catAx>
        <c:axId val="24026687"/>
        <c:scaling>
          <c:orientation val="minMax"/>
        </c:scaling>
        <c:axPos val="b"/>
        <c:delete val="1"/>
        <c:majorTickMark val="out"/>
        <c:minorTickMark val="none"/>
        <c:tickLblPos val="none"/>
        <c:crossAx val="14913592"/>
        <c:crosses val="autoZero"/>
        <c:auto val="0"/>
        <c:lblOffset val="100"/>
        <c:tickLblSkip val="1"/>
        <c:noMultiLvlLbl val="0"/>
      </c:catAx>
      <c:valAx>
        <c:axId val="14913592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9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26687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138"/>
          <c:w val="0.256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4925"/>
          <c:w val="0.885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Sheet'!$G$4:$G$49</c:f>
              <c:numCache>
                <c:ptCount val="46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1877</c:v>
                </c:pt>
              </c:numCache>
            </c:numRef>
          </c:val>
        </c:ser>
        <c:axId val="4601"/>
        <c:axId val="41410"/>
      </c:barChart>
      <c:catAx>
        <c:axId val="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410"/>
        <c:crosses val="autoZero"/>
        <c:auto val="0"/>
        <c:lblOffset val="100"/>
        <c:tickLblSkip val="2"/>
        <c:tickMarkSkip val="2"/>
        <c:noMultiLvlLbl val="0"/>
      </c:catAx>
      <c:valAx>
        <c:axId val="41410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6025"/>
          <c:w val="0.88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Sheet'!$N$4:$N$49</c:f>
              <c:numCache>
                <c:ptCount val="46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1077</c:v>
                </c:pt>
                <c:pt idx="45">
                  <c:v>1152</c:v>
                </c:pt>
              </c:numCache>
            </c:numRef>
          </c:val>
        </c:ser>
        <c:axId val="50949595"/>
        <c:axId val="55893172"/>
      </c:barChart>
      <c:catAx>
        <c:axId val="50949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93172"/>
        <c:crosses val="autoZero"/>
        <c:auto val="1"/>
        <c:lblOffset val="100"/>
        <c:tickLblSkip val="2"/>
        <c:noMultiLvlLbl val="0"/>
      </c:catAx>
      <c:valAx>
        <c:axId val="55893172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959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4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675"/>
          <c:w val="0.907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Sheet'!$M$4:$M$49</c:f>
              <c:numCache>
                <c:ptCount val="46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48</c:v>
                </c:pt>
                <c:pt idx="45">
                  <c:v>120</c:v>
                </c:pt>
              </c:numCache>
            </c:numRef>
          </c:val>
        </c:ser>
        <c:axId val="33276501"/>
        <c:axId val="31053054"/>
      </c:barChart>
      <c:catAx>
        <c:axId val="33276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1053054"/>
        <c:crosses val="autoZero"/>
        <c:auto val="1"/>
        <c:lblOffset val="100"/>
        <c:tickLblSkip val="2"/>
        <c:noMultiLvlLbl val="0"/>
      </c:catAx>
      <c:valAx>
        <c:axId val="310530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3276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5475"/>
          <c:w val="0.899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Sheet'!$L$4:$L$49</c:f>
              <c:numCache>
                <c:ptCount val="46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970</c:v>
                </c:pt>
              </c:numCache>
            </c:numRef>
          </c:val>
        </c:ser>
        <c:axId val="11042031"/>
        <c:axId val="32269416"/>
      </c:barChart>
      <c:catAx>
        <c:axId val="11042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269416"/>
        <c:crosses val="autoZero"/>
        <c:auto val="1"/>
        <c:lblOffset val="100"/>
        <c:tickLblSkip val="2"/>
        <c:noMultiLvlLbl val="0"/>
      </c:catAx>
      <c:valAx>
        <c:axId val="32269416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042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6925"/>
          <c:w val="0.9037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Sheet'!$E$4:$E$49</c:f>
              <c:numCache>
                <c:ptCount val="46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29.5</c:v>
                </c:pt>
                <c:pt idx="43">
                  <c:v>26.5</c:v>
                </c:pt>
                <c:pt idx="44">
                  <c:v>23.1</c:v>
                </c:pt>
              </c:numCache>
            </c:numRef>
          </c:val>
          <c:smooth val="0"/>
        </c:ser>
        <c:marker val="1"/>
        <c:axId val="21989289"/>
        <c:axId val="63685874"/>
      </c:lineChart>
      <c:catAx>
        <c:axId val="21989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685874"/>
        <c:crosses val="autoZero"/>
        <c:auto val="0"/>
        <c:lblOffset val="100"/>
        <c:tickLblSkip val="2"/>
        <c:tickMarkSkip val="2"/>
        <c:noMultiLvlLbl val="0"/>
      </c:catAx>
      <c:valAx>
        <c:axId val="63685874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989289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05825"/>
          <c:w val="0.872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Sheet'!$F$4:$F$49</c:f>
              <c:numCache>
                <c:ptCount val="46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46.3</c:v>
                </c:pt>
                <c:pt idx="45">
                  <c:v>47.4</c:v>
                </c:pt>
              </c:numCache>
            </c:numRef>
          </c:val>
        </c:ser>
        <c:axId val="36301955"/>
        <c:axId val="58282140"/>
      </c:barChart>
      <c:catAx>
        <c:axId val="36301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282140"/>
        <c:crosses val="autoZero"/>
        <c:auto val="0"/>
        <c:lblOffset val="100"/>
        <c:tickLblSkip val="2"/>
        <c:tickMarkSkip val="2"/>
        <c:noMultiLvlLbl val="0"/>
      </c:catAx>
      <c:valAx>
        <c:axId val="58282140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01955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78"/>
          <c:w val="0.860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Sheet'!$C$4:$C$49</c:f>
              <c:numCache>
                <c:ptCount val="46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</c:v>
                </c:pt>
                <c:pt idx="45">
                  <c:v>47.8</c:v>
                </c:pt>
              </c:numCache>
            </c:numRef>
          </c:val>
          <c:smooth val="0"/>
        </c:ser>
        <c:marker val="1"/>
        <c:axId val="54777213"/>
        <c:axId val="23232870"/>
      </c:lineChart>
      <c:catAx>
        <c:axId val="5477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232870"/>
        <c:crosses val="autoZero"/>
        <c:auto val="0"/>
        <c:lblOffset val="100"/>
        <c:tickLblSkip val="2"/>
        <c:tickMarkSkip val="2"/>
        <c:noMultiLvlLbl val="0"/>
      </c:catAx>
      <c:valAx>
        <c:axId val="23232870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7772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52"/>
          <c:w val="0.900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Sheet'!$J$4:$J$49</c:f>
              <c:numCache>
                <c:ptCount val="46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3079</c:v>
                </c:pt>
                <c:pt idx="45">
                  <c:v>3112</c:v>
                </c:pt>
              </c:numCache>
            </c:numRef>
          </c:val>
        </c:ser>
        <c:axId val="7769239"/>
        <c:axId val="2814288"/>
      </c:barChart>
      <c:catAx>
        <c:axId val="7769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4288"/>
        <c:crosses val="autoZero"/>
        <c:auto val="0"/>
        <c:lblOffset val="100"/>
        <c:tickLblSkip val="2"/>
        <c:tickMarkSkip val="2"/>
        <c:noMultiLvlLbl val="0"/>
      </c:catAx>
      <c:valAx>
        <c:axId val="2814288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92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52"/>
          <c:w val="0.878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Sheet'!$Q$4:$Q$49</c:f>
              <c:numCache>
                <c:ptCount val="46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901</c:v>
                </c:pt>
                <c:pt idx="45">
                  <c:v>1025</c:v>
                </c:pt>
              </c:numCache>
            </c:numRef>
          </c:val>
        </c:ser>
        <c:axId val="25328593"/>
        <c:axId val="26630746"/>
      </c:barChart>
      <c:catAx>
        <c:axId val="2532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30746"/>
        <c:crosses val="autoZero"/>
        <c:auto val="0"/>
        <c:lblOffset val="100"/>
        <c:tickLblSkip val="2"/>
        <c:tickMarkSkip val="2"/>
        <c:noMultiLvlLbl val="0"/>
      </c:catAx>
      <c:valAx>
        <c:axId val="2663074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285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0.2605</cdr:y>
    </cdr:from>
    <cdr:to>
      <cdr:x>0.97575</cdr:x>
      <cdr:y>0.404</cdr:y>
    </cdr:to>
    <cdr:sp>
      <cdr:nvSpPr>
        <cdr:cNvPr id="1" name="Text Box 2"/>
        <cdr:cNvSpPr txBox="1">
          <a:spLocks noChangeArrowheads="1"/>
        </cdr:cNvSpPr>
      </cdr:nvSpPr>
      <cdr:spPr>
        <a:xfrm>
          <a:off x="2876550" y="876300"/>
          <a:ext cx="1876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 using USDA planted acreage estimate of 47.8 m. acres</a:t>
          </a:r>
        </a:p>
      </cdr:txBody>
    </cdr:sp>
  </cdr:relSizeAnchor>
  <cdr:relSizeAnchor xmlns:cdr="http://schemas.openxmlformats.org/drawingml/2006/chartDrawing">
    <cdr:from>
      <cdr:x>0.67675</cdr:x>
      <cdr:y>0.9025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716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0.94525</cdr:x>
      <cdr:y>0.3565</cdr:y>
    </cdr:from>
    <cdr:to>
      <cdr:x>0.96675</cdr:x>
      <cdr:y>0.537</cdr:y>
    </cdr:to>
    <cdr:sp>
      <cdr:nvSpPr>
        <cdr:cNvPr id="3" name="Line 5"/>
        <cdr:cNvSpPr>
          <a:spLocks/>
        </cdr:cNvSpPr>
      </cdr:nvSpPr>
      <cdr:spPr>
        <a:xfrm>
          <a:off x="4600575" y="1209675"/>
          <a:ext cx="104775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0.9045</cdr:y>
    </cdr:from>
    <cdr:to>
      <cdr:x>0.385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067050"/>
          <a:ext cx="18764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5597990-3947-44ed-8dc7-9d5b9983b62e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0.44675</cdr:x>
      <cdr:y>0.0935</cdr:y>
    </cdr:from>
    <cdr:to>
      <cdr:x>0.8535</cdr:x>
      <cdr:y>0.2065</cdr:y>
    </cdr:to>
    <cdr:sp>
      <cdr:nvSpPr>
        <cdr:cNvPr id="1" name="Text Box 2"/>
        <cdr:cNvSpPr txBox="1">
          <a:spLocks noChangeArrowheads="1"/>
        </cdr:cNvSpPr>
      </cdr:nvSpPr>
      <cdr:spPr>
        <a:xfrm>
          <a:off x="2171700" y="314325"/>
          <a:ext cx="1981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based on USDA yield estimate of 47.4 bu/A
 bu/A</a:t>
          </a:r>
        </a:p>
      </cdr:txBody>
    </cdr:sp>
  </cdr:relSizeAnchor>
  <cdr:relSizeAnchor xmlns:cdr="http://schemas.openxmlformats.org/drawingml/2006/chartDrawing">
    <cdr:from>
      <cdr:x>0.67425</cdr:x>
      <cdr:y>0.909</cdr:y>
    </cdr:from>
    <cdr:to>
      <cdr:x>0.9915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76575"/>
          <a:ext cx="1543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0.824</cdr:x>
      <cdr:y>0.12575</cdr:y>
    </cdr:from>
    <cdr:to>
      <cdr:x>0.95925</cdr:x>
      <cdr:y>0.268</cdr:y>
    </cdr:to>
    <cdr:sp>
      <cdr:nvSpPr>
        <cdr:cNvPr id="3" name="Line 5"/>
        <cdr:cNvSpPr>
          <a:spLocks/>
        </cdr:cNvSpPr>
      </cdr:nvSpPr>
      <cdr:spPr>
        <a:xfrm>
          <a:off x="4010025" y="419100"/>
          <a:ext cx="657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0.91475</cdr:y>
    </cdr:from>
    <cdr:to>
      <cdr:x>0.7135</cdr:x>
      <cdr:y>1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0" y="3095625"/>
          <a:ext cx="3476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1089fe5-75b6-40c2-ab4e-52234a0e06d2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8.10.18 &amp; K-State Ag. Econ. Dept.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0.39275</cdr:y>
    </cdr:from>
    <cdr:to>
      <cdr:x>0.753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814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0.87875</cdr:y>
    </cdr:from>
    <cdr:to>
      <cdr:x>0.999</cdr:x>
      <cdr:y>0.99425</cdr:y>
    </cdr:to>
    <cdr:sp>
      <cdr:nvSpPr>
        <cdr:cNvPr id="2" name="Text Box 4"/>
        <cdr:cNvSpPr txBox="1">
          <a:spLocks noChangeArrowheads="1"/>
        </cdr:cNvSpPr>
      </cdr:nvSpPr>
      <cdr:spPr>
        <a:xfrm>
          <a:off x="3305175" y="2971800"/>
          <a:ext cx="15621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0.929</cdr:y>
    </cdr:from>
    <cdr:to>
      <cdr:x>0.709</cdr:x>
      <cdr:y>0.99225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143250"/>
          <a:ext cx="3467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9d91c30-0ce2-4f3a-a090-a8a6d6df94bf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USDA Estimate of 47.8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0.52925</cdr:x>
      <cdr:y>0.12475</cdr:y>
    </cdr:from>
    <cdr:to>
      <cdr:x>0.94825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571750" y="419100"/>
          <a:ext cx="20383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47.4 bu/A and USDA estimated 47.8 m. planted acres</a:t>
          </a:r>
        </a:p>
      </cdr:txBody>
    </cdr:sp>
  </cdr:relSizeAnchor>
  <cdr:relSizeAnchor xmlns:cdr="http://schemas.openxmlformats.org/drawingml/2006/chartDrawing">
    <cdr:from>
      <cdr:x>0.67775</cdr:x>
      <cdr:y>0.904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0.933</cdr:x>
      <cdr:y>0.2155</cdr:y>
    </cdr:from>
    <cdr:to>
      <cdr:x>0.95925</cdr:x>
      <cdr:y>0.37675</cdr:y>
    </cdr:to>
    <cdr:sp>
      <cdr:nvSpPr>
        <cdr:cNvPr id="3" name="Line 5"/>
        <cdr:cNvSpPr>
          <a:spLocks/>
        </cdr:cNvSpPr>
      </cdr:nvSpPr>
      <cdr:spPr>
        <a:xfrm>
          <a:off x="4533900" y="723900"/>
          <a:ext cx="123825" cy="552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0.93475</cdr:y>
    </cdr:from>
    <cdr:to>
      <cdr:x>0.71825</cdr:x>
      <cdr:y>0.99775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171825"/>
          <a:ext cx="3495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9dbf091-44e5-4db5-a07a-a5c522d480f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</cdr:x>
      <cdr:y>0.12075</cdr:y>
    </cdr:from>
    <cdr:to>
      <cdr:x>0.94675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09950" y="400050"/>
          <a:ext cx="12001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0.6745</cdr:x>
      <cdr:y>0.89675</cdr:y>
    </cdr:from>
    <cdr:to>
      <cdr:x>0.99775</cdr:x>
      <cdr:y>0.9965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38475"/>
          <a:ext cx="15811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0.90975</cdr:x>
      <cdr:y>0.19575</cdr:y>
    </cdr:from>
    <cdr:to>
      <cdr:x>0.94675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80975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0.91125</cdr:y>
    </cdr:from>
    <cdr:to>
      <cdr:x>0.71475</cdr:x>
      <cdr:y>0.99475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086100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45de3c5-ce60-49ab-a7f6-ab2139fd7e5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8.10.18 &amp; K-State Ag. Econ. Dept.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0.2885</cdr:y>
    </cdr:from>
    <cdr:to>
      <cdr:x>0.77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0.6765</cdr:x>
      <cdr:y>0.89525</cdr:y>
    </cdr:from>
    <cdr:to>
      <cdr:x>0.9975</cdr:x>
      <cdr:y>0.995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28950"/>
          <a:ext cx="1562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0.91225</cdr:y>
    </cdr:from>
    <cdr:to>
      <cdr:x>0.711</cdr:x>
      <cdr:y>0.995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086100"/>
          <a:ext cx="3476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beb1eca-1cfa-4fea-a4a9-6d0b06d7e42e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8.10.18 &amp; K-State Ag. Econ. Dept.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</xdr:row>
      <xdr:rowOff>114300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438150"/>
          <a:ext cx="9810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80975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</cdr:x>
      <cdr:y>0.2085</cdr:y>
    </cdr:from>
    <cdr:to>
      <cdr:x>0.87275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704850"/>
          <a:ext cx="1114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</cdr:x>
      <cdr:y>0.891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867150" y="3028950"/>
          <a:ext cx="1657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0.94625</cdr:y>
    </cdr:from>
    <cdr:to>
      <cdr:x>0.75025</cdr:x>
      <cdr:y>0.998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209925"/>
          <a:ext cx="412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6f470d8-ccb2-403a-bfca-3a2b20be48d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8.10.18 &amp; K-State Ag. Econ. Dept.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0.66225</cdr:x>
      <cdr:y>0.89275</cdr:y>
    </cdr:from>
    <cdr:to>
      <cdr:x>0.99775</cdr:x>
      <cdr:y>0.99625</cdr:y>
    </cdr:to>
    <cdr:sp>
      <cdr:nvSpPr>
        <cdr:cNvPr id="1" name="Text Box 4"/>
        <cdr:cNvSpPr txBox="1">
          <a:spLocks noChangeArrowheads="1"/>
        </cdr:cNvSpPr>
      </cdr:nvSpPr>
      <cdr:spPr>
        <a:xfrm>
          <a:off x="3228975" y="3028950"/>
          <a:ext cx="1638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0.9525</cdr:x>
      <cdr:y>0.20125</cdr:y>
    </cdr:from>
    <cdr:to>
      <cdr:x>0.96175</cdr:x>
      <cdr:y>0.4715</cdr:y>
    </cdr:to>
    <cdr:sp>
      <cdr:nvSpPr>
        <cdr:cNvPr id="2" name="Line 5"/>
        <cdr:cNvSpPr>
          <a:spLocks/>
        </cdr:cNvSpPr>
      </cdr:nvSpPr>
      <cdr:spPr>
        <a:xfrm>
          <a:off x="4638675" y="676275"/>
          <a:ext cx="476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0.943</cdr:y>
    </cdr:from>
    <cdr:to>
      <cdr:x>0.701</cdr:x>
      <cdr:y>0.99475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200400"/>
          <a:ext cx="3429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c746bea-7246-46b6-9bb0-6cda0f8f37e9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8.10.18</a:t>
          </a:fld>
        </a:p>
      </cdr:txBody>
    </cdr:sp>
  </cdr:relSizeAnchor>
  <cdr:relSizeAnchor xmlns:cdr="http://schemas.openxmlformats.org/drawingml/2006/chartDrawing">
    <cdr:from>
      <cdr:x>0.46525</cdr:x>
      <cdr:y>0.09375</cdr:y>
    </cdr:from>
    <cdr:to>
      <cdr:x>0.96175</cdr:x>
      <cdr:y>0.21525</cdr:y>
    </cdr:to>
    <cdr:sp>
      <cdr:nvSpPr>
        <cdr:cNvPr id="4" name="Text Box 2"/>
        <cdr:cNvSpPr txBox="1">
          <a:spLocks noChangeArrowheads="1"/>
        </cdr:cNvSpPr>
      </cdr:nvSpPr>
      <cdr:spPr>
        <a:xfrm>
          <a:off x="2266950" y="314325"/>
          <a:ext cx="2419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USDA estimated yield of 47.4 bu/A and USDA estimated 47.8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0.92025</cdr:y>
    </cdr:from>
    <cdr:to>
      <cdr:x>0.68075</cdr:x>
      <cdr:y>0.9215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3133725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0.94625</cdr:y>
    </cdr:from>
    <cdr:to>
      <cdr:x>0.72275</cdr:x>
      <cdr:y>0.99225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-9524" y="3219450"/>
          <a:ext cx="3981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5f09555-dcbe-419c-a27d-64a8ef22773e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8.10.18 &amp; K-State Ag. Econ. Dept.</a:t>
          </a:fld>
        </a:p>
      </cdr:txBody>
    </cdr:sp>
  </cdr:relSizeAnchor>
  <cdr:relSizeAnchor xmlns:cdr="http://schemas.openxmlformats.org/drawingml/2006/chartDrawing">
    <cdr:from>
      <cdr:x>0.716</cdr:x>
      <cdr:y>0.89925</cdr:y>
    </cdr:from>
    <cdr:to>
      <cdr:x>0.99875</cdr:x>
      <cdr:y>0.99125</cdr:y>
    </cdr:to>
    <cdr:sp>
      <cdr:nvSpPr>
        <cdr:cNvPr id="3" name="Text Box 4"/>
        <cdr:cNvSpPr txBox="1">
          <a:spLocks noChangeArrowheads="1"/>
        </cdr:cNvSpPr>
      </cdr:nvSpPr>
      <cdr:spPr>
        <a:xfrm>
          <a:off x="3924300" y="3057525"/>
          <a:ext cx="15525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 estimate 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0.77525</cdr:x>
      <cdr:y>0.25</cdr:y>
    </cdr:from>
    <cdr:to>
      <cdr:x>0.97225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71900" y="847725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0.6735</cdr:x>
      <cdr:y>0.894</cdr:y>
    </cdr:from>
    <cdr:to>
      <cdr:x>0.99725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276600" y="3038475"/>
          <a:ext cx="15811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0.9435</cdr:x>
      <cdr:y>0.30425</cdr:y>
    </cdr:from>
    <cdr:to>
      <cdr:x>0.9715</cdr:x>
      <cdr:y>0.6295</cdr:y>
    </cdr:to>
    <cdr:sp>
      <cdr:nvSpPr>
        <cdr:cNvPr id="3" name="Line 5"/>
        <cdr:cNvSpPr>
          <a:spLocks/>
        </cdr:cNvSpPr>
      </cdr:nvSpPr>
      <cdr:spPr>
        <a:xfrm>
          <a:off x="4600575" y="1028700"/>
          <a:ext cx="133350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0.9145</cdr:y>
    </cdr:from>
    <cdr:to>
      <cdr:x>0.71225</cdr:x>
      <cdr:y>0.998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105150"/>
          <a:ext cx="3486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a177063-9a61-4476-9fda-1a2e31bd484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8.10.18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0.0825</cdr:y>
    </cdr:from>
    <cdr:to>
      <cdr:x>0.98475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27622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0.6615</cdr:x>
      <cdr:y>0.8995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219450" y="3057525"/>
          <a:ext cx="1647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0.928</cdr:x>
      <cdr:y>0.1475</cdr:y>
    </cdr:from>
    <cdr:to>
      <cdr:x>0.961</cdr:x>
      <cdr:y>0.22325</cdr:y>
    </cdr:to>
    <cdr:sp>
      <cdr:nvSpPr>
        <cdr:cNvPr id="3" name="Line 5"/>
        <cdr:cNvSpPr>
          <a:spLocks/>
        </cdr:cNvSpPr>
      </cdr:nvSpPr>
      <cdr:spPr>
        <a:xfrm>
          <a:off x="4524375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95250</xdr:rowOff>
    </xdr:from>
    <xdr:to>
      <xdr:col>5</xdr:col>
      <xdr:colOff>419100</xdr:colOff>
      <xdr:row>20</xdr:row>
      <xdr:rowOff>123825</xdr:rowOff>
    </xdr:to>
    <xdr:sp textlink="'Wheat Annual Balance Sheet'!B3">
      <xdr:nvSpPr>
        <xdr:cNvPr id="2" name="Text Box 1"/>
        <xdr:cNvSpPr txBox="1">
          <a:spLocks noChangeArrowheads="1"/>
        </xdr:cNvSpPr>
      </xdr:nvSpPr>
      <xdr:spPr>
        <a:xfrm>
          <a:off x="0" y="3171825"/>
          <a:ext cx="34671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807d950b-a1f5-4c95-84d7-bc59bbbb962c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8.10.18 &amp; K-State Ag. Econ. Dept.</a:t>
          </a:fld>
        </a:p>
      </xdr:txBody>
    </xdr:sp>
    <xdr:clientData fLocksWithSheet="0" fPrint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0.917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352800" y="3114675"/>
          <a:ext cx="1524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0.71575</cdr:x>
      <cdr:y>1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0" y="3114675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49c2666-6861-481a-a777-0a8f174868e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8.10.18 &amp; K-State Ag. Econ. Dept.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C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4" sqref="AV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0" width="9.140625" style="4" customWidth="1"/>
    <col min="51" max="51" width="4.7109375" style="4" customWidth="1"/>
    <col min="52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0" ht="12.75">
      <c r="B3" s="15" t="str">
        <f>'Wheat Annual Balance Sheet'!B2&amp;" "&amp;"&amp; K-State Ag. Econ. Dept."</f>
        <v>Source:  USDA WASDE Report 8.10.18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78" t="s">
        <v>130</v>
      </c>
      <c r="AW3" s="78"/>
      <c r="AX3" s="78"/>
    </row>
    <row r="4" spans="3:56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73" t="s">
        <v>133</v>
      </c>
      <c r="AW4" s="79" t="s">
        <v>131</v>
      </c>
      <c r="AX4" s="79" t="s">
        <v>132</v>
      </c>
      <c r="BB4" s="57" t="s">
        <v>134</v>
      </c>
      <c r="BC4" s="13">
        <f>COUNT(C8:AS8)</f>
        <v>43</v>
      </c>
      <c r="BD4" s="13">
        <f>COUNT(AJ8:AS8)</f>
        <v>10</v>
      </c>
    </row>
    <row r="5" spans="3:50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5">
        <v>18</v>
      </c>
      <c r="AW5" s="105">
        <v>18</v>
      </c>
      <c r="AX5" s="105">
        <v>18</v>
      </c>
    </row>
    <row r="6" spans="2:159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137</v>
      </c>
      <c r="AP6" s="12" t="s">
        <v>138</v>
      </c>
      <c r="AQ6" s="12" t="s">
        <v>139</v>
      </c>
      <c r="AR6" s="12" t="s">
        <v>140</v>
      </c>
      <c r="AS6" s="12" t="s">
        <v>141</v>
      </c>
      <c r="AT6" s="12" t="s">
        <v>142</v>
      </c>
      <c r="AU6" s="115" t="s">
        <v>143</v>
      </c>
      <c r="AV6" s="114" t="s">
        <v>144</v>
      </c>
      <c r="AW6" s="114" t="s">
        <v>144</v>
      </c>
      <c r="AX6" s="114" t="s">
        <v>144</v>
      </c>
      <c r="AZ6" s="4" t="s">
        <v>136</v>
      </c>
      <c r="BA6" s="13" t="s">
        <v>128</v>
      </c>
      <c r="BB6" s="13" t="s">
        <v>129</v>
      </c>
      <c r="BC6" s="13" t="s">
        <v>127</v>
      </c>
      <c r="BD6" s="13" t="s">
        <v>127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</row>
    <row r="7" spans="2:52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4"/>
      <c r="AW7" s="74"/>
      <c r="AX7" s="74"/>
      <c r="AZ7" s="43"/>
    </row>
    <row r="8" spans="2:159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</v>
      </c>
      <c r="AV8" s="95">
        <v>47.8</v>
      </c>
      <c r="AW8" s="75">
        <f>AV8</f>
        <v>47.8</v>
      </c>
      <c r="AX8" s="75">
        <f>AW8</f>
        <v>47.8</v>
      </c>
      <c r="AZ8" s="42"/>
      <c r="BA8" s="72">
        <f aca="true" t="shared" si="0" ref="BA8:BA15">MIN(C8:AS8)</f>
        <v>53.6</v>
      </c>
      <c r="BB8" s="72">
        <f aca="true" t="shared" si="1" ref="BB8:BB15">MAX(C8:AS8)</f>
        <v>88.3</v>
      </c>
      <c r="BC8" s="71">
        <f aca="true" t="shared" si="2" ref="BC8:BC15">RANK(AS8,C8:AS8,0)</f>
        <v>41</v>
      </c>
      <c r="BD8" s="71">
        <f aca="true" t="shared" si="3" ref="BD8:BD15">RANK(AS8,AJ8:AS8,0)</f>
        <v>8</v>
      </c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</row>
    <row r="9" spans="2:159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37.6</v>
      </c>
      <c r="AV9" s="106">
        <v>39.6</v>
      </c>
      <c r="AW9" s="75">
        <f>AV9</f>
        <v>39.6</v>
      </c>
      <c r="AX9" s="75">
        <f>AW9</f>
        <v>39.6</v>
      </c>
      <c r="AZ9" s="42"/>
      <c r="BA9" s="72">
        <f t="shared" si="0"/>
        <v>45.3</v>
      </c>
      <c r="BB9" s="72">
        <f t="shared" si="1"/>
        <v>80.6</v>
      </c>
      <c r="BC9" s="71">
        <f t="shared" si="2"/>
        <v>38</v>
      </c>
      <c r="BD9" s="71">
        <f t="shared" si="3"/>
        <v>6</v>
      </c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</row>
    <row r="10" spans="2:159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46.3</v>
      </c>
      <c r="AV10" s="106">
        <v>47.4</v>
      </c>
      <c r="AW10" s="75">
        <f>MIN(AI10:AV10)</f>
        <v>38.71794871794872</v>
      </c>
      <c r="AX10" s="75">
        <f>MAX(AI10:AV10)</f>
        <v>52.7</v>
      </c>
      <c r="AZ10" s="42"/>
      <c r="BA10" s="72">
        <f t="shared" si="0"/>
        <v>27.247706422018346</v>
      </c>
      <c r="BB10" s="72">
        <f t="shared" si="1"/>
        <v>47.12</v>
      </c>
      <c r="BC10" s="71">
        <f t="shared" si="2"/>
        <v>9</v>
      </c>
      <c r="BD10" s="71">
        <f t="shared" si="3"/>
        <v>8</v>
      </c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</row>
    <row r="11" spans="2:56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X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0.8173913043478261</v>
      </c>
      <c r="AV11" s="76">
        <f t="shared" si="7"/>
        <v>0.8284518828451883</v>
      </c>
      <c r="AW11" s="76">
        <f t="shared" si="6"/>
        <v>0.8284518828451883</v>
      </c>
      <c r="AX11" s="76">
        <f t="shared" si="6"/>
        <v>0.8284518828451883</v>
      </c>
      <c r="AZ11" s="43"/>
      <c r="BA11" s="72">
        <f t="shared" si="0"/>
        <v>0.7595356550580431</v>
      </c>
      <c r="BB11" s="72">
        <f t="shared" si="1"/>
        <v>0.9279038718291054</v>
      </c>
      <c r="BC11" s="71">
        <f t="shared" si="2"/>
        <v>21</v>
      </c>
      <c r="BD11" s="71">
        <f t="shared" si="3"/>
        <v>4</v>
      </c>
    </row>
    <row r="12" spans="2:159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1741</v>
      </c>
      <c r="AV12" s="77">
        <v>1877</v>
      </c>
      <c r="AW12" s="77">
        <f>AW9*AW10</f>
        <v>1533.2307692307695</v>
      </c>
      <c r="AX12" s="77">
        <f>AX9*AX10</f>
        <v>2086.92</v>
      </c>
      <c r="AZ12" s="42">
        <f>AS12/AS$12</f>
        <v>1</v>
      </c>
      <c r="BA12" s="61">
        <f t="shared" si="0"/>
        <v>1606</v>
      </c>
      <c r="BB12" s="61">
        <f t="shared" si="1"/>
        <v>2785</v>
      </c>
      <c r="BC12" s="71">
        <f t="shared" si="2"/>
        <v>31</v>
      </c>
      <c r="BD12" s="71">
        <f t="shared" si="3"/>
        <v>7</v>
      </c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</row>
    <row r="13" spans="2:159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2">
        <v>1100</v>
      </c>
      <c r="AW13" s="107">
        <f>AV13</f>
        <v>1100</v>
      </c>
      <c r="AX13" s="107">
        <f>AW13</f>
        <v>1100</v>
      </c>
      <c r="AZ13" s="42">
        <f>AS13/AS$12</f>
        <v>0.3646944713870029</v>
      </c>
      <c r="BA13" s="61">
        <f t="shared" si="0"/>
        <v>306</v>
      </c>
      <c r="BB13" s="61">
        <f t="shared" si="1"/>
        <v>1905</v>
      </c>
      <c r="BC13" s="71">
        <f t="shared" si="2"/>
        <v>20</v>
      </c>
      <c r="BD13" s="71">
        <f t="shared" si="3"/>
        <v>3</v>
      </c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</row>
    <row r="14" spans="2:159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157</v>
      </c>
      <c r="AV14" s="92">
        <v>135</v>
      </c>
      <c r="AW14" s="107">
        <f>AV14</f>
        <v>135</v>
      </c>
      <c r="AX14" s="107">
        <f>AW14</f>
        <v>135</v>
      </c>
      <c r="AZ14" s="42">
        <f>AS14/AS$12</f>
        <v>0.0548011639185257</v>
      </c>
      <c r="BA14" s="61">
        <f t="shared" si="0"/>
        <v>2</v>
      </c>
      <c r="BB14" s="61">
        <f t="shared" si="1"/>
        <v>174</v>
      </c>
      <c r="BC14" s="71">
        <f t="shared" si="2"/>
        <v>7</v>
      </c>
      <c r="BD14" s="71">
        <f t="shared" si="3"/>
        <v>7</v>
      </c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</row>
    <row r="15" spans="2:159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X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3079</v>
      </c>
      <c r="AV15" s="77">
        <v>3112</v>
      </c>
      <c r="AW15" s="77">
        <f t="shared" si="10"/>
        <v>2768.2307692307695</v>
      </c>
      <c r="AX15" s="77">
        <f t="shared" si="10"/>
        <v>3321.92</v>
      </c>
      <c r="AZ15" s="42">
        <f>AS15/AS$12</f>
        <v>1.4194956353055286</v>
      </c>
      <c r="BA15" s="61">
        <f t="shared" si="0"/>
        <v>2125</v>
      </c>
      <c r="BB15" s="61">
        <f t="shared" si="1"/>
        <v>4016.57</v>
      </c>
      <c r="BC15" s="71">
        <f t="shared" si="2"/>
        <v>28</v>
      </c>
      <c r="BD15" s="71">
        <f t="shared" si="3"/>
        <v>7</v>
      </c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</row>
    <row r="16" spans="2:159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77"/>
      <c r="AW16" s="77"/>
      <c r="AX16" s="77"/>
      <c r="AZ16" s="43"/>
      <c r="BA16" s="61"/>
      <c r="BB16" s="61"/>
      <c r="BC16" s="71"/>
      <c r="BD16" s="71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</row>
    <row r="17" spans="2:159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64</v>
      </c>
      <c r="AV17" s="92">
        <v>62</v>
      </c>
      <c r="AW17" s="107">
        <f aca="true" t="shared" si="11" ref="AW17:AX19">AV17</f>
        <v>62</v>
      </c>
      <c r="AX17" s="107">
        <f t="shared" si="11"/>
        <v>62</v>
      </c>
      <c r="AZ17" s="42">
        <f>AS17/AS$12</f>
        <v>0.03249272550921436</v>
      </c>
      <c r="BA17" s="61">
        <f>MIN(C17:AS17)</f>
        <v>67</v>
      </c>
      <c r="BB17" s="61">
        <f>MAX(C17:AS17)</f>
        <v>113</v>
      </c>
      <c r="BC17" s="71">
        <f>RANK(AS17,C17:AS17,0)</f>
        <v>43</v>
      </c>
      <c r="BD17" s="71">
        <f>RANK(AS17,AJ17:AS17,0)</f>
        <v>10</v>
      </c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</row>
    <row r="18" spans="2:159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2">
        <v>970</v>
      </c>
      <c r="AW18" s="107">
        <f t="shared" si="11"/>
        <v>970</v>
      </c>
      <c r="AX18" s="107">
        <f t="shared" si="11"/>
        <v>970</v>
      </c>
      <c r="AZ18" s="42">
        <f>AS18/AS$12</f>
        <v>0.46411251212415133</v>
      </c>
      <c r="BA18" s="61">
        <f>MIN(C18:AS18)</f>
        <v>544</v>
      </c>
      <c r="BB18" s="61">
        <f>MAX(C18:AS18)</f>
        <v>958</v>
      </c>
      <c r="BC18" s="71">
        <f>RANK(AS18,C18:AS18,0)</f>
        <v>3</v>
      </c>
      <c r="BD18" s="71">
        <f>RANK(AS18,AJ18:AS18,0)</f>
        <v>2</v>
      </c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</row>
    <row r="19" spans="2:159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48</v>
      </c>
      <c r="AV19" s="92">
        <v>120</v>
      </c>
      <c r="AW19" s="107">
        <f t="shared" si="11"/>
        <v>120</v>
      </c>
      <c r="AX19" s="107">
        <f t="shared" si="11"/>
        <v>120</v>
      </c>
      <c r="AZ19" s="42">
        <f>AS19/AS$12</f>
        <v>0.07225994180407372</v>
      </c>
      <c r="BA19" s="61">
        <f>MIN(C19:AS19)</f>
        <v>30</v>
      </c>
      <c r="BB19" s="61">
        <f>MAX(C19:AS19)</f>
        <v>482.4</v>
      </c>
      <c r="BC19" s="71">
        <f>RANK(AS19,C19:AS19,0)</f>
        <v>29</v>
      </c>
      <c r="BD19" s="71">
        <f>RANK(AS19,AJ19:AS19,0)</f>
        <v>5</v>
      </c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</row>
    <row r="20" spans="2:159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X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1077</v>
      </c>
      <c r="AV20" s="77">
        <f>SUM(AV17:AV19)</f>
        <v>1152</v>
      </c>
      <c r="AW20" s="77">
        <f t="shared" si="15"/>
        <v>1152</v>
      </c>
      <c r="AX20" s="77">
        <f t="shared" si="15"/>
        <v>1152</v>
      </c>
      <c r="AZ20" s="42">
        <f>AS20/AS$12</f>
        <v>0.5693501454898157</v>
      </c>
      <c r="BA20" s="61">
        <f>MIN(C20:AS20)</f>
        <v>672</v>
      </c>
      <c r="BB20" s="61">
        <f>MAX(C20:AS20)</f>
        <v>1388</v>
      </c>
      <c r="BC20" s="71">
        <f>RANK(AS20,C20:AS20,0)</f>
        <v>16</v>
      </c>
      <c r="BD20" s="71">
        <f>RANK(AS20,AJ20:AS20,0)</f>
        <v>5</v>
      </c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</row>
    <row r="21" spans="2:159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77"/>
      <c r="AW21" s="77"/>
      <c r="AX21" s="77"/>
      <c r="AZ21" s="42"/>
      <c r="BA21" s="61"/>
      <c r="BB21" s="61"/>
      <c r="BC21" s="71"/>
      <c r="BD21" s="71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</row>
    <row r="22" spans="2:159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901</v>
      </c>
      <c r="AV22" s="92">
        <v>1025</v>
      </c>
      <c r="AW22" s="107">
        <f>AV22</f>
        <v>1025</v>
      </c>
      <c r="AX22" s="107">
        <f>AW22</f>
        <v>1025</v>
      </c>
      <c r="AZ22" s="42"/>
      <c r="BA22" s="61">
        <f>MIN(C22:AS22)</f>
        <v>778</v>
      </c>
      <c r="BB22" s="61">
        <f>MAX(C22:AS22)</f>
        <v>1711.147</v>
      </c>
      <c r="BC22" s="71">
        <f>RANK(AS22,C22:AS22,0)</f>
        <v>43</v>
      </c>
      <c r="BD22" s="71">
        <f>RANK(AS22,AJ22:AS22,0)</f>
        <v>10</v>
      </c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</row>
    <row r="23" spans="2:159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2"/>
      <c r="AW23" s="107"/>
      <c r="AX23" s="107"/>
      <c r="AZ23" s="42"/>
      <c r="BA23" s="61">
        <f>MIN(C23:AS23)</f>
        <v>22.67</v>
      </c>
      <c r="BB23" s="61">
        <f>MAX(C23:AS23)</f>
        <v>84.019</v>
      </c>
      <c r="BC23" s="71" t="e">
        <f>RANK(AS23,C23:AS23,0)</f>
        <v>#N/A</v>
      </c>
      <c r="BD23" s="71" t="e">
        <f>RANK(AS23,AJ23:AS23,0)</f>
        <v>#N/A</v>
      </c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</row>
    <row r="24" spans="2:159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X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901</v>
      </c>
      <c r="AV24" s="77">
        <f t="shared" si="17"/>
        <v>1025</v>
      </c>
      <c r="AW24" s="77">
        <f t="shared" si="17"/>
        <v>1025</v>
      </c>
      <c r="AX24" s="77">
        <f t="shared" si="17"/>
        <v>1025</v>
      </c>
      <c r="AZ24" s="42">
        <f>AS24/AS$12</f>
        <v>0.3773035887487876</v>
      </c>
      <c r="BA24" s="61">
        <f>MIN(C24:AS24)</f>
        <v>778</v>
      </c>
      <c r="BB24" s="61">
        <f>MAX(C24:AS24)</f>
        <v>1771</v>
      </c>
      <c r="BC24" s="71">
        <f>RANK(AS24,C24:AS24,0)</f>
        <v>43</v>
      </c>
      <c r="BD24" s="71">
        <f>RANK(AS24,AJ24:AS24,0)</f>
        <v>10</v>
      </c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</row>
    <row r="25" spans="2:159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77"/>
      <c r="AW25" s="77"/>
      <c r="AX25" s="77"/>
      <c r="AZ25" s="42"/>
      <c r="BA25" s="61"/>
      <c r="BB25" s="61"/>
      <c r="BC25" s="71"/>
      <c r="BD25" s="71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</row>
    <row r="26" spans="2:159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W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1978</v>
      </c>
      <c r="AV26" s="77">
        <v>2177</v>
      </c>
      <c r="AW26" s="77">
        <f t="shared" si="19"/>
        <v>2177</v>
      </c>
      <c r="AX26" s="77">
        <f>AX20+AX24</f>
        <v>2177</v>
      </c>
      <c r="AZ26" s="42">
        <f>AS26/AS$12</f>
        <v>0.946168768186227</v>
      </c>
      <c r="BA26" s="61">
        <f>MIN(C26:AS26)</f>
        <v>1691</v>
      </c>
      <c r="BB26" s="61">
        <f>MAX(C26:AS26)</f>
        <v>2684</v>
      </c>
      <c r="BC26" s="71">
        <f>RANK(AS26,C26:AS26,0)</f>
        <v>40</v>
      </c>
      <c r="BD26" s="71">
        <f>RANK(AS26,AJ26:AS26,0)</f>
        <v>10</v>
      </c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</row>
    <row r="27" spans="2:159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77"/>
      <c r="AW27" s="77"/>
      <c r="AX27" s="77"/>
      <c r="AZ27" s="43"/>
      <c r="BA27" s="61"/>
      <c r="BB27" s="61"/>
      <c r="BC27" s="71"/>
      <c r="BD27" s="71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</row>
    <row r="28" spans="2:159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W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1100</v>
      </c>
      <c r="AV28" s="92">
        <v>935</v>
      </c>
      <c r="AW28" s="77">
        <f t="shared" si="21"/>
        <v>591.2307692307695</v>
      </c>
      <c r="AX28" s="77">
        <f>AX15-AX26</f>
        <v>1144.92</v>
      </c>
      <c r="AZ28" s="42">
        <f>AS28/AS$12</f>
        <v>0.47332686711930166</v>
      </c>
      <c r="BA28" s="61">
        <f>MIN(C28:AS28)</f>
        <v>306</v>
      </c>
      <c r="BB28" s="61">
        <f>MAX(C28:AS28)</f>
        <v>1905</v>
      </c>
      <c r="BC28" s="71">
        <f>RANK(AS28,C28:AS28,0)</f>
        <v>11</v>
      </c>
      <c r="BD28" s="71">
        <f>RANK(AS28,AJ28:AS28,0)</f>
        <v>1</v>
      </c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</row>
    <row r="29" spans="2:159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2"/>
      <c r="AW29" s="77"/>
      <c r="AX29" s="77"/>
      <c r="AZ29" s="42"/>
      <c r="BA29" s="61">
        <f>MIN(C29:AS29)</f>
        <v>29</v>
      </c>
      <c r="BB29" s="61">
        <f>MAX(C29:AS29)</f>
        <v>975.6648</v>
      </c>
      <c r="BC29" s="71"/>
      <c r="BD29" s="71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</row>
    <row r="30" spans="2:159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2"/>
      <c r="AW30" s="77"/>
      <c r="AX30" s="77"/>
      <c r="AZ30" s="43"/>
      <c r="BA30" s="61">
        <f>MIN(C30:AS30)</f>
        <v>6</v>
      </c>
      <c r="BB30" s="61">
        <f>MAX(C30:AS30)</f>
        <v>1061</v>
      </c>
      <c r="BC30" s="71"/>
      <c r="BD30" s="71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</row>
    <row r="31" spans="2:159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2"/>
      <c r="AW31" s="107"/>
      <c r="AX31" s="107"/>
      <c r="AZ31" s="42"/>
      <c r="BA31" s="61">
        <f>MIN(C31:AS31)</f>
        <v>1</v>
      </c>
      <c r="BB31" s="61">
        <f>MAX(C31:AS31)</f>
        <v>678</v>
      </c>
      <c r="BC31" s="71"/>
      <c r="BD31" s="71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</row>
    <row r="32" spans="2:159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2"/>
      <c r="AW32" s="107"/>
      <c r="AX32" s="107"/>
      <c r="AZ32" s="43"/>
      <c r="BA32" s="61">
        <f>MIN(C32:AS32)</f>
        <v>0</v>
      </c>
      <c r="BB32" s="61">
        <f>MAX(C32:AS32)</f>
        <v>830</v>
      </c>
      <c r="BC32" s="71">
        <f>RANK(AS32,C32:AS32,0)</f>
        <v>33</v>
      </c>
      <c r="BD32" s="71">
        <f>RANK(AS32,AJ32:AS32,0)</f>
        <v>2</v>
      </c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</row>
    <row r="33" spans="2:56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43"/>
      <c r="BA33" s="62"/>
      <c r="BB33" s="62"/>
      <c r="BC33" s="71"/>
      <c r="BD33" s="71"/>
    </row>
    <row r="34" spans="2:159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X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0.5561172901921132</v>
      </c>
      <c r="AV34" s="84">
        <f t="shared" si="26"/>
        <v>0.4294901240238861</v>
      </c>
      <c r="AW34" s="84">
        <f t="shared" si="25"/>
        <v>0.27158050952263185</v>
      </c>
      <c r="AX34" s="84">
        <f t="shared" si="25"/>
        <v>0.5259163987138264</v>
      </c>
      <c r="AZ34" s="42"/>
      <c r="BA34" s="84">
        <f>MIN(C34:AS34)</f>
        <v>0.1313304721030043</v>
      </c>
      <c r="BB34" s="84">
        <f>MAX(C34:AS34)</f>
        <v>0.9719387755102041</v>
      </c>
      <c r="BC34" s="71">
        <f>RANK(AS34,C34:AS34,0)</f>
        <v>8</v>
      </c>
      <c r="BD34" s="71">
        <f>RANK(AS34,AJ34:AS34,0)</f>
        <v>1</v>
      </c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</row>
    <row r="35" spans="2:56" ht="12.75">
      <c r="B35" s="85"/>
      <c r="AP35" s="7"/>
      <c r="AZ35" s="43"/>
      <c r="BC35" s="71"/>
      <c r="BD35" s="71"/>
    </row>
    <row r="36" spans="2:56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4.73</v>
      </c>
      <c r="AV36" s="96">
        <f>AV42</f>
        <v>5.1</v>
      </c>
      <c r="AW36" s="87"/>
      <c r="AX36" s="87"/>
      <c r="AZ36" s="43"/>
      <c r="BA36" s="87">
        <f>MIN(C36:AS36)</f>
        <v>2.33</v>
      </c>
      <c r="BB36" s="87">
        <f>MAX(C36:AS36)</f>
        <v>7.77</v>
      </c>
      <c r="BC36" s="71">
        <f>RANK(AS36,C36:AS36,0)</f>
        <v>8</v>
      </c>
      <c r="BD36" s="71">
        <f>RANK(AS36,AJ36:AS36,0)</f>
        <v>8</v>
      </c>
    </row>
    <row r="37" spans="2:50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</row>
    <row r="38" spans="2:50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</row>
    <row r="39" spans="2:51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</row>
    <row r="40" spans="2:51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 t="s">
        <v>131</v>
      </c>
      <c r="AV40" s="101">
        <v>4.6</v>
      </c>
      <c r="AW40" s="57"/>
      <c r="AX40" s="57"/>
      <c r="AY40" s="57"/>
    </row>
    <row r="41" spans="2:51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 t="s">
        <v>132</v>
      </c>
      <c r="AV41" s="101">
        <v>5.6</v>
      </c>
      <c r="AW41" s="65"/>
      <c r="AX41" s="57"/>
      <c r="AY41" s="57"/>
    </row>
    <row r="42" spans="2:51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 t="s">
        <v>135</v>
      </c>
      <c r="AV42" s="88">
        <f>AVERAGE(AV40:AV41)</f>
        <v>5.1</v>
      </c>
      <c r="AW42" s="65"/>
      <c r="AX42" s="57"/>
      <c r="AY42" s="57"/>
    </row>
    <row r="43" spans="2:51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W43" s="65"/>
      <c r="AX43" s="57"/>
      <c r="AY43" s="57"/>
    </row>
    <row r="44" spans="2:51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</row>
    <row r="45" spans="2:159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137</v>
      </c>
      <c r="AP45" s="12" t="s">
        <v>138</v>
      </c>
      <c r="AQ45" s="12" t="s">
        <v>139</v>
      </c>
      <c r="AR45" s="12" t="s">
        <v>140</v>
      </c>
      <c r="AS45" s="12" t="s">
        <v>141</v>
      </c>
      <c r="AT45" s="12" t="s">
        <v>142</v>
      </c>
      <c r="AU45" s="12" t="s">
        <v>143</v>
      </c>
      <c r="AV45" s="12" t="s">
        <v>144</v>
      </c>
      <c r="AW45" s="12"/>
      <c r="AX45" s="57"/>
      <c r="AY45" s="57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</row>
    <row r="46" spans="2:51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</row>
    <row r="47" spans="2:159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29.5</v>
      </c>
      <c r="AT47" s="56">
        <v>26.5</v>
      </c>
      <c r="AU47" s="56">
        <v>23.1</v>
      </c>
      <c r="AV47" s="56"/>
      <c r="AW47" s="56"/>
      <c r="AX47" s="56"/>
      <c r="AY47" s="56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</row>
    <row r="48" spans="2:159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6"/>
      <c r="AX48" s="56"/>
      <c r="AY48" s="56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</row>
    <row r="49" spans="2:159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</row>
    <row r="50" spans="2:51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</row>
    <row r="51" spans="2:159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</row>
    <row r="52" spans="2:159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</row>
    <row r="53" spans="2:159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</row>
    <row r="54" spans="2:159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</row>
    <row r="55" spans="2:159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</row>
    <row r="56" spans="2:159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</row>
    <row r="57" spans="2:159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</row>
    <row r="58" spans="2:159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</row>
    <row r="59" spans="2:159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</row>
    <row r="60" spans="2:159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</row>
    <row r="61" spans="2:159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</row>
    <row r="62" spans="2:159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</row>
    <row r="63" spans="2:159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</row>
    <row r="64" spans="2:159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</row>
    <row r="65" spans="2:159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</row>
    <row r="66" spans="2:159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</row>
    <row r="67" spans="2:159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</row>
    <row r="68" spans="2:159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</row>
    <row r="69" spans="2:159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</row>
    <row r="70" spans="2:159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</row>
    <row r="71" spans="2:159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</row>
    <row r="72" spans="2:51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</row>
    <row r="73" spans="2:51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57"/>
      <c r="AX73" s="57"/>
      <c r="AY73" s="57"/>
    </row>
    <row r="74" spans="2:51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</row>
    <row r="75" spans="2:51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</row>
    <row r="76" spans="2:51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</row>
    <row r="77" spans="2:51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</row>
    <row r="78" spans="2:51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</row>
    <row r="79" spans="2:159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D5 BD7 BD16 BD21 BD25 BD27 BD30 BD33 BD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9" sqref="C49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29.5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</v>
      </c>
      <c r="D48" s="50">
        <f>'Wheat Annual Balance Sheet'!$AU$9</f>
        <v>37.6</v>
      </c>
      <c r="E48" s="50">
        <f>'Wheat Annual Balance Sheet'!$AU$47</f>
        <v>23.1</v>
      </c>
      <c r="F48" s="50">
        <f>'Wheat Annual Balance Sheet'!$AU$10</f>
        <v>46.3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157</v>
      </c>
      <c r="J48" s="51">
        <f>'Wheat Annual Balance Sheet'!$AU$15</f>
        <v>3079</v>
      </c>
      <c r="K48" s="51">
        <f>'Wheat Annual Balance Sheet'!$AU$17</f>
        <v>64</v>
      </c>
      <c r="L48" s="51">
        <f>'Wheat Annual Balance Sheet'!$AU$18</f>
        <v>964</v>
      </c>
      <c r="M48" s="51">
        <f>'Wheat Annual Balance Sheet'!$AU$19</f>
        <v>48</v>
      </c>
      <c r="N48" s="51">
        <f>'Wheat Annual Balance Sheet'!$AU$20</f>
        <v>1077</v>
      </c>
      <c r="O48" s="51">
        <f>'Wheat Annual Balance Sheet'!$AU$22</f>
        <v>901</v>
      </c>
      <c r="P48" s="51">
        <f>'Wheat Annual Balance Sheet'!$AU$23</f>
        <v>0</v>
      </c>
      <c r="Q48" s="51">
        <f>'Wheat Annual Balance Sheet'!$AU$24</f>
        <v>901</v>
      </c>
      <c r="R48" s="51">
        <f>'Wheat Annual Balance Sheet'!$AU$26</f>
        <v>1978</v>
      </c>
      <c r="S48" s="51">
        <f>'Wheat Annual Balance Sheet'!$AU$28</f>
        <v>1100</v>
      </c>
      <c r="T48" s="51"/>
      <c r="U48" s="51"/>
      <c r="V48" s="51"/>
      <c r="W48" s="51"/>
      <c r="X48" s="52">
        <f>'Wheat Annual Balance Sheet'!$AU$34</f>
        <v>0.5561172901921132</v>
      </c>
      <c r="Y48" s="53">
        <f>'Wheat Annual Balance Sheet'!$AU$36</f>
        <v>4.73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2">
        <v>18</v>
      </c>
      <c r="C49" s="50">
        <f>'Wheat Annual Balance Sheet'!$AV$8</f>
        <v>47.8</v>
      </c>
      <c r="D49" s="50">
        <f>'Wheat Annual Balance Sheet'!$AV$9</f>
        <v>39.6</v>
      </c>
      <c r="E49" s="50"/>
      <c r="F49" s="50">
        <f>'Wheat Annual Balance Sheet'!$AV$10</f>
        <v>47.4</v>
      </c>
      <c r="G49" s="51">
        <f>'Wheat Annual Balance Sheet'!$AV$12</f>
        <v>1877</v>
      </c>
      <c r="H49" s="51">
        <f>'Wheat Annual Balance Sheet'!$AV$13</f>
        <v>1100</v>
      </c>
      <c r="I49" s="51">
        <f>'Wheat Annual Balance Sheet'!$AV$14</f>
        <v>135</v>
      </c>
      <c r="J49" s="51">
        <f>'Wheat Annual Balance Sheet'!$AV$15</f>
        <v>3112</v>
      </c>
      <c r="K49" s="51">
        <f>'Wheat Annual Balance Sheet'!$AV$17</f>
        <v>62</v>
      </c>
      <c r="L49" s="51">
        <f>'Wheat Annual Balance Sheet'!$AV$18</f>
        <v>970</v>
      </c>
      <c r="M49" s="51">
        <f>'Wheat Annual Balance Sheet'!$AV$19</f>
        <v>120</v>
      </c>
      <c r="N49" s="51">
        <f>'Wheat Annual Balance Sheet'!$AV$20</f>
        <v>1152</v>
      </c>
      <c r="O49" s="51">
        <f>'Wheat Annual Balance Sheet'!$AV$22</f>
        <v>1025</v>
      </c>
      <c r="P49" s="51">
        <f>'Wheat Annual Balance Sheet'!$AV$23</f>
        <v>0</v>
      </c>
      <c r="Q49" s="51">
        <f>'Wheat Annual Balance Sheet'!$AV$24</f>
        <v>1025</v>
      </c>
      <c r="R49" s="51">
        <f>'Wheat Annual Balance Sheet'!$AV$26</f>
        <v>2177</v>
      </c>
      <c r="S49" s="51">
        <f>'Wheat Annual Balance Sheet'!$AV$28</f>
        <v>935</v>
      </c>
      <c r="T49" s="51"/>
      <c r="U49" s="51"/>
      <c r="V49" s="51"/>
      <c r="W49" s="51"/>
      <c r="X49" s="52">
        <f>'Wheat Annual Balance Sheet'!$AV$34</f>
        <v>0.4294901240238861</v>
      </c>
      <c r="Y49" s="53">
        <f>'Wheat Annual Balance Sheet'!$AV$36</f>
        <v>5.1</v>
      </c>
      <c r="Z49" s="53">
        <f>'Wheat Annual Balance Sheet'!$AV$37</f>
        <v>0</v>
      </c>
      <c r="AA49" s="53">
        <f>'Wheat Annual Balance Sheet'!$AV$38</f>
        <v>0</v>
      </c>
      <c r="AB49" s="54">
        <f>'Wheat Annual Balance Sheet'!$AV$39</f>
        <v>0</v>
      </c>
      <c r="AC49" s="53">
        <f>$AI$104+($AI$105*AD49)</f>
        <v>46.587444467587716</v>
      </c>
      <c r="AD49" s="55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34:42" ht="15" thickBot="1"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RLlewelyn</cp:lastModifiedBy>
  <dcterms:created xsi:type="dcterms:W3CDTF">2004-04-28T19:44:33Z</dcterms:created>
  <dcterms:modified xsi:type="dcterms:W3CDTF">2018-08-11T22:55:28Z</dcterms:modified>
  <cp:category/>
  <cp:version/>
  <cp:contentType/>
  <cp:contentStatus/>
</cp:coreProperties>
</file>