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570" windowWidth="8190" windowHeight="8430" tabRatio="792" activeTab="2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<sst xmlns="http://schemas.openxmlformats.org/spreadsheetml/2006/main" count="384" uniqueCount="147">
  <si>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</si>
  <si>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</si>
  <si>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</si>
  <si>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</si>
  <si>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</si>
  <si>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</si>
  <si>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</si>
  <si>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</si>
  <si>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</si>
  <si>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</si>
  <si>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</si>
  <si>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</si>
  <si>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</si>
  <si>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</si>
  <si>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</si>
  <si>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</si>
  <si>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</si>
  <si>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</si>
  <si>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</si>
  <si>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</si>
  <si>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</si>
  <si>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</si>
  <si>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</si>
  <si>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</si>
  <si>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</si>
  <si>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</si>
  <si>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</si>
  <si>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</si>
  <si>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</si>
  <si>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</si>
  <si>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</si>
  <si>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</si>
  <si>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</si>
  <si>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</si>
  <si>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</si>
  <si>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</si>
  <si>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</si>
  <si>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</si>
  <si>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</si>
  <si>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</si>
  <si>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</si>
  <si>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</si>
  <si>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</si>
  <si>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</si>
  <si>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</si>
  <si>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</si>
  <si>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</si>
  <si>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</si>
  <si>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</si>
  <si>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</si>
  <si>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</si>
  <si>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</si>
  <si>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</si>
  <si>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</si>
  <si>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</si>
  <si>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</si>
  <si>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</si>
  <si>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</si>
  <si>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</si>
  <si>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</si>
  <si>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</si>
  <si>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</si>
  <si>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</si>
  <si>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</si>
  <si>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</si>
  <si>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</si>
  <si>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</si>
  <si>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</si>
  <si>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</si>
  <si>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</si>
  <si>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</si>
  <si>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</si>
  <si>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</si>
  <si>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</si>
  <si>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</si>
  <si>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</si>
  <si>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</si>
  <si>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</si>
  <si>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</si>
  <si>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</si>
  <si>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</si>
  <si>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</si>
  <si>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</si>
  <si>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</si>
  <si>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</si>
  <si>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</si>
  <si>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</si>
  <si>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</si>
  <si>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</si>
  <si>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</si>
  <si>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</si>
  <si>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</si>
  <si>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</si>
  <si>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</si>
  <si>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</si>
  <si>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</si>
  <si>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</si>
  <si>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</si>
  <si>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</si>
  <si>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</si>
  <si>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</si>
  <si>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</si>
  <si>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</si>
  <si>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</si>
  <si>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</si>
  <si>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</si>
  <si>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</si>
  <si>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</si>
  <si>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</si>
  <si>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</si>
  <si>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</si>
  <si>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</si>
  <si>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</si>
  <si>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</si>
  <si>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</si>
  <si>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</si>
  <si>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</si>
  <si>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</si>
  <si>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</si>
  <si>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</si>
  <si>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</si>
  <si>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</si>
  <si>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</si>
  <si>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</si>
  <si>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</si>
  <si>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</si>
  <si>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</si>
  <si>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</si>
  <si>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</si>
  <si>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</si>
  <si>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</si>
  <si>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</si>
  <si>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</si>
  <si>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</si>
  <si>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</si>
  <si>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Average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</si>
  <si>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</si>
  <si>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</si>
  <si>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</si>
  <si>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</si>
  <si>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</si>
  <si>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</si>
  <si>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</si>
  <si>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</si>
  <si>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</si>
  <si>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Updated 2.8.19</t>
  </si>
  <si>
    <t>Source:  USDA WASDE Report 2.8.19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</si>
</sst>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0"/>
    </font>
    <font>
      <sz val="9"/>
      <color indexed="8"/>
      <name val="Verdana"/>
      <family val="0"/>
    </font>
    <font>
      <sz val="10.25"/>
      <color indexed="8"/>
      <name val="Verdana"/>
      <family val="0"/>
    </font>
    <font>
      <sz val="9.75"/>
      <color indexed="8"/>
      <name val="Verdana"/>
      <family val="0"/>
    </font>
    <font>
      <sz val="7.1"/>
      <color indexed="8"/>
      <name val="Verdana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0"/>
    </font>
    <font>
      <b/>
      <sz val="10"/>
      <color indexed="8"/>
      <name val="Verdana"/>
      <family val="0"/>
    </font>
    <font>
      <b/>
      <sz val="13"/>
      <color indexed="8"/>
      <name val="Verdana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0"/>
    </font>
    <font>
      <b/>
      <sz val="14"/>
      <color indexed="8"/>
      <name val="Verdana"/>
      <family val="0"/>
    </font>
    <font>
      <sz val="9"/>
      <color indexed="8"/>
      <name val="Arial"/>
      <family val="0"/>
    </font>
    <font>
      <b/>
      <sz val="9.75"/>
      <color indexed="8"/>
      <name val="Verdana"/>
      <family val="0"/>
    </font>
    <font>
      <b/>
      <sz val="9"/>
      <color indexed="8"/>
      <name val="Verdana"/>
      <family val="0"/>
    </font>
    <font>
      <sz val="12"/>
      <color indexed="8"/>
      <name val="Verdana"/>
      <family val="0"/>
    </font>
    <font>
      <b/>
      <sz val="11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0.4779933743492664</c:v>
                </c:pt>
              </c:numCache>
            </c:numRef>
          </c:val>
        </c:ser>
        <c:axId val="24079247"/>
        <c:axId val="15386632"/>
      </c:barChart>
      <c:catAx>
        <c:axId val="240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6632"/>
        <c:crosses val="autoZero"/>
        <c:auto val="1"/>
        <c:lblOffset val="100"/>
        <c:tickLblSkip val="2"/>
        <c:noMultiLvlLbl val="0"/>
      </c:catAx>
      <c:valAx>
        <c:axId val="15386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5.15</c:v>
                </c:pt>
              </c:numCache>
            </c:numRef>
          </c:val>
          <c:smooth val="0"/>
        </c:ser>
        <c:marker val="1"/>
        <c:axId val="60334745"/>
        <c:axId val="6141794"/>
      </c:lineChart>
      <c:catAx>
        <c:axId val="6033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1794"/>
        <c:crosses val="autoZero"/>
        <c:auto val="0"/>
        <c:lblOffset val="100"/>
        <c:tickLblSkip val="2"/>
        <c:tickMarkSkip val="2"/>
        <c:noMultiLvlLbl val="0"/>
      </c:catAx>
      <c:valAx>
        <c:axId val="6141794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347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Sheet'!$X$4:$X$49</c:f>
              <c:numCache>
                <c:ptCount val="46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0.555050505050505</c:v>
                </c:pt>
                <c:pt idx="45">
                  <c:v>0.4779933743492664</c:v>
                </c:pt>
              </c:numCache>
            </c:numRef>
          </c:val>
        </c:ser>
        <c:axId val="55276147"/>
        <c:axId val="27723276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Sheet'!$Y$4:$Y$49</c:f>
              <c:numCache>
                <c:ptCount val="46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5.15</c:v>
                </c:pt>
              </c:numCache>
            </c:numRef>
          </c:val>
          <c:smooth val="0"/>
        </c:ser>
        <c:axId val="48182893"/>
        <c:axId val="30992854"/>
      </c:lineChart>
      <c:catAx>
        <c:axId val="5527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23276"/>
        <c:crosses val="autoZero"/>
        <c:auto val="0"/>
        <c:lblOffset val="100"/>
        <c:tickLblSkip val="2"/>
        <c:tickMarkSkip val="2"/>
        <c:noMultiLvlLbl val="0"/>
      </c:catAx>
      <c:valAx>
        <c:axId val="2772327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76147"/>
        <c:crossesAt val="1"/>
        <c:crossBetween val="between"/>
        <c:dispUnits/>
        <c:minorUnit val="0.05"/>
      </c:valAx>
      <c:catAx>
        <c:axId val="48182893"/>
        <c:scaling>
          <c:orientation val="minMax"/>
        </c:scaling>
        <c:axPos val="b"/>
        <c:delete val="1"/>
        <c:majorTickMark val="out"/>
        <c:minorTickMark val="none"/>
        <c:tickLblPos val="nextTo"/>
        <c:crossAx val="30992854"/>
        <c:crosses val="autoZero"/>
        <c:auto val="0"/>
        <c:lblOffset val="100"/>
        <c:tickLblSkip val="1"/>
        <c:noMultiLvlLbl val="0"/>
      </c:catAx>
      <c:valAx>
        <c:axId val="3099285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82893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Sheet'!$G$4:$G$49</c:f>
              <c:numCache>
                <c:ptCount val="46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</c:numCache>
            </c:numRef>
          </c:val>
        </c:ser>
        <c:axId val="10500231"/>
        <c:axId val="27393216"/>
      </c:barChart>
      <c:catAx>
        <c:axId val="10500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93216"/>
        <c:crosses val="autoZero"/>
        <c:auto val="0"/>
        <c:lblOffset val="100"/>
        <c:tickLblSkip val="2"/>
        <c:tickMarkSkip val="2"/>
        <c:noMultiLvlLbl val="0"/>
      </c:catAx>
      <c:valAx>
        <c:axId val="27393216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002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Sheet'!$N$4:$N$49</c:f>
              <c:numCache>
                <c:ptCount val="46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1079</c:v>
                </c:pt>
                <c:pt idx="45">
                  <c:v>1113</c:v>
                </c:pt>
              </c:numCache>
            </c:numRef>
          </c:val>
        </c:ser>
        <c:axId val="4261961"/>
        <c:axId val="38357650"/>
      </c:barChart>
      <c:cat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7650"/>
        <c:crosses val="autoZero"/>
        <c:auto val="1"/>
        <c:lblOffset val="100"/>
        <c:tickLblSkip val="2"/>
        <c:noMultiLvlLbl val="0"/>
      </c:catAx>
      <c:valAx>
        <c:axId val="38357650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4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6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4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Sheet'!$M$4:$M$49</c:f>
              <c:numCache>
                <c:ptCount val="46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51</c:v>
                </c:pt>
                <c:pt idx="45">
                  <c:v>80</c:v>
                </c:pt>
              </c:numCache>
            </c:numRef>
          </c:val>
        </c:ser>
        <c:axId val="9674531"/>
        <c:axId val="19961916"/>
      </c:barChart>
      <c:catAx>
        <c:axId val="96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961916"/>
        <c:crosses val="autoZero"/>
        <c:auto val="1"/>
        <c:lblOffset val="100"/>
        <c:tickLblSkip val="2"/>
        <c:noMultiLvlLbl val="0"/>
      </c:catAx>
      <c:valAx>
        <c:axId val="19961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67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Sheet'!$L$4:$L$49</c:f>
              <c:numCache>
                <c:ptCount val="46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970</c:v>
                </c:pt>
              </c:numCache>
            </c:numRef>
          </c:val>
        </c:ser>
        <c:axId val="45439517"/>
        <c:axId val="6302470"/>
      </c:barChart>
      <c:catAx>
        <c:axId val="4543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02470"/>
        <c:crosses val="autoZero"/>
        <c:auto val="1"/>
        <c:lblOffset val="100"/>
        <c:tickLblSkip val="2"/>
        <c:noMultiLvlLbl val="0"/>
      </c:catAx>
      <c:valAx>
        <c:axId val="6302470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439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Sheet'!$E$4:$E$49</c:f>
              <c:numCache>
                <c:ptCount val="46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29.5</c:v>
                </c:pt>
                <c:pt idx="43">
                  <c:v>26.5</c:v>
                </c:pt>
                <c:pt idx="44">
                  <c:v>23.1</c:v>
                </c:pt>
                <c:pt idx="45">
                  <c:v>22.2</c:v>
                </c:pt>
              </c:numCache>
            </c:numRef>
          </c:val>
          <c:smooth val="0"/>
        </c:ser>
        <c:marker val="1"/>
        <c:axId val="56722231"/>
        <c:axId val="40738032"/>
      </c:lineChart>
      <c:catAx>
        <c:axId val="5672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738032"/>
        <c:crosses val="autoZero"/>
        <c:auto val="0"/>
        <c:lblOffset val="100"/>
        <c:tickLblSkip val="2"/>
        <c:tickMarkSkip val="2"/>
        <c:noMultiLvlLbl val="0"/>
      </c:catAx>
      <c:valAx>
        <c:axId val="4073803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72223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Sheet'!$F$4:$F$49</c:f>
              <c:numCache>
                <c:ptCount val="46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</c:numCache>
            </c:numRef>
          </c:val>
        </c:ser>
        <c:axId val="31097969"/>
        <c:axId val="11446266"/>
      </c:barChart>
      <c:catAx>
        <c:axId val="3109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46266"/>
        <c:crosses val="autoZero"/>
        <c:auto val="0"/>
        <c:lblOffset val="100"/>
        <c:tickLblSkip val="2"/>
        <c:tickMarkSkip val="2"/>
        <c:noMultiLvlLbl val="0"/>
      </c:catAx>
      <c:valAx>
        <c:axId val="11446266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796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Sheet'!$C$4:$C$49</c:f>
              <c:numCache>
                <c:ptCount val="46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</c:numCache>
            </c:numRef>
          </c:val>
          <c:smooth val="0"/>
        </c:ser>
        <c:marker val="1"/>
        <c:axId val="35907531"/>
        <c:axId val="54732324"/>
      </c:lineChart>
      <c:catAx>
        <c:axId val="35907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32324"/>
        <c:crosses val="autoZero"/>
        <c:auto val="0"/>
        <c:lblOffset val="100"/>
        <c:tickLblSkip val="2"/>
        <c:tickMarkSkip val="2"/>
        <c:noMultiLvlLbl val="0"/>
      </c:catAx>
      <c:valAx>
        <c:axId val="54732324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075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Sheet'!$J$4:$J$49</c:f>
              <c:numCache>
                <c:ptCount val="46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3079</c:v>
                </c:pt>
                <c:pt idx="45">
                  <c:v>3123</c:v>
                </c:pt>
              </c:numCache>
            </c:numRef>
          </c:val>
        </c:ser>
        <c:axId val="22828869"/>
        <c:axId val="4133230"/>
      </c:barChart>
      <c:catAx>
        <c:axId val="22828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3230"/>
        <c:crosses val="autoZero"/>
        <c:auto val="0"/>
        <c:lblOffset val="100"/>
        <c:tickLblSkip val="2"/>
        <c:tickMarkSkip val="2"/>
        <c:noMultiLvlLbl val="0"/>
      </c:catAx>
      <c:valAx>
        <c:axId val="4133230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288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Sheet'!$Q$4:$Q$49</c:f>
              <c:numCache>
                <c:ptCount val="46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901</c:v>
                </c:pt>
                <c:pt idx="45">
                  <c:v>1000</c:v>
                </c:pt>
              </c:numCache>
            </c:numRef>
          </c:val>
        </c:ser>
        <c:axId val="37199071"/>
        <c:axId val="66356184"/>
      </c:barChart>
      <c:catAx>
        <c:axId val="3719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56184"/>
        <c:crosses val="autoZero"/>
        <c:auto val="0"/>
        <c:lblOffset val="100"/>
        <c:tickLblSkip val="2"/>
        <c:tickMarkSkip val="2"/>
        <c:noMultiLvlLbl val="0"/>
      </c:catAx>
      <c:valAx>
        <c:axId val="663561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90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0.2605</cdr:y>
    </cdr:from>
    <cdr:to>
      <cdr:x>0.973</cdr:x>
      <cdr:y>0.405</cdr:y>
    </cdr:to>
    <cdr:sp>
      <cdr:nvSpPr>
        <cdr:cNvPr id="1" name="Text Box 2"/>
        <cdr:cNvSpPr txBox="1">
          <a:spLocks noChangeArrowheads="1"/>
        </cdr:cNvSpPr>
      </cdr:nvSpPr>
      <cdr:spPr>
        <a:xfrm>
          <a:off x="2914650" y="8763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 using USDA planted acreage estimate of 47.8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0.9435</cdr:x>
      <cdr:y>0.35725</cdr:y>
    </cdr:from>
    <cdr:to>
      <cdr:x>0.96425</cdr:x>
      <cdr:y>0.53875</cdr:y>
    </cdr:to>
    <cdr:sp>
      <cdr:nvSpPr>
        <cdr:cNvPr id="3" name="Line 5"/>
        <cdr:cNvSpPr>
          <a:spLocks/>
        </cdr:cNvSpPr>
      </cdr:nvSpPr>
      <cdr:spPr>
        <a:xfrm>
          <a:off x="4600575" y="1209675"/>
          <a:ext cx="10477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c1929c-4520-45a0-9219-c785ef20969a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0.0935</cdr:y>
    </cdr:from>
    <cdr:to>
      <cdr:x>0.85575</cdr:x>
      <cdr:y>0.2065</cdr:y>
    </cdr:to>
    <cdr:sp>
      <cdr:nvSpPr>
        <cdr:cNvPr id="1" name="Text Box 2"/>
        <cdr:cNvSpPr txBox="1">
          <a:spLocks noChangeArrowheads="1"/>
        </cdr:cNvSpPr>
      </cdr:nvSpPr>
      <cdr:spPr>
        <a:xfrm>
          <a:off x="2247900" y="314325"/>
          <a:ext cx="1924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based on USDA yield estimate of 47.6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0.9585</cdr:x>
      <cdr:y>0.268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381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7c44d5a-4b54-4caf-b0a6-0c3f28f155ff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133ce09-ca40-421b-a5cd-0c9ff444fdd4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 of 47.8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2017 USDA estimated yield of 47.6 bu/A and USDA estimated 47.8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0.21575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733425"/>
          <a:ext cx="123825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0ca271-7580-488f-82f1-a5b1e07fd725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2d42941-f8e1-4531-84e0-e4d5f4bb854b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95547dd-e682-48bb-90a7-2f7b1c937a93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2</xdr:row>
      <xdr:rowOff>114300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438150"/>
          <a:ext cx="98107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4a6fd27-2c60-4796-915b-8c06d4e345a0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0.951</cdr:x>
      <cdr:y>0.20125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629150" y="676275"/>
          <a:ext cx="381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1270b2e-0c06-4015-a7fe-3ef7589252be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USDA estimated yield of 47.6 bu/A and USDA estimated 47.8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b03f27f-2535-4f68-8bef-02bfde43a616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0.25</cdr:y>
    </cdr:from>
    <cdr:to>
      <cdr:x>0.9705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90950" y="8477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0.9425</cdr:x>
      <cdr:y>0.30425</cdr:y>
    </cdr:from>
    <cdr:to>
      <cdr:x>0.96975</cdr:x>
      <cdr:y>0.6295</cdr:y>
    </cdr:to>
    <cdr:sp>
      <cdr:nvSpPr>
        <cdr:cNvPr id="3" name="Line 5"/>
        <cdr:cNvSpPr>
          <a:spLocks/>
        </cdr:cNvSpPr>
      </cdr:nvSpPr>
      <cdr:spPr>
        <a:xfrm>
          <a:off x="4591050" y="1028700"/>
          <a:ext cx="133350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295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d2ca5e7-5b39-4b70-b486-00cdf4ab52dc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2018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e8040cbd-c667-4fd1-a8b0-7c8c07ac1cb1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6006ec6-6090-4f51-b768-4cc23af48ed6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C81"/>
  <sheetViews>
    <sheetView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0" width="9.140625" style="4" customWidth="1"/>
    <col min="51" max="51" width="4.7109375" style="4" customWidth="1"/>
    <col min="52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0" ht="12.75">
      <c r="B3" s="15" t="str">
        <f>'Wheat Annual Balance Sheet'!B2&amp;" "&amp;"&amp; K-State Ag. Econ. Dept."</f>
        <v>Source:  USDA WASDE Report 2.8.19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78" t="s">
        <v>130</v>
      </c>
      <c r="AW3" s="78"/>
      <c r="AX3" s="78"/>
    </row>
    <row r="4" spans="3:56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73" t="s">
        <v>133</v>
      </c>
      <c r="AW4" s="79" t="s">
        <v>131</v>
      </c>
      <c r="AX4" s="79" t="s">
        <v>132</v>
      </c>
      <c r="BB4" s="57" t="s">
        <v>134</v>
      </c>
      <c r="BC4" s="13">
        <f>COUNT(C8:AS8)</f>
        <v>43</v>
      </c>
      <c r="BD4" s="13">
        <f>COUNT(AJ8:AS8)</f>
        <v>10</v>
      </c>
    </row>
    <row r="5" spans="3:50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5">
        <v>18</v>
      </c>
      <c r="AW5" s="105">
        <v>18</v>
      </c>
      <c r="AX5" s="105">
        <v>18</v>
      </c>
    </row>
    <row r="6" spans="2:159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137</v>
      </c>
      <c r="AP6" s="12" t="s">
        <v>138</v>
      </c>
      <c r="AQ6" s="12" t="s">
        <v>139</v>
      </c>
      <c r="AR6" s="12" t="s">
        <v>140</v>
      </c>
      <c r="AS6" s="12" t="s">
        <v>141</v>
      </c>
      <c r="AT6" s="12" t="s">
        <v>142</v>
      </c>
      <c r="AU6" s="115" t="s">
        <v>143</v>
      </c>
      <c r="AV6" s="114" t="s">
        <v>144</v>
      </c>
      <c r="AW6" s="114" t="s">
        <v>144</v>
      </c>
      <c r="AX6" s="114" t="s">
        <v>144</v>
      </c>
      <c r="AZ6" s="4" t="s">
        <v>136</v>
      </c>
      <c r="BA6" s="13" t="s">
        <v>128</v>
      </c>
      <c r="BB6" s="13" t="s">
        <v>129</v>
      </c>
      <c r="BC6" s="13" t="s">
        <v>127</v>
      </c>
      <c r="BD6" s="13" t="s">
        <v>127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2:52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4"/>
      <c r="AW7" s="74"/>
      <c r="AX7" s="74"/>
      <c r="AZ7" s="43"/>
    </row>
    <row r="8" spans="2:159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5">
        <v>47.8</v>
      </c>
      <c r="AW8" s="75">
        <f>AV8</f>
        <v>47.8</v>
      </c>
      <c r="AX8" s="75">
        <f>AW8</f>
        <v>47.8</v>
      </c>
      <c r="AZ8" s="42"/>
      <c r="BA8" s="72">
        <f aca="true" t="shared" si="0" ref="BA8:BA15">MIN(C8:AS8)</f>
        <v>53.6</v>
      </c>
      <c r="BB8" s="72">
        <f aca="true" t="shared" si="1" ref="BB8:BB15">MAX(C8:AS8)</f>
        <v>88.3</v>
      </c>
      <c r="BC8" s="71">
        <f aca="true" t="shared" si="2" ref="BC8:BC15">RANK(AS8,C8:AS8,0)</f>
        <v>41</v>
      </c>
      <c r="BD8" s="71">
        <f aca="true" t="shared" si="3" ref="BD8:BD15">RANK(AS8,AJ8:AS8,0)</f>
        <v>8</v>
      </c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</row>
    <row r="9" spans="2:159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06">
        <v>39.6</v>
      </c>
      <c r="AW9" s="75">
        <f>AV9</f>
        <v>39.6</v>
      </c>
      <c r="AX9" s="75">
        <f>AW9</f>
        <v>39.6</v>
      </c>
      <c r="AZ9" s="42"/>
      <c r="BA9" s="72">
        <f t="shared" si="0"/>
        <v>45.3</v>
      </c>
      <c r="BB9" s="72">
        <f t="shared" si="1"/>
        <v>80.6</v>
      </c>
      <c r="BC9" s="71">
        <f t="shared" si="2"/>
        <v>38</v>
      </c>
      <c r="BD9" s="71">
        <f t="shared" si="3"/>
        <v>6</v>
      </c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</row>
    <row r="10" spans="2:159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06">
        <v>47.6</v>
      </c>
      <c r="AW10" s="75">
        <f>MIN(AI10:AV10)</f>
        <v>38.71794871794872</v>
      </c>
      <c r="AX10" s="75">
        <f>MAX(AI10:AV10)</f>
        <v>52.7</v>
      </c>
      <c r="AZ10" s="42"/>
      <c r="BA10" s="72">
        <f t="shared" si="0"/>
        <v>27.247706422018346</v>
      </c>
      <c r="BB10" s="72">
        <f t="shared" si="1"/>
        <v>47.12</v>
      </c>
      <c r="BC10" s="71">
        <f t="shared" si="2"/>
        <v>9</v>
      </c>
      <c r="BD10" s="71">
        <f t="shared" si="3"/>
        <v>8</v>
      </c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</row>
    <row r="11" spans="2:56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X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76">
        <f t="shared" si="7"/>
        <v>0.8284518828451883</v>
      </c>
      <c r="AW11" s="76">
        <f t="shared" si="6"/>
        <v>0.8284518828451883</v>
      </c>
      <c r="AX11" s="76">
        <f t="shared" si="6"/>
        <v>0.8284518828451883</v>
      </c>
      <c r="AZ11" s="43"/>
      <c r="BA11" s="72">
        <f t="shared" si="0"/>
        <v>0.7595356550580431</v>
      </c>
      <c r="BB11" s="72">
        <f t="shared" si="1"/>
        <v>0.9279038718291054</v>
      </c>
      <c r="BC11" s="71">
        <f t="shared" si="2"/>
        <v>21</v>
      </c>
      <c r="BD11" s="71">
        <f t="shared" si="3"/>
        <v>4</v>
      </c>
    </row>
    <row r="12" spans="2:159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77">
        <v>1884</v>
      </c>
      <c r="AW12" s="77">
        <f>AW9*AW10</f>
        <v>1533.2307692307695</v>
      </c>
      <c r="AX12" s="77">
        <f>AX9*AX10</f>
        <v>2086.92</v>
      </c>
      <c r="AZ12" s="42">
        <f>AS12/AS$12</f>
        <v>1</v>
      </c>
      <c r="BA12" s="61">
        <f t="shared" si="0"/>
        <v>1606</v>
      </c>
      <c r="BB12" s="61">
        <f t="shared" si="1"/>
        <v>2785</v>
      </c>
      <c r="BC12" s="71">
        <f t="shared" si="2"/>
        <v>31</v>
      </c>
      <c r="BD12" s="71">
        <f t="shared" si="3"/>
        <v>7</v>
      </c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</row>
    <row r="13" spans="2:159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2">
        <f>AU28</f>
        <v>1099</v>
      </c>
      <c r="AW13" s="107">
        <f>AV13</f>
        <v>1099</v>
      </c>
      <c r="AX13" s="107">
        <f>AW13</f>
        <v>1099</v>
      </c>
      <c r="AZ13" s="42">
        <f>AS13/AS$12</f>
        <v>0.3646944713870029</v>
      </c>
      <c r="BA13" s="61">
        <f t="shared" si="0"/>
        <v>306</v>
      </c>
      <c r="BB13" s="61">
        <f t="shared" si="1"/>
        <v>1905</v>
      </c>
      <c r="BC13" s="71">
        <f t="shared" si="2"/>
        <v>20</v>
      </c>
      <c r="BD13" s="71">
        <f t="shared" si="3"/>
        <v>3</v>
      </c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</row>
    <row r="14" spans="2:159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157</v>
      </c>
      <c r="AV14" s="92">
        <v>140</v>
      </c>
      <c r="AW14" s="107">
        <f>AV14</f>
        <v>140</v>
      </c>
      <c r="AX14" s="107">
        <f>AW14</f>
        <v>140</v>
      </c>
      <c r="AZ14" s="42">
        <f>AS14/AS$12</f>
        <v>0.0548011639185257</v>
      </c>
      <c r="BA14" s="61">
        <f t="shared" si="0"/>
        <v>2</v>
      </c>
      <c r="BB14" s="61">
        <f t="shared" si="1"/>
        <v>174</v>
      </c>
      <c r="BC14" s="71">
        <f t="shared" si="2"/>
        <v>7</v>
      </c>
      <c r="BD14" s="71">
        <f t="shared" si="3"/>
        <v>7</v>
      </c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</row>
    <row r="15" spans="2:159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X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3079</v>
      </c>
      <c r="AV15" s="77">
        <v>3123</v>
      </c>
      <c r="AW15" s="77">
        <f t="shared" si="10"/>
        <v>2772.2307692307695</v>
      </c>
      <c r="AX15" s="77">
        <f t="shared" si="10"/>
        <v>3325.92</v>
      </c>
      <c r="AZ15" s="42">
        <f>AS15/AS$12</f>
        <v>1.4194956353055286</v>
      </c>
      <c r="BA15" s="61">
        <f t="shared" si="0"/>
        <v>2125</v>
      </c>
      <c r="BB15" s="61">
        <f t="shared" si="1"/>
        <v>4016.57</v>
      </c>
      <c r="BC15" s="71">
        <f t="shared" si="2"/>
        <v>28</v>
      </c>
      <c r="BD15" s="71">
        <f t="shared" si="3"/>
        <v>7</v>
      </c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</row>
    <row r="16" spans="2:159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77"/>
      <c r="AW16" s="77"/>
      <c r="AX16" s="77"/>
      <c r="AZ16" s="43"/>
      <c r="BA16" s="61"/>
      <c r="BB16" s="61"/>
      <c r="BC16" s="71"/>
      <c r="BD16" s="71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2:159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2">
        <v>63</v>
      </c>
      <c r="AW17" s="107">
        <f aca="true" t="shared" si="11" ref="AW17:AX19">AV17</f>
        <v>63</v>
      </c>
      <c r="AX17" s="107">
        <f t="shared" si="11"/>
        <v>63</v>
      </c>
      <c r="AZ17" s="42">
        <f>AS17/AS$12</f>
        <v>0.03249272550921436</v>
      </c>
      <c r="BA17" s="61">
        <f>MIN(C17:AS17)</f>
        <v>67</v>
      </c>
      <c r="BB17" s="61">
        <f>MAX(C17:AS17)</f>
        <v>113</v>
      </c>
      <c r="BC17" s="71">
        <f>RANK(AS17,C17:AS17,0)</f>
        <v>43</v>
      </c>
      <c r="BD17" s="71">
        <f>RANK(AS17,AJ17:AS17,0)</f>
        <v>10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</row>
    <row r="18" spans="2:159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2">
        <v>970</v>
      </c>
      <c r="AW18" s="107">
        <f t="shared" si="11"/>
        <v>970</v>
      </c>
      <c r="AX18" s="107">
        <f t="shared" si="11"/>
        <v>970</v>
      </c>
      <c r="AZ18" s="42">
        <f>AS18/AS$12</f>
        <v>0.46411251212415133</v>
      </c>
      <c r="BA18" s="61">
        <f>MIN(C18:AS18)</f>
        <v>544</v>
      </c>
      <c r="BB18" s="61">
        <f>MAX(C18:AS18)</f>
        <v>958</v>
      </c>
      <c r="BC18" s="71">
        <f>RANK(AS18,C18:AS18,0)</f>
        <v>3</v>
      </c>
      <c r="BD18" s="71">
        <f>RANK(AS18,AJ18:AS18,0)</f>
        <v>2</v>
      </c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</row>
    <row r="19" spans="2:159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51</v>
      </c>
      <c r="AV19" s="92">
        <v>80</v>
      </c>
      <c r="AW19" s="107">
        <f t="shared" si="11"/>
        <v>80</v>
      </c>
      <c r="AX19" s="107">
        <f t="shared" si="11"/>
        <v>80</v>
      </c>
      <c r="AZ19" s="42">
        <f>AS19/AS$12</f>
        <v>0.07225994180407372</v>
      </c>
      <c r="BA19" s="61">
        <f>MIN(C19:AS19)</f>
        <v>30</v>
      </c>
      <c r="BB19" s="61">
        <f>MAX(C19:AS19)</f>
        <v>482.4</v>
      </c>
      <c r="BC19" s="71">
        <f>RANK(AS19,C19:AS19,0)</f>
        <v>29</v>
      </c>
      <c r="BD19" s="71">
        <f>RANK(AS19,AJ19:AS19,0)</f>
        <v>5</v>
      </c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</row>
    <row r="20" spans="2:159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X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1079</v>
      </c>
      <c r="AV20" s="77">
        <f>SUM(AV17:AV19)</f>
        <v>1113</v>
      </c>
      <c r="AW20" s="77">
        <f t="shared" si="15"/>
        <v>1113</v>
      </c>
      <c r="AX20" s="77">
        <f t="shared" si="15"/>
        <v>1113</v>
      </c>
      <c r="AZ20" s="42">
        <f>AS20/AS$12</f>
        <v>0.5693501454898157</v>
      </c>
      <c r="BA20" s="61">
        <f>MIN(C20:AS20)</f>
        <v>672</v>
      </c>
      <c r="BB20" s="61">
        <f>MAX(C20:AS20)</f>
        <v>1388</v>
      </c>
      <c r="BC20" s="71">
        <f>RANK(AS20,C20:AS20,0)</f>
        <v>16</v>
      </c>
      <c r="BD20" s="71">
        <f>RANK(AS20,AJ20:AS20,0)</f>
        <v>5</v>
      </c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</row>
    <row r="21" spans="2:159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77"/>
      <c r="AW21" s="77"/>
      <c r="AX21" s="77"/>
      <c r="AZ21" s="42"/>
      <c r="BA21" s="61"/>
      <c r="BB21" s="61"/>
      <c r="BC21" s="71"/>
      <c r="BD21" s="7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</row>
    <row r="22" spans="2:159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901</v>
      </c>
      <c r="AV22" s="92">
        <v>1000</v>
      </c>
      <c r="AW22" s="107">
        <f>AV22</f>
        <v>1000</v>
      </c>
      <c r="AX22" s="107">
        <f>AW22</f>
        <v>1000</v>
      </c>
      <c r="AZ22" s="42"/>
      <c r="BA22" s="61">
        <f>MIN(C22:AS22)</f>
        <v>778</v>
      </c>
      <c r="BB22" s="61">
        <f>MAX(C22:AS22)</f>
        <v>1711.147</v>
      </c>
      <c r="BC22" s="71">
        <f>RANK(AS22,C22:AS22,0)</f>
        <v>43</v>
      </c>
      <c r="BD22" s="71">
        <f>RANK(AS22,AJ22:AS22,0)</f>
        <v>10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</row>
    <row r="23" spans="2:159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2"/>
      <c r="AW23" s="107"/>
      <c r="AX23" s="107"/>
      <c r="AZ23" s="42"/>
      <c r="BA23" s="61">
        <f>MIN(C23:AS23)</f>
        <v>22.67</v>
      </c>
      <c r="BB23" s="61">
        <f>MAX(C23:AS23)</f>
        <v>84.019</v>
      </c>
      <c r="BC23" s="71" t="e">
        <f>RANK(AS23,C23:AS23,0)</f>
        <v>#N/A</v>
      </c>
      <c r="BD23" s="71" t="e">
        <f>RANK(AS23,AJ23:AS23,0)</f>
        <v>#N/A</v>
      </c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59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X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901</v>
      </c>
      <c r="AV24" s="77">
        <f t="shared" si="17"/>
        <v>1000</v>
      </c>
      <c r="AW24" s="77">
        <f t="shared" si="17"/>
        <v>1000</v>
      </c>
      <c r="AX24" s="77">
        <f t="shared" si="17"/>
        <v>1000</v>
      </c>
      <c r="AZ24" s="42">
        <f>AS24/AS$12</f>
        <v>0.3773035887487876</v>
      </c>
      <c r="BA24" s="61">
        <f>MIN(C24:AS24)</f>
        <v>778</v>
      </c>
      <c r="BB24" s="61">
        <f>MAX(C24:AS24)</f>
        <v>1771</v>
      </c>
      <c r="BC24" s="71">
        <f>RANK(AS24,C24:AS24,0)</f>
        <v>43</v>
      </c>
      <c r="BD24" s="71">
        <f>RANK(AS24,AJ24:AS24,0)</f>
        <v>10</v>
      </c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</row>
    <row r="25" spans="2:159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77"/>
      <c r="AW25" s="77"/>
      <c r="AX25" s="77"/>
      <c r="AZ25" s="42"/>
      <c r="BA25" s="61"/>
      <c r="BB25" s="61"/>
      <c r="BC25" s="71"/>
      <c r="BD25" s="71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</row>
    <row r="26" spans="2:159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W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1980</v>
      </c>
      <c r="AV26" s="77">
        <v>2113</v>
      </c>
      <c r="AW26" s="77">
        <f t="shared" si="19"/>
        <v>2113</v>
      </c>
      <c r="AX26" s="77">
        <f>AX20+AX24</f>
        <v>2113</v>
      </c>
      <c r="AZ26" s="42">
        <f>AS26/AS$12</f>
        <v>0.946168768186227</v>
      </c>
      <c r="BA26" s="61">
        <f>MIN(C26:AS26)</f>
        <v>1691</v>
      </c>
      <c r="BB26" s="61">
        <f>MAX(C26:AS26)</f>
        <v>2684</v>
      </c>
      <c r="BC26" s="71">
        <f>RANK(AS26,C26:AS26,0)</f>
        <v>40</v>
      </c>
      <c r="BD26" s="71">
        <f>RANK(AS26,AJ26:AS26,0)</f>
        <v>10</v>
      </c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</row>
    <row r="27" spans="2:159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77"/>
      <c r="AW27" s="77"/>
      <c r="AX27" s="77"/>
      <c r="AZ27" s="43"/>
      <c r="BA27" s="61"/>
      <c r="BB27" s="61"/>
      <c r="BC27" s="71"/>
      <c r="BD27" s="71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</row>
    <row r="28" spans="2:159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W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2">
        <v>1010</v>
      </c>
      <c r="AW28" s="77">
        <f t="shared" si="21"/>
        <v>659.2307692307695</v>
      </c>
      <c r="AX28" s="77">
        <f>AX15-AX26</f>
        <v>1212.92</v>
      </c>
      <c r="AZ28" s="42">
        <f>AS28/AS$12</f>
        <v>0.47332686711930166</v>
      </c>
      <c r="BA28" s="61">
        <f>MIN(C28:AS28)</f>
        <v>306</v>
      </c>
      <c r="BB28" s="61">
        <f>MAX(C28:AS28)</f>
        <v>1905</v>
      </c>
      <c r="BC28" s="71">
        <f>RANK(AS28,C28:AS28,0)</f>
        <v>11</v>
      </c>
      <c r="BD28" s="71">
        <f>RANK(AS28,AJ28:AS28,0)</f>
        <v>1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</row>
    <row r="29" spans="2:159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2"/>
      <c r="AW29" s="77"/>
      <c r="AX29" s="77"/>
      <c r="AZ29" s="42"/>
      <c r="BA29" s="61">
        <f>MIN(C29:AS29)</f>
        <v>29</v>
      </c>
      <c r="BB29" s="61">
        <f>MAX(C29:AS29)</f>
        <v>975.6648</v>
      </c>
      <c r="BC29" s="71"/>
      <c r="BD29" s="71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</row>
    <row r="30" spans="2:159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  <c r="AW30" s="77"/>
      <c r="AX30" s="77"/>
      <c r="AZ30" s="43"/>
      <c r="BA30" s="61">
        <f>MIN(C30:AS30)</f>
        <v>6</v>
      </c>
      <c r="BB30" s="61">
        <f>MAX(C30:AS30)</f>
        <v>1061</v>
      </c>
      <c r="BC30" s="71"/>
      <c r="BD30" s="71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2"/>
      <c r="AW31" s="107"/>
      <c r="AX31" s="107"/>
      <c r="AZ31" s="42"/>
      <c r="BA31" s="61">
        <f>MIN(C31:AS31)</f>
        <v>1</v>
      </c>
      <c r="BB31" s="61">
        <f>MAX(C31:AS31)</f>
        <v>678</v>
      </c>
      <c r="BC31" s="71"/>
      <c r="BD31" s="71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2"/>
      <c r="AW32" s="107"/>
      <c r="AX32" s="107"/>
      <c r="AZ32" s="43"/>
      <c r="BA32" s="61">
        <f>MIN(C32:AS32)</f>
        <v>0</v>
      </c>
      <c r="BB32" s="61">
        <f>MAX(C32:AS32)</f>
        <v>830</v>
      </c>
      <c r="BC32" s="71">
        <f>RANK(AS32,C32:AS32,0)</f>
        <v>33</v>
      </c>
      <c r="BD32" s="71">
        <f>RANK(AS32,AJ32:AS32,0)</f>
        <v>2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56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43"/>
      <c r="BA33" s="62"/>
      <c r="BB33" s="62"/>
      <c r="BC33" s="71"/>
      <c r="BD33" s="71"/>
    </row>
    <row r="34" spans="2:159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X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0.555050505050505</v>
      </c>
      <c r="AV34" s="84">
        <f t="shared" si="26"/>
        <v>0.4779933743492664</v>
      </c>
      <c r="AW34" s="84">
        <f t="shared" si="25"/>
        <v>0.31198805926681</v>
      </c>
      <c r="AX34" s="84">
        <f t="shared" si="25"/>
        <v>0.5740274491244676</v>
      </c>
      <c r="AZ34" s="42"/>
      <c r="BA34" s="84">
        <f>MIN(C34:AS34)</f>
        <v>0.1313304721030043</v>
      </c>
      <c r="BB34" s="84">
        <f>MAX(C34:AS34)</f>
        <v>0.9719387755102041</v>
      </c>
      <c r="BC34" s="71">
        <f>RANK(AS34,C34:AS34,0)</f>
        <v>8</v>
      </c>
      <c r="BD34" s="71">
        <f>RANK(AS34,AJ34:AS34,0)</f>
        <v>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</row>
    <row r="35" spans="2:56" ht="12.75">
      <c r="B35" s="85"/>
      <c r="AP35" s="7"/>
      <c r="AZ35" s="43"/>
      <c r="BC35" s="71"/>
      <c r="BD35" s="71"/>
    </row>
    <row r="36" spans="2:56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f>AV42</f>
        <v>5.15</v>
      </c>
      <c r="AW36" s="87"/>
      <c r="AX36" s="87"/>
      <c r="AZ36" s="43"/>
      <c r="BA36" s="87">
        <f>MIN(C36:AS36)</f>
        <v>2.33</v>
      </c>
      <c r="BB36" s="87">
        <f>MAX(C36:AS36)</f>
        <v>7.77</v>
      </c>
      <c r="BC36" s="71">
        <f>RANK(AS36,C36:AS36,0)</f>
        <v>8</v>
      </c>
      <c r="BD36" s="71">
        <f>RANK(AS36,AJ36:AS36,0)</f>
        <v>8</v>
      </c>
    </row>
    <row r="37" spans="2:50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</row>
    <row r="38" spans="2:50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</row>
    <row r="39" spans="2:51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</row>
    <row r="40" spans="2:51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 t="s">
        <v>131</v>
      </c>
      <c r="AV40" s="101">
        <v>5.05</v>
      </c>
      <c r="AW40" s="57"/>
      <c r="AX40" s="57"/>
      <c r="AY40" s="57"/>
    </row>
    <row r="41" spans="2:51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 t="s">
        <v>132</v>
      </c>
      <c r="AV41" s="101">
        <v>5.25</v>
      </c>
      <c r="AW41" s="65"/>
      <c r="AX41" s="57"/>
      <c r="AY41" s="57"/>
    </row>
    <row r="42" spans="2:51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 t="s">
        <v>135</v>
      </c>
      <c r="AV42" s="88">
        <f>AVERAGE(AV40:AV41)</f>
        <v>5.15</v>
      </c>
      <c r="AW42" s="65"/>
      <c r="AX42" s="57"/>
      <c r="AY42" s="57"/>
    </row>
    <row r="43" spans="2:51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W43" s="65"/>
      <c r="AX43" s="57"/>
      <c r="AY43" s="57"/>
    </row>
    <row r="44" spans="2:51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</row>
    <row r="45" spans="2:159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137</v>
      </c>
      <c r="AP45" s="12" t="s">
        <v>138</v>
      </c>
      <c r="AQ45" s="12" t="s">
        <v>139</v>
      </c>
      <c r="AR45" s="12" t="s">
        <v>140</v>
      </c>
      <c r="AS45" s="12" t="s">
        <v>141</v>
      </c>
      <c r="AT45" s="12" t="s">
        <v>142</v>
      </c>
      <c r="AU45" s="12" t="s">
        <v>143</v>
      </c>
      <c r="AV45" s="12" t="s">
        <v>144</v>
      </c>
      <c r="AW45" s="12"/>
      <c r="AX45" s="57"/>
      <c r="AY45" s="57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2:51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</row>
    <row r="47" spans="2:159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29.5</v>
      </c>
      <c r="AT47" s="56">
        <v>26.5</v>
      </c>
      <c r="AU47" s="56">
        <v>23.1</v>
      </c>
      <c r="AV47" s="56">
        <v>22.2</v>
      </c>
      <c r="AW47" s="56"/>
      <c r="AX47" s="56"/>
      <c r="AY47" s="56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  <row r="48" spans="2:159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6"/>
      <c r="AX48" s="56"/>
      <c r="AY48" s="56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</row>
    <row r="49" spans="2:159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</row>
    <row r="50" spans="2:51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</row>
    <row r="51" spans="2:159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</row>
    <row r="52" spans="2:159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</row>
    <row r="53" spans="2:159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</row>
    <row r="54" spans="2:159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</row>
    <row r="55" spans="2:159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</row>
    <row r="56" spans="2:159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</row>
    <row r="57" spans="2:159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2:159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</row>
    <row r="59" spans="2:159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</row>
    <row r="60" spans="2:159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</row>
    <row r="61" spans="2:159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</row>
    <row r="62" spans="2:159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</row>
    <row r="63" spans="2:159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2:159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</row>
    <row r="65" spans="2:159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</row>
    <row r="66" spans="2:159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</row>
    <row r="67" spans="2:159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</row>
    <row r="68" spans="2:159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</row>
    <row r="69" spans="2:159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</row>
    <row r="70" spans="2:159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</row>
    <row r="71" spans="2:159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</row>
    <row r="72" spans="2:51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</row>
    <row r="73" spans="2:51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57"/>
      <c r="AX73" s="57"/>
      <c r="AY73" s="57"/>
    </row>
    <row r="74" spans="2:51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</row>
    <row r="75" spans="2:51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2:51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</row>
    <row r="77" spans="2:51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</row>
    <row r="78" spans="2:51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</row>
    <row r="79" spans="2:159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 BD7 BD16 BD21 BD25 BD27 BD30 BD33 BD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9" sqref="E49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29.5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23.1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157</v>
      </c>
      <c r="J48" s="51">
        <f>'Wheat Annual Balance Sheet'!$AU$15</f>
        <v>3079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51</v>
      </c>
      <c r="N48" s="51">
        <f>'Wheat Annual Balance Sheet'!$AU$20</f>
        <v>1079</v>
      </c>
      <c r="O48" s="51">
        <f>'Wheat Annual Balance Sheet'!$AU$22</f>
        <v>901</v>
      </c>
      <c r="P48" s="51">
        <f>'Wheat Annual Balance Sheet'!$AU$23</f>
        <v>0</v>
      </c>
      <c r="Q48" s="51">
        <f>'Wheat Annual Balance Sheet'!$AU$24</f>
        <v>901</v>
      </c>
      <c r="R48" s="51">
        <f>'Wheat Annual Balance Sheet'!$AU$26</f>
        <v>1980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0.555050505050505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22.2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140</v>
      </c>
      <c r="J49" s="51">
        <f>'Wheat Annual Balance Sheet'!$AV$15</f>
        <v>3123</v>
      </c>
      <c r="K49" s="51">
        <f>'Wheat Annual Balance Sheet'!$AV$17</f>
        <v>63</v>
      </c>
      <c r="L49" s="51">
        <f>'Wheat Annual Balance Sheet'!$AV$18</f>
        <v>970</v>
      </c>
      <c r="M49" s="51">
        <f>'Wheat Annual Balance Sheet'!$AV$19</f>
        <v>80</v>
      </c>
      <c r="N49" s="51">
        <f>'Wheat Annual Balance Sheet'!$AV$20</f>
        <v>1113</v>
      </c>
      <c r="O49" s="51">
        <f>'Wheat Annual Balance Sheet'!$AV$22</f>
        <v>1000</v>
      </c>
      <c r="P49" s="51">
        <f>'Wheat Annual Balance Sheet'!$AV$23</f>
        <v>0</v>
      </c>
      <c r="Q49" s="51">
        <f>'Wheat Annual Balance Sheet'!$AV$24</f>
        <v>1000</v>
      </c>
      <c r="R49" s="51">
        <f>'Wheat Annual Balance Sheet'!$AV$26</f>
        <v>2113</v>
      </c>
      <c r="S49" s="51">
        <f>'Wheat Annual Balance Sheet'!$AV$28</f>
        <v>1010</v>
      </c>
      <c r="T49" s="51"/>
      <c r="U49" s="51"/>
      <c r="V49" s="51"/>
      <c r="W49" s="51"/>
      <c r="X49" s="52">
        <f>'Wheat Annual Balance Sheet'!$AV$34</f>
        <v>0.4779933743492664</v>
      </c>
      <c r="Y49" s="53">
        <f>'Wheat Annual Balance Sheet'!$AV$36</f>
        <v>5.15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34:42" ht="15" thickBot="1"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2019-02-11T19:53:37Z</dcterms:modified>
  <cp:category/>
  <cp:version/>
  <cp:contentType/>
  <cp:contentStatus/>
</cp:coreProperties>
</file>