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<sst xmlns="http://schemas.openxmlformats.org/spreadsheetml/2006/main" count="383" uniqueCount="147">
  <si>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</si>
  <si>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</si>
  <si>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</si>
  <si>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</si>
  <si>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</si>
  <si>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</si>
  <si>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</si>
  <si>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</si>
  <si>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</si>
  <si>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</si>
  <si>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</si>
  <si>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</si>
  <si>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</si>
  <si>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</si>
  <si>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</si>
  <si>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</si>
  <si>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</si>
  <si>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</si>
  <si>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</si>
  <si>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</si>
  <si>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</si>
  <si>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</si>
  <si>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</si>
  <si>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</si>
  <si>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</si>
  <si>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</si>
  <si>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</si>
  <si>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</si>
  <si>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</si>
  <si>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</si>
  <si>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</si>
  <si>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</si>
  <si>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</si>
  <si>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</si>
  <si>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</si>
  <si>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</si>
  <si>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</si>
  <si>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</si>
  <si>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</si>
  <si>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</si>
  <si>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</si>
  <si>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</si>
  <si>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</si>
  <si>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</si>
  <si>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</si>
  <si>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</si>
  <si>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</si>
  <si>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</si>
  <si>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</si>
  <si>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</si>
  <si>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</si>
  <si>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</si>
  <si>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</si>
  <si>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</si>
  <si>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</si>
  <si>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</si>
  <si>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</si>
  <si>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</si>
  <si>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</si>
  <si>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</si>
  <si>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</si>
  <si>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</si>
  <si>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</si>
  <si>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</si>
  <si>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</si>
  <si>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</si>
  <si>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</si>
  <si>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</si>
  <si>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</si>
  <si>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</si>
  <si>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</si>
  <si>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</si>
  <si>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</si>
  <si>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</si>
  <si>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</si>
  <si>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</si>
  <si>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</si>
  <si>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</si>
  <si>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</si>
  <si>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</si>
  <si>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</si>
  <si>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</si>
  <si>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</si>
  <si>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</si>
  <si>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</si>
  <si>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</si>
  <si>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</si>
  <si>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</si>
  <si>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</si>
  <si>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</si>
  <si>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</si>
  <si>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</si>
  <si>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</si>
  <si>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</si>
  <si>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</si>
  <si>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</si>
  <si>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</si>
  <si>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</si>
  <si>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</si>
  <si>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</si>
  <si>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</si>
  <si>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</si>
  <si>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</si>
  <si>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</si>
  <si>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</si>
  <si>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</si>
  <si>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</si>
  <si>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</si>
  <si>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</si>
  <si>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</si>
  <si>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</si>
  <si>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</si>
  <si>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</si>
  <si>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</si>
  <si>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</si>
  <si>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</si>
  <si>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</si>
  <si>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</si>
  <si>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</si>
  <si>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</si>
  <si>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</si>
  <si>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</si>
  <si>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</si>
  <si>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</si>
  <si>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</si>
  <si>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</si>
  <si>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</si>
  <si>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</si>
  <si>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</si>
  <si>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</si>
  <si>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</si>
  <si>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</si>
  <si>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</si>
  <si>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</si>
  <si>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</si>
  <si>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</si>
  <si>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</si>
  <si>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</si>
  <si>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</si>
  <si>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</si>
  <si>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</si>
  <si>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</si>
  <si>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</si>
  <si>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</si>
  <si>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</si>
  <si>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Updated 11.8.19</t>
  </si>
  <si>
    <t>Source:  USDA WASDE Report 11.8.19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</si>
</sst>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0.48148148148148145</c:v>
                </c:pt>
              </c:numCache>
            </c:numRef>
          </c:val>
        </c:ser>
        <c:axId val="50419475"/>
        <c:axId val="51122092"/>
      </c:barChart>
      <c:catAx>
        <c:axId val="5041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2092"/>
        <c:crosses val="autoZero"/>
        <c:auto val="1"/>
        <c:lblOffset val="100"/>
        <c:tickLblSkip val="3"/>
        <c:noMultiLvlLbl val="0"/>
      </c:catAx>
      <c:valAx>
        <c:axId val="511220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9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4.6</c:v>
                </c:pt>
              </c:numCache>
            </c:numRef>
          </c:val>
          <c:smooth val="0"/>
        </c:ser>
        <c:marker val="1"/>
        <c:axId val="27656541"/>
        <c:axId val="47582278"/>
      </c:lineChart>
      <c:catAx>
        <c:axId val="27656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278"/>
        <c:crosses val="autoZero"/>
        <c:auto val="0"/>
        <c:lblOffset val="100"/>
        <c:tickLblSkip val="3"/>
        <c:tickMarkSkip val="2"/>
        <c:noMultiLvlLbl val="0"/>
      </c:catAx>
      <c:valAx>
        <c:axId val="47582278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565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0.48148148148148145</c:v>
                </c:pt>
              </c:numCache>
            </c:numRef>
          </c:val>
        </c:ser>
        <c:axId val="25587319"/>
        <c:axId val="28959280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4.6</c:v>
                </c:pt>
              </c:numCache>
            </c:numRef>
          </c:val>
          <c:smooth val="0"/>
        </c:ser>
        <c:axId val="59306929"/>
        <c:axId val="64000314"/>
      </c:lineChart>
      <c:catAx>
        <c:axId val="25587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59280"/>
        <c:crosses val="autoZero"/>
        <c:auto val="0"/>
        <c:lblOffset val="100"/>
        <c:tickLblSkip val="3"/>
        <c:tickMarkSkip val="2"/>
        <c:noMultiLvlLbl val="0"/>
      </c:catAx>
      <c:valAx>
        <c:axId val="2895928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7319"/>
        <c:crossesAt val="1"/>
        <c:crossBetween val="between"/>
        <c:dispUnits/>
        <c:minorUnit val="0.05"/>
      </c:valAx>
      <c:catAx>
        <c:axId val="59306929"/>
        <c:scaling>
          <c:orientation val="minMax"/>
        </c:scaling>
        <c:axPos val="b"/>
        <c:delete val="1"/>
        <c:majorTickMark val="out"/>
        <c:minorTickMark val="none"/>
        <c:tickLblPos val="nextTo"/>
        <c:crossAx val="64000314"/>
        <c:crosses val="autoZero"/>
        <c:auto val="0"/>
        <c:lblOffset val="100"/>
        <c:tickLblSkip val="1"/>
        <c:noMultiLvlLbl val="0"/>
      </c:catAx>
      <c:valAx>
        <c:axId val="64000314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06929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Sheet'!$G$4:$G$50</c:f>
              <c:numCache>
                <c:ptCount val="47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1920</c:v>
                </c:pt>
              </c:numCache>
            </c:numRef>
          </c:val>
        </c:ser>
        <c:axId val="39131915"/>
        <c:axId val="16642916"/>
      </c:barChart>
      <c:catAx>
        <c:axId val="3913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42916"/>
        <c:crosses val="autoZero"/>
        <c:auto val="0"/>
        <c:lblOffset val="100"/>
        <c:tickLblSkip val="3"/>
        <c:tickMarkSkip val="2"/>
        <c:noMultiLvlLbl val="0"/>
      </c:catAx>
      <c:valAx>
        <c:axId val="16642916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19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Sheet'!$N$4:$N$50</c:f>
              <c:numCache>
                <c:ptCount val="47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1103</c:v>
                </c:pt>
                <c:pt idx="46">
                  <c:v>1156</c:v>
                </c:pt>
              </c:numCache>
            </c:numRef>
          </c:val>
        </c:ser>
        <c:axId val="57445645"/>
        <c:axId val="47248758"/>
      </c:barChart>
      <c:catAx>
        <c:axId val="5744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8758"/>
        <c:crosses val="autoZero"/>
        <c:auto val="1"/>
        <c:lblOffset val="100"/>
        <c:tickLblSkip val="3"/>
        <c:noMultiLvlLbl val="0"/>
      </c:catAx>
      <c:valAx>
        <c:axId val="47248758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4564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Sheet'!$M$4:$M$50</c:f>
              <c:numCache>
                <c:ptCount val="47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90</c:v>
                </c:pt>
                <c:pt idx="46">
                  <c:v>140</c:v>
                </c:pt>
              </c:numCache>
            </c:numRef>
          </c:val>
        </c:ser>
        <c:axId val="22585639"/>
        <c:axId val="1944160"/>
      </c:barChart>
      <c:catAx>
        <c:axId val="22585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44160"/>
        <c:crosses val="autoZero"/>
        <c:auto val="1"/>
        <c:lblOffset val="100"/>
        <c:tickLblSkip val="3"/>
        <c:noMultiLvlLbl val="0"/>
      </c:catAx>
      <c:valAx>
        <c:axId val="19441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2585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Sheet'!$L$4:$L$50</c:f>
              <c:numCache>
                <c:ptCount val="47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955</c:v>
                </c:pt>
                <c:pt idx="46">
                  <c:v>955</c:v>
                </c:pt>
              </c:numCache>
            </c:numRef>
          </c:val>
        </c:ser>
        <c:axId val="17497441"/>
        <c:axId val="23259242"/>
      </c:barChart>
      <c:catAx>
        <c:axId val="1749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259242"/>
        <c:crosses val="autoZero"/>
        <c:auto val="1"/>
        <c:lblOffset val="100"/>
        <c:tickLblSkip val="3"/>
        <c:noMultiLvlLbl val="0"/>
      </c:catAx>
      <c:valAx>
        <c:axId val="23259242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4974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Sheet'!$E$4:$E$50</c:f>
              <c:numCache>
                <c:ptCount val="47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29.5</c:v>
                </c:pt>
                <c:pt idx="44">
                  <c:v>26.5</c:v>
                </c:pt>
                <c:pt idx="45">
                  <c:v>22.7</c:v>
                </c:pt>
                <c:pt idx="46">
                  <c:v>22.2</c:v>
                </c:pt>
              </c:numCache>
            </c:numRef>
          </c:val>
          <c:smooth val="0"/>
        </c:ser>
        <c:marker val="1"/>
        <c:axId val="8006587"/>
        <c:axId val="4950420"/>
      </c:lineChart>
      <c:catAx>
        <c:axId val="80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50420"/>
        <c:crosses val="autoZero"/>
        <c:auto val="0"/>
        <c:lblOffset val="100"/>
        <c:tickLblSkip val="3"/>
        <c:tickMarkSkip val="2"/>
        <c:noMultiLvlLbl val="0"/>
      </c:catAx>
      <c:valAx>
        <c:axId val="4950420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006587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Sheet'!$F$4:$F$50</c:f>
              <c:numCache>
                <c:ptCount val="47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</c:numCache>
            </c:numRef>
          </c:val>
        </c:ser>
        <c:axId val="44553781"/>
        <c:axId val="65439710"/>
      </c:barChart>
      <c:catAx>
        <c:axId val="44553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39710"/>
        <c:crosses val="autoZero"/>
        <c:auto val="0"/>
        <c:lblOffset val="100"/>
        <c:tickLblSkip val="3"/>
        <c:tickMarkSkip val="2"/>
        <c:noMultiLvlLbl val="0"/>
      </c:catAx>
      <c:valAx>
        <c:axId val="65439710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53781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Sheet'!$C$4:$C$50</c:f>
              <c:numCache>
                <c:ptCount val="47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45.2</c:v>
                </c:pt>
              </c:numCache>
            </c:numRef>
          </c:val>
          <c:smooth val="0"/>
        </c:ser>
        <c:marker val="1"/>
        <c:axId val="52086479"/>
        <c:axId val="66125128"/>
      </c:lineChart>
      <c:catAx>
        <c:axId val="52086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25128"/>
        <c:crosses val="autoZero"/>
        <c:auto val="0"/>
        <c:lblOffset val="100"/>
        <c:tickLblSkip val="3"/>
        <c:tickMarkSkip val="2"/>
        <c:noMultiLvlLbl val="0"/>
      </c:catAx>
      <c:valAx>
        <c:axId val="66125128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864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Sheet'!$J$4:$J$50</c:f>
              <c:numCache>
                <c:ptCount val="47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3120</c:v>
                </c:pt>
              </c:numCache>
            </c:numRef>
          </c:val>
        </c:ser>
        <c:axId val="58255241"/>
        <c:axId val="54535122"/>
      </c:barChart>
      <c:catAx>
        <c:axId val="5825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35122"/>
        <c:crosses val="autoZero"/>
        <c:auto val="0"/>
        <c:lblOffset val="100"/>
        <c:tickLblSkip val="3"/>
        <c:tickMarkSkip val="2"/>
        <c:noMultiLvlLbl val="0"/>
      </c:catAx>
      <c:valAx>
        <c:axId val="54535122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2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Sheet'!$Q$4:$Q$50</c:f>
              <c:numCache>
                <c:ptCount val="47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936</c:v>
                </c:pt>
                <c:pt idx="46">
                  <c:v>950</c:v>
                </c:pt>
              </c:numCache>
            </c:numRef>
          </c:val>
        </c:ser>
        <c:axId val="21054051"/>
        <c:axId val="55268732"/>
      </c:barChart>
      <c:catAx>
        <c:axId val="2105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68732"/>
        <c:crosses val="autoZero"/>
        <c:auto val="0"/>
        <c:lblOffset val="100"/>
        <c:tickLblSkip val="3"/>
        <c:tickMarkSkip val="2"/>
        <c:noMultiLvlLbl val="0"/>
      </c:catAx>
      <c:valAx>
        <c:axId val="5526873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40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 using USDA planted acreage estimate of 45.2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0.9225</cdr:x>
      <cdr:y>0.34925</cdr:y>
    </cdr:from>
    <cdr:to>
      <cdr:x>0.96275</cdr:x>
      <cdr:y>0.4595</cdr:y>
    </cdr:to>
    <cdr:sp>
      <cdr:nvSpPr>
        <cdr:cNvPr id="3" name="Line 5"/>
        <cdr:cNvSpPr>
          <a:spLocks/>
        </cdr:cNvSpPr>
      </cdr:nvSpPr>
      <cdr:spPr>
        <a:xfrm>
          <a:off x="4495800" y="1181100"/>
          <a:ext cx="20002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f88a4f7-52ac-43ae-8a07-16ff977a3e8d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based on USDA yield estimate of 51.6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9c81475-a224-4bf8-8b74-854c249c624f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84e6fda-580b-425c-aa50-c3b40b63e765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 of 45.2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51.6 bu/A and USDA estimated 45.2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23825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b3e188d-eb48-4d34-bbf3-8ad64f27b8e8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c93dbb8-3ce6-4c34-a589-ceccbe2c07fb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e5360a6-a85c-4ec9-92a0-3f54baa9946c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3575840-35db-477e-b3bd-9fb01425f268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ff0a77b-e69f-4913-be97-65c9c7e8154a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51.6 bu/A and USDA estimated 45.2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103de0a-c389-45bf-b38c-b9a1292ce464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a108b20-6cc1-4c50-a68a-e0a02819b9f0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53f6b7e0-7188-4d85-b96f-f0b73b95435a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4467729-22b9-43c4-8b2f-2a8aaafc8afb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G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1" ht="12.75">
      <c r="B3" s="15" t="str">
        <f>'Wheat Annual Balance Sheet'!B2&amp;" "&amp;"&amp; K-State Ag. Econ. Dept."</f>
        <v>Source:  USDA WASDE Report 11.8.19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108" t="s">
        <v>130</v>
      </c>
      <c r="AW3" s="78"/>
      <c r="AX3" s="78"/>
      <c r="AY3" s="78"/>
    </row>
    <row r="4" spans="3:57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109"/>
      <c r="AW4" s="73" t="s">
        <v>133</v>
      </c>
      <c r="AX4" s="79" t="s">
        <v>131</v>
      </c>
      <c r="AY4" s="79" t="s">
        <v>132</v>
      </c>
      <c r="BC4" s="57" t="s">
        <v>134</v>
      </c>
      <c r="BD4" s="13">
        <f>COUNT(C8:AS8)</f>
        <v>43</v>
      </c>
      <c r="BE4" s="13">
        <f>COUNT(AJ8:AS8)</f>
        <v>10</v>
      </c>
    </row>
    <row r="5" spans="3:51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4">
        <v>18</v>
      </c>
      <c r="AW5" s="105">
        <v>19</v>
      </c>
      <c r="AX5" s="105">
        <v>19</v>
      </c>
      <c r="AY5" s="105">
        <v>19</v>
      </c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136</v>
      </c>
      <c r="AP6" s="12" t="s">
        <v>137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15" t="s">
        <v>142</v>
      </c>
      <c r="AV6" s="115" t="s">
        <v>143</v>
      </c>
      <c r="AW6" s="114" t="s">
        <v>144</v>
      </c>
      <c r="AX6" s="114" t="s">
        <v>144</v>
      </c>
      <c r="AY6" s="114" t="s">
        <v>144</v>
      </c>
      <c r="BA6" s="4" t="s">
        <v>135</v>
      </c>
      <c r="BB6" s="13" t="s">
        <v>128</v>
      </c>
      <c r="BC6" s="13" t="s">
        <v>129</v>
      </c>
      <c r="BD6" s="13" t="s">
        <v>127</v>
      </c>
      <c r="BE6" s="13" t="s">
        <v>127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3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4"/>
      <c r="AX7" s="74"/>
      <c r="AY7" s="74"/>
      <c r="BA7" s="43"/>
    </row>
    <row r="8" spans="2:160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4">
        <v>47.8</v>
      </c>
      <c r="AW8" s="95">
        <v>45.2</v>
      </c>
      <c r="AX8" s="75">
        <f>AW8</f>
        <v>45.2</v>
      </c>
      <c r="AY8" s="75">
        <f>AX8</f>
        <v>45.2</v>
      </c>
      <c r="BA8" s="42"/>
      <c r="BB8" s="72">
        <f aca="true" t="shared" si="0" ref="BB8:BB15">MIN(C8:AS8)</f>
        <v>53.6</v>
      </c>
      <c r="BC8" s="72">
        <f aca="true" t="shared" si="1" ref="BC8:BC15">MAX(C8:AS8)</f>
        <v>88.3</v>
      </c>
      <c r="BD8" s="71">
        <f aca="true" t="shared" si="2" ref="BD8:BD15">RANK(AS8,C8:AS8,0)</f>
        <v>41</v>
      </c>
      <c r="BE8" s="71">
        <f aca="true" t="shared" si="3" ref="BE8:BE15">RANK(AS8,AJ8:AS8,0)</f>
        <v>8</v>
      </c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11">
        <v>39.6</v>
      </c>
      <c r="AW9" s="106">
        <v>37.2</v>
      </c>
      <c r="AX9" s="75">
        <f>AW9</f>
        <v>37.2</v>
      </c>
      <c r="AY9" s="75">
        <f>AX9</f>
        <v>37.2</v>
      </c>
      <c r="BA9" s="42"/>
      <c r="BB9" s="72">
        <f t="shared" si="0"/>
        <v>45.3</v>
      </c>
      <c r="BC9" s="72">
        <f t="shared" si="1"/>
        <v>80.6</v>
      </c>
      <c r="BD9" s="71">
        <f t="shared" si="2"/>
        <v>38</v>
      </c>
      <c r="BE9" s="71">
        <f t="shared" si="3"/>
        <v>6</v>
      </c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11">
        <v>47.6</v>
      </c>
      <c r="AW10" s="106">
        <v>51.7</v>
      </c>
      <c r="AX10" s="75">
        <f>MIN(AI10:AV10)</f>
        <v>38.71794871794872</v>
      </c>
      <c r="AY10" s="75">
        <f>MAX(AI10:AV10)</f>
        <v>52.7</v>
      </c>
      <c r="BA10" s="42"/>
      <c r="BB10" s="72">
        <f t="shared" si="0"/>
        <v>27.247706422018346</v>
      </c>
      <c r="BC10" s="72">
        <f t="shared" si="1"/>
        <v>47.12</v>
      </c>
      <c r="BD10" s="71">
        <f t="shared" si="2"/>
        <v>9</v>
      </c>
      <c r="BE10" s="71">
        <f t="shared" si="3"/>
        <v>8</v>
      </c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7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Y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59">
        <f t="shared" si="7"/>
        <v>0.8284518828451883</v>
      </c>
      <c r="AW11" s="76">
        <f>AW9/AW8</f>
        <v>0.8230088495575222</v>
      </c>
      <c r="AX11" s="76">
        <f t="shared" si="6"/>
        <v>0.8230088495575222</v>
      </c>
      <c r="AY11" s="76">
        <f t="shared" si="6"/>
        <v>0.8230088495575222</v>
      </c>
      <c r="BA11" s="43"/>
      <c r="BB11" s="72">
        <f t="shared" si="0"/>
        <v>0.7595356550580431</v>
      </c>
      <c r="BC11" s="72">
        <f t="shared" si="1"/>
        <v>0.9279038718291054</v>
      </c>
      <c r="BD11" s="71">
        <f t="shared" si="2"/>
        <v>21</v>
      </c>
      <c r="BE11" s="71">
        <f t="shared" si="3"/>
        <v>4</v>
      </c>
    </row>
    <row r="12" spans="2:160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77">
        <v>1920</v>
      </c>
      <c r="AX12" s="77">
        <f>AX9*AX10</f>
        <v>1440.3076923076926</v>
      </c>
      <c r="AY12" s="77">
        <f>AY9*AY10</f>
        <v>1960.4400000000003</v>
      </c>
      <c r="BA12" s="42">
        <f>AS12/AS$12</f>
        <v>1</v>
      </c>
      <c r="BB12" s="61">
        <f t="shared" si="0"/>
        <v>1606</v>
      </c>
      <c r="BC12" s="61">
        <f t="shared" si="1"/>
        <v>2785</v>
      </c>
      <c r="BD12" s="71">
        <f t="shared" si="2"/>
        <v>31</v>
      </c>
      <c r="BE12" s="71">
        <f t="shared" si="3"/>
        <v>7</v>
      </c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1">
        <f>AU28</f>
        <v>1099</v>
      </c>
      <c r="AW13" s="92">
        <f>AV28</f>
        <v>1080</v>
      </c>
      <c r="AX13" s="107">
        <f>AW13</f>
        <v>1080</v>
      </c>
      <c r="AY13" s="107">
        <f>AX13</f>
        <v>1080</v>
      </c>
      <c r="BA13" s="42">
        <f>AS13/AS$12</f>
        <v>0.3646944713870029</v>
      </c>
      <c r="BB13" s="61">
        <f t="shared" si="0"/>
        <v>306</v>
      </c>
      <c r="BC13" s="61">
        <f t="shared" si="1"/>
        <v>1905</v>
      </c>
      <c r="BD13" s="71">
        <f t="shared" si="2"/>
        <v>20</v>
      </c>
      <c r="BE13" s="71">
        <f t="shared" si="3"/>
        <v>3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158</v>
      </c>
      <c r="AV14" s="91">
        <v>135</v>
      </c>
      <c r="AW14" s="92">
        <v>120</v>
      </c>
      <c r="AX14" s="107">
        <f>AW14</f>
        <v>120</v>
      </c>
      <c r="AY14" s="107">
        <f>AX14</f>
        <v>120</v>
      </c>
      <c r="BA14" s="42">
        <f>AS14/AS$12</f>
        <v>0.0548011639185257</v>
      </c>
      <c r="BB14" s="61">
        <f t="shared" si="0"/>
        <v>2</v>
      </c>
      <c r="BC14" s="61">
        <f t="shared" si="1"/>
        <v>174</v>
      </c>
      <c r="BD14" s="71">
        <f t="shared" si="2"/>
        <v>7</v>
      </c>
      <c r="BE14" s="71">
        <f t="shared" si="3"/>
        <v>7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Y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3080</v>
      </c>
      <c r="AV15" s="61">
        <v>3119</v>
      </c>
      <c r="AW15" s="77">
        <v>3120</v>
      </c>
      <c r="AX15" s="77">
        <f t="shared" si="10"/>
        <v>2640.3076923076924</v>
      </c>
      <c r="AY15" s="77">
        <f t="shared" si="10"/>
        <v>3160.4400000000005</v>
      </c>
      <c r="BA15" s="42">
        <f>AS15/AS$12</f>
        <v>1.4194956353055286</v>
      </c>
      <c r="BB15" s="61">
        <f t="shared" si="0"/>
        <v>2125</v>
      </c>
      <c r="BC15" s="61">
        <f t="shared" si="1"/>
        <v>4016.57</v>
      </c>
      <c r="BD15" s="71">
        <f t="shared" si="2"/>
        <v>28</v>
      </c>
      <c r="BE15" s="71">
        <f t="shared" si="3"/>
        <v>7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77"/>
      <c r="AX16" s="77"/>
      <c r="AY16" s="77"/>
      <c r="BA16" s="43"/>
      <c r="BB16" s="61"/>
      <c r="BC16" s="61"/>
      <c r="BD16" s="71"/>
      <c r="BE16" s="71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1">
        <v>59</v>
      </c>
      <c r="AW17" s="92">
        <v>61</v>
      </c>
      <c r="AX17" s="107">
        <f aca="true" t="shared" si="11" ref="AX17:AY19">AW17</f>
        <v>61</v>
      </c>
      <c r="AY17" s="107">
        <f t="shared" si="11"/>
        <v>61</v>
      </c>
      <c r="BA17" s="42">
        <f>AS17/AS$12</f>
        <v>0.03249272550921436</v>
      </c>
      <c r="BB17" s="61">
        <f>MIN(C17:AS17)</f>
        <v>67</v>
      </c>
      <c r="BC17" s="61">
        <f>MAX(C17:AS17)</f>
        <v>113</v>
      </c>
      <c r="BD17" s="71">
        <f>RANK(AS17,C17:AS17,0)</f>
        <v>43</v>
      </c>
      <c r="BE17" s="71">
        <f>RANK(AS17,AJ17:AS17,0)</f>
        <v>10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1">
        <v>955</v>
      </c>
      <c r="AW18" s="92">
        <v>955</v>
      </c>
      <c r="AX18" s="107">
        <f t="shared" si="11"/>
        <v>955</v>
      </c>
      <c r="AY18" s="107">
        <f t="shared" si="11"/>
        <v>955</v>
      </c>
      <c r="BA18" s="42">
        <f>AS18/AS$12</f>
        <v>0.46411251212415133</v>
      </c>
      <c r="BB18" s="61">
        <f>MIN(C18:AS18)</f>
        <v>544</v>
      </c>
      <c r="BC18" s="61">
        <f>MAX(C18:AS18)</f>
        <v>958</v>
      </c>
      <c r="BD18" s="71">
        <f>RANK(AS18,C18:AS18,0)</f>
        <v>3</v>
      </c>
      <c r="BE18" s="71">
        <f>RANK(AS18,AJ18:AS18,0)</f>
        <v>2</v>
      </c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47</v>
      </c>
      <c r="AV19" s="91">
        <v>90</v>
      </c>
      <c r="AW19" s="92">
        <v>140</v>
      </c>
      <c r="AX19" s="107">
        <f t="shared" si="11"/>
        <v>140</v>
      </c>
      <c r="AY19" s="107">
        <f t="shared" si="11"/>
        <v>140</v>
      </c>
      <c r="BA19" s="42">
        <f>AS19/AS$12</f>
        <v>0.07225994180407372</v>
      </c>
      <c r="BB19" s="61">
        <f>MIN(C19:AS19)</f>
        <v>30</v>
      </c>
      <c r="BC19" s="61">
        <f>MAX(C19:AS19)</f>
        <v>482.4</v>
      </c>
      <c r="BD19" s="71">
        <f>RANK(AS19,C19:AS19,0)</f>
        <v>29</v>
      </c>
      <c r="BE19" s="71">
        <f>RANK(AS19,AJ19:AS19,0)</f>
        <v>5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Y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1075</v>
      </c>
      <c r="AV20" s="61">
        <v>1103</v>
      </c>
      <c r="AW20" s="77">
        <v>1156</v>
      </c>
      <c r="AX20" s="77">
        <f t="shared" si="15"/>
        <v>1156</v>
      </c>
      <c r="AY20" s="77">
        <f t="shared" si="15"/>
        <v>1156</v>
      </c>
      <c r="BA20" s="42">
        <f>AS20/AS$12</f>
        <v>0.5693501454898157</v>
      </c>
      <c r="BB20" s="61">
        <f>MIN(C20:AS20)</f>
        <v>672</v>
      </c>
      <c r="BC20" s="61">
        <f>MAX(C20:AS20)</f>
        <v>1388</v>
      </c>
      <c r="BD20" s="71">
        <f>RANK(AS20,C20:AS20,0)</f>
        <v>16</v>
      </c>
      <c r="BE20" s="71">
        <f>RANK(AS20,AJ20:AS20,0)</f>
        <v>5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77"/>
      <c r="AX21" s="77"/>
      <c r="AY21" s="77"/>
      <c r="BA21" s="42"/>
      <c r="BB21" s="61"/>
      <c r="BC21" s="61"/>
      <c r="BD21" s="71"/>
      <c r="BE21" s="71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906</v>
      </c>
      <c r="AV22" s="91">
        <v>936</v>
      </c>
      <c r="AW22" s="92">
        <v>950</v>
      </c>
      <c r="AX22" s="107">
        <f>AW22</f>
        <v>950</v>
      </c>
      <c r="AY22" s="107">
        <f>AX22</f>
        <v>950</v>
      </c>
      <c r="BA22" s="42"/>
      <c r="BB22" s="61">
        <f>MIN(C22:AS22)</f>
        <v>778</v>
      </c>
      <c r="BC22" s="61">
        <f>MAX(C22:AS22)</f>
        <v>1711.147</v>
      </c>
      <c r="BD22" s="71">
        <f>RANK(AS22,C22:AS22,0)</f>
        <v>43</v>
      </c>
      <c r="BE22" s="71">
        <f>RANK(AS22,AJ22:AS22,0)</f>
        <v>10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1"/>
      <c r="AW23" s="92"/>
      <c r="AX23" s="107"/>
      <c r="AY23" s="107"/>
      <c r="BA23" s="42"/>
      <c r="BB23" s="61">
        <f>MIN(C23:AS23)</f>
        <v>22.67</v>
      </c>
      <c r="BC23" s="61">
        <f>MAX(C23:AS23)</f>
        <v>84.019</v>
      </c>
      <c r="BD23" s="71" t="e">
        <f>RANK(AS23,C23:AS23,0)</f>
        <v>#N/A</v>
      </c>
      <c r="BE23" s="71" t="e">
        <f>RANK(AS23,AJ23:AS23,0)</f>
        <v>#N/A</v>
      </c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Y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906</v>
      </c>
      <c r="AV24" s="61">
        <f t="shared" si="17"/>
        <v>936</v>
      </c>
      <c r="AW24" s="77">
        <f>SUM(AW22:AW23)</f>
        <v>950</v>
      </c>
      <c r="AX24" s="77">
        <f t="shared" si="17"/>
        <v>950</v>
      </c>
      <c r="AY24" s="77">
        <f t="shared" si="17"/>
        <v>950</v>
      </c>
      <c r="BA24" s="42">
        <f>AS24/AS$12</f>
        <v>0.3773035887487876</v>
      </c>
      <c r="BB24" s="61">
        <f>MIN(C24:AS24)</f>
        <v>778</v>
      </c>
      <c r="BC24" s="61">
        <f>MAX(C24:AS24)</f>
        <v>1771</v>
      </c>
      <c r="BD24" s="71">
        <f>RANK(AS24,C24:AS24,0)</f>
        <v>43</v>
      </c>
      <c r="BE24" s="71">
        <f>RANK(AS24,AJ24:AS24,0)</f>
        <v>10</v>
      </c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77"/>
      <c r="AX25" s="77"/>
      <c r="AY25" s="77"/>
      <c r="BA25" s="42"/>
      <c r="BB25" s="61"/>
      <c r="BC25" s="61"/>
      <c r="BD25" s="71"/>
      <c r="BE25" s="71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X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77">
        <v>2106</v>
      </c>
      <c r="AX26" s="77">
        <f t="shared" si="19"/>
        <v>2106</v>
      </c>
      <c r="AY26" s="77">
        <f>AY20+AY24</f>
        <v>2106</v>
      </c>
      <c r="BA26" s="42">
        <f>AS26/AS$12</f>
        <v>0.946168768186227</v>
      </c>
      <c r="BB26" s="61">
        <f>MIN(C26:AS26)</f>
        <v>1691</v>
      </c>
      <c r="BC26" s="61">
        <f>MAX(C26:AS26)</f>
        <v>2684</v>
      </c>
      <c r="BD26" s="71">
        <f>RANK(AS26,C26:AS26,0)</f>
        <v>40</v>
      </c>
      <c r="BE26" s="71">
        <f>RANK(AS26,AJ26:AS26,0)</f>
        <v>10</v>
      </c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77"/>
      <c r="AX27" s="77"/>
      <c r="AY27" s="77"/>
      <c r="BA27" s="43"/>
      <c r="BB27" s="61"/>
      <c r="BC27" s="61"/>
      <c r="BD27" s="71"/>
      <c r="BE27" s="71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X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1">
        <v>1080</v>
      </c>
      <c r="AW28" s="92">
        <v>1014</v>
      </c>
      <c r="AX28" s="77">
        <f t="shared" si="21"/>
        <v>534.3076923076924</v>
      </c>
      <c r="AY28" s="77">
        <f>AY15-AY26</f>
        <v>1054.4400000000005</v>
      </c>
      <c r="BA28" s="42">
        <f>AS28/AS$12</f>
        <v>0.47332686711930166</v>
      </c>
      <c r="BB28" s="61">
        <f>MIN(C28:AS28)</f>
        <v>306</v>
      </c>
      <c r="BC28" s="61">
        <f>MAX(C28:AS28)</f>
        <v>1905</v>
      </c>
      <c r="BD28" s="71">
        <f>RANK(AS28,C28:AS28,0)</f>
        <v>11</v>
      </c>
      <c r="BE28" s="71">
        <f>RANK(AS28,AJ28:AS28,0)</f>
        <v>1</v>
      </c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1"/>
      <c r="AW29" s="92"/>
      <c r="AX29" s="77"/>
      <c r="AY29" s="77"/>
      <c r="BA29" s="42"/>
      <c r="BB29" s="61">
        <f>MIN(C29:AS29)</f>
        <v>29</v>
      </c>
      <c r="BC29" s="61">
        <f>MAX(C29:AS29)</f>
        <v>975.6648</v>
      </c>
      <c r="BD29" s="71"/>
      <c r="BE29" s="71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  <c r="AX30" s="77"/>
      <c r="AY30" s="77"/>
      <c r="BA30" s="43"/>
      <c r="BB30" s="61">
        <f>MIN(C30:AS30)</f>
        <v>6</v>
      </c>
      <c r="BC30" s="61">
        <f>MAX(C30:AS30)</f>
        <v>1061</v>
      </c>
      <c r="BD30" s="71"/>
      <c r="BE30" s="71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1"/>
      <c r="AW31" s="92"/>
      <c r="AX31" s="107"/>
      <c r="AY31" s="107"/>
      <c r="BA31" s="42"/>
      <c r="BB31" s="61">
        <f>MIN(C31:AS31)</f>
        <v>1</v>
      </c>
      <c r="BC31" s="61">
        <f>MAX(C31:AS31)</f>
        <v>678</v>
      </c>
      <c r="BD31" s="71"/>
      <c r="BE31" s="71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1"/>
      <c r="AW32" s="92"/>
      <c r="AX32" s="107"/>
      <c r="AY32" s="107"/>
      <c r="BA32" s="43"/>
      <c r="BB32" s="61">
        <f>MIN(C32:AS32)</f>
        <v>0</v>
      </c>
      <c r="BC32" s="61">
        <f>MAX(C32:AS32)</f>
        <v>830</v>
      </c>
      <c r="BD32" s="71">
        <f>RANK(AS32,C32:AS32,0)</f>
        <v>33</v>
      </c>
      <c r="BE32" s="71">
        <f>RANK(AS32,AJ32:AS32,0)</f>
        <v>2</v>
      </c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7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43"/>
      <c r="BB33" s="62"/>
      <c r="BC33" s="62"/>
      <c r="BD33" s="71"/>
      <c r="BE33" s="71"/>
    </row>
    <row r="34" spans="2:160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Y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0.5547703180212014</v>
      </c>
      <c r="AV34" s="84">
        <f t="shared" si="26"/>
        <v>0.5296714075527219</v>
      </c>
      <c r="AW34" s="84">
        <f>AW28/AW26</f>
        <v>0.48148148148148145</v>
      </c>
      <c r="AX34" s="84">
        <f t="shared" si="25"/>
        <v>0.25370735627145885</v>
      </c>
      <c r="AY34" s="84">
        <f t="shared" si="25"/>
        <v>0.500683760683761</v>
      </c>
      <c r="BA34" s="42"/>
      <c r="BB34" s="84">
        <f>MIN(C34:AS34)</f>
        <v>0.1313304721030043</v>
      </c>
      <c r="BC34" s="84">
        <f>MAX(C34:AS34)</f>
        <v>0.9719387755102041</v>
      </c>
      <c r="BD34" s="71">
        <f>RANK(AS34,C34:AS34,0)</f>
        <v>8</v>
      </c>
      <c r="BE34" s="71">
        <f>RANK(AS34,AJ34:AS34,0)</f>
        <v>1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7" ht="12.75">
      <c r="B35" s="85"/>
      <c r="AP35" s="7"/>
      <c r="BA35" s="43"/>
      <c r="BD35" s="71"/>
      <c r="BE35" s="71"/>
    </row>
    <row r="36" spans="2:57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v>5.16</v>
      </c>
      <c r="AW36" s="96">
        <v>4.6</v>
      </c>
      <c r="AX36" s="87"/>
      <c r="AY36" s="87"/>
      <c r="BA36" s="43"/>
      <c r="BB36" s="87">
        <f>MIN(C36:AS36)</f>
        <v>2.33</v>
      </c>
      <c r="BC36" s="87">
        <f>MAX(C36:AS36)</f>
        <v>7.77</v>
      </c>
      <c r="BD36" s="71">
        <f>RANK(AS36,C36:AS36,0)</f>
        <v>8</v>
      </c>
      <c r="BE36" s="71">
        <f>RANK(AS36,AJ36:AS36,0)</f>
        <v>8</v>
      </c>
    </row>
    <row r="37" spans="2:51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2:51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2:52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/>
      <c r="AV40" s="80"/>
      <c r="AW40" s="101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/>
      <c r="AV41" s="80"/>
      <c r="AW41" s="101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/>
      <c r="AV42" s="80"/>
      <c r="AW42" s="88"/>
      <c r="AX42" s="65"/>
      <c r="AY42" s="57"/>
      <c r="AZ42" s="57"/>
    </row>
    <row r="43" spans="2:52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136</v>
      </c>
      <c r="AP45" s="12" t="s">
        <v>137</v>
      </c>
      <c r="AQ45" s="12" t="s">
        <v>138</v>
      </c>
      <c r="AR45" s="12" t="s">
        <v>139</v>
      </c>
      <c r="AS45" s="12" t="s">
        <v>140</v>
      </c>
      <c r="AT45" s="12" t="s">
        <v>141</v>
      </c>
      <c r="AU45" s="12" t="s">
        <v>142</v>
      </c>
      <c r="AV45" s="12" t="s">
        <v>143</v>
      </c>
      <c r="AW45" s="12" t="s">
        <v>144</v>
      </c>
      <c r="AX45" s="12"/>
      <c r="AY45" s="57"/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29.9</v>
      </c>
      <c r="AT47" s="56">
        <v>29.5</v>
      </c>
      <c r="AU47" s="56">
        <v>26.5</v>
      </c>
      <c r="AV47" s="56">
        <v>22.7</v>
      </c>
      <c r="AW47" s="56">
        <v>22.2</v>
      </c>
      <c r="AX47" s="56"/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8"/>
      <c r="AX48" s="56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 BE7 BE16 BE21 BE25 BE27 BE30 BE33 BE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1" sqref="B51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29.5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46.1</v>
      </c>
      <c r="D48" s="50">
        <f>'Wheat Annual Balance Sheet'!$AU$9</f>
        <v>37.6</v>
      </c>
      <c r="E48" s="50">
        <f>'Wheat Annual Balance Sheet'!$AU$47</f>
        <v>26.5</v>
      </c>
      <c r="F48" s="50">
        <f>'Wheat Annual Balance Sheet'!$AU$10</f>
        <v>46.4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158</v>
      </c>
      <c r="J48" s="51">
        <f>'Wheat Annual Balance Sheet'!$AU$15</f>
        <v>3080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47</v>
      </c>
      <c r="N48" s="51">
        <f>'Wheat Annual Balance Sheet'!$AU$20</f>
        <v>1075</v>
      </c>
      <c r="O48" s="51">
        <f>'Wheat Annual Balance Sheet'!$AU$22</f>
        <v>906</v>
      </c>
      <c r="P48" s="51">
        <f>'Wheat Annual Balance Sheet'!$AU$23</f>
        <v>0</v>
      </c>
      <c r="Q48" s="51">
        <f>'Wheat Annual Balance Sheet'!$AU$24</f>
        <v>906</v>
      </c>
      <c r="R48" s="51">
        <f>'Wheat Annual Balance Sheet'!$AU$26</f>
        <v>1981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0.5547703180212014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>
        <f>'Wheat Annual Balance Sheet'!$AV$47</f>
        <v>22.7</v>
      </c>
      <c r="F49" s="50">
        <f>'Wheat Annual Balance Sheet'!$AV$10</f>
        <v>47.6</v>
      </c>
      <c r="G49" s="51">
        <f>'Wheat Annual Balance Sheet'!$AV$12</f>
        <v>1885</v>
      </c>
      <c r="H49" s="51">
        <f>'Wheat Annual Balance Sheet'!$AV$13</f>
        <v>1099</v>
      </c>
      <c r="I49" s="51">
        <f>'Wheat Annual Balance Sheet'!$AV$14</f>
        <v>135</v>
      </c>
      <c r="J49" s="51">
        <f>'Wheat Annual Balance Sheet'!$AV$15</f>
        <v>3119</v>
      </c>
      <c r="K49" s="51">
        <f>'Wheat Annual Balance Sheet'!$AV$17</f>
        <v>59</v>
      </c>
      <c r="L49" s="51">
        <f>'Wheat Annual Balance Sheet'!$AV$18</f>
        <v>955</v>
      </c>
      <c r="M49" s="51">
        <f>'Wheat Annual Balance Sheet'!$AV$19</f>
        <v>90</v>
      </c>
      <c r="N49" s="51">
        <f>'Wheat Annual Balance Sheet'!$AV$20</f>
        <v>1103</v>
      </c>
      <c r="O49" s="51">
        <f>'Wheat Annual Balance Sheet'!$AV$22</f>
        <v>936</v>
      </c>
      <c r="P49" s="51">
        <f>'Wheat Annual Balance Sheet'!$AV$23</f>
        <v>0</v>
      </c>
      <c r="Q49" s="51">
        <f>'Wheat Annual Balance Sheet'!$AV$24</f>
        <v>936</v>
      </c>
      <c r="R49" s="51">
        <f>'Wheat Annual Balance Sheet'!$AV$26</f>
        <v>2039</v>
      </c>
      <c r="S49" s="51">
        <f>'Wheat Annual Balance Sheet'!$AV$28</f>
        <v>1080</v>
      </c>
      <c r="T49" s="51"/>
      <c r="U49" s="51"/>
      <c r="V49" s="51"/>
      <c r="W49" s="51"/>
      <c r="X49" s="52">
        <f>'Wheat Annual Balance Sheet'!$AV$34</f>
        <v>0.5296714075527219</v>
      </c>
      <c r="Y49" s="53">
        <f>'Wheat Annual Balance Sheet'!$AV$36</f>
        <v>5.16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12">
        <v>19</v>
      </c>
      <c r="C50" s="50">
        <f>'Wheat Annual Balance Sheet'!$AW$8</f>
        <v>45.2</v>
      </c>
      <c r="D50" s="50">
        <f>'Wheat Annual Balance Sheet'!$AW$9</f>
        <v>37.2</v>
      </c>
      <c r="E50" s="50">
        <f>'Wheat Annual Balance Sheet'!$AW$47</f>
        <v>22.2</v>
      </c>
      <c r="F50" s="50">
        <f>'Wheat Annual Balance Sheet'!$AW$10</f>
        <v>51.7</v>
      </c>
      <c r="G50" s="51">
        <f>'Wheat Annual Balance Sheet'!$AW$12</f>
        <v>1920</v>
      </c>
      <c r="H50" s="51">
        <f>'Wheat Annual Balance Sheet'!$AW$13</f>
        <v>1080</v>
      </c>
      <c r="I50" s="51">
        <f>'Wheat Annual Balance Sheet'!$AW$14</f>
        <v>120</v>
      </c>
      <c r="J50" s="51">
        <f>'Wheat Annual Balance Sheet'!$AW$15</f>
        <v>3120</v>
      </c>
      <c r="K50" s="51">
        <f>'Wheat Annual Balance Sheet'!$AW$17</f>
        <v>61</v>
      </c>
      <c r="L50" s="51">
        <f>'Wheat Annual Balance Sheet'!$AW$18</f>
        <v>955</v>
      </c>
      <c r="M50" s="51">
        <f>'Wheat Annual Balance Sheet'!$AW$19</f>
        <v>140</v>
      </c>
      <c r="N50" s="51">
        <f>'Wheat Annual Balance Sheet'!$AW$20</f>
        <v>1156</v>
      </c>
      <c r="O50" s="51">
        <f>'Wheat Annual Balance Sheet'!$AW$22</f>
        <v>950</v>
      </c>
      <c r="P50" s="51">
        <f>'Wheat Annual Balance Sheet'!$AW$23</f>
        <v>0</v>
      </c>
      <c r="Q50" s="51">
        <f>'Wheat Annual Balance Sheet'!$AW$24</f>
        <v>950</v>
      </c>
      <c r="R50" s="51">
        <f>'Wheat Annual Balance Sheet'!$AW$26</f>
        <v>2106</v>
      </c>
      <c r="S50" s="51">
        <f>'Wheat Annual Balance Sheet'!$AW$28</f>
        <v>1014</v>
      </c>
      <c r="T50" s="51"/>
      <c r="U50" s="51"/>
      <c r="V50" s="51"/>
      <c r="W50" s="51"/>
      <c r="X50" s="52">
        <f>'Wheat Annual Balance Sheet'!$AW$34</f>
        <v>0.48148148148148145</v>
      </c>
      <c r="Y50" s="53">
        <f>'Wheat Annual Balance Sheet'!$AW$36</f>
        <v>4.6</v>
      </c>
      <c r="Z50" s="53">
        <f>'Wheat Annual Balance Sheet'!$AW$37</f>
        <v>0</v>
      </c>
      <c r="AA50" s="53">
        <f>'Wheat Annual Balance Sheet'!$AW$38</f>
        <v>0</v>
      </c>
      <c r="AB50" s="54">
        <f>'Wheat Annual Balance Sheet'!$AW$39</f>
        <v>0</v>
      </c>
      <c r="AC50" s="53">
        <f>$AI$104+($AI$105*AD50)</f>
        <v>46.93573897649708</v>
      </c>
      <c r="AD50" s="55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2019-11-11T22:53:29Z</dcterms:modified>
  <cp:category/>
  <cp:version/>
  <cp:contentType/>
  <cp:contentStatus/>
</cp:coreProperties>
</file>