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ianto\Vandeveer\"/>
    </mc:Choice>
  </mc:AlternateContent>
  <bookViews>
    <workbookView xWindow="0" yWindow="0" windowWidth="27330" windowHeight="11280"/>
  </bookViews>
  <sheets>
    <sheet name="Introduction" sheetId="4" r:id="rId1"/>
    <sheet name="Wheat only" sheetId="1" r:id="rId2"/>
    <sheet name="Wheat + GS" sheetId="2" r:id="rId3"/>
    <sheet name="Some cases" sheetId="3" r:id="rId4"/>
  </sheets>
  <definedNames>
    <definedName name="_xlnm.Print_Area" localSheetId="2">'Wheat + GS'!$B$2:$N$36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2" i="3" l="1"/>
  <c r="M6" i="2"/>
  <c r="M11" i="2"/>
  <c r="M16" i="2"/>
  <c r="M21" i="2"/>
  <c r="M45" i="2"/>
  <c r="M47" i="2"/>
  <c r="M51" i="2"/>
  <c r="M52" i="2"/>
  <c r="M53" i="2"/>
  <c r="M54" i="2"/>
  <c r="M55" i="2"/>
  <c r="M56" i="2"/>
  <c r="M57" i="2"/>
  <c r="M58" i="2"/>
  <c r="M22" i="2" l="1"/>
  <c r="M24" i="2" s="1"/>
  <c r="M25" i="2" s="1"/>
  <c r="M27" i="2" s="1"/>
  <c r="M12" i="2"/>
  <c r="H16" i="2"/>
  <c r="H31" i="2"/>
  <c r="H21" i="2"/>
  <c r="H45" i="2" l="1"/>
  <c r="H47" i="2"/>
  <c r="C11" i="2"/>
  <c r="D28" i="1"/>
  <c r="H22" i="2" l="1"/>
  <c r="C45" i="2"/>
  <c r="C23" i="2"/>
  <c r="T31" i="2" s="1"/>
  <c r="C58" i="2"/>
  <c r="C57" i="2"/>
  <c r="C56" i="2"/>
  <c r="C55" i="2"/>
  <c r="C54" i="2"/>
  <c r="C53" i="2"/>
  <c r="C52" i="2"/>
  <c r="C51" i="2"/>
  <c r="C47" i="2"/>
  <c r="C16" i="2"/>
  <c r="C6" i="2"/>
  <c r="H24" i="2" l="1"/>
  <c r="H25" i="2" s="1"/>
  <c r="C18" i="2"/>
  <c r="C12" i="2"/>
  <c r="D36" i="1"/>
  <c r="D37" i="1"/>
  <c r="D38" i="1"/>
  <c r="D39" i="1"/>
  <c r="D40" i="1"/>
  <c r="D41" i="1"/>
  <c r="D42" i="1"/>
  <c r="D35" i="1"/>
  <c r="D12" i="1"/>
  <c r="D30" i="1"/>
  <c r="D19" i="1" s="1"/>
  <c r="D17" i="1"/>
  <c r="D7" i="1"/>
  <c r="H27" i="2" l="1"/>
  <c r="H30" i="2"/>
  <c r="H36" i="2" s="1"/>
  <c r="C22" i="2"/>
  <c r="M31" i="2" s="1"/>
  <c r="D13" i="1"/>
  <c r="D21" i="1" s="1"/>
  <c r="M30" i="2" l="1"/>
  <c r="M33" i="2"/>
  <c r="C27" i="2"/>
  <c r="T30" i="2"/>
  <c r="M36" i="2" l="1"/>
</calcChain>
</file>

<file path=xl/sharedStrings.xml><?xml version="1.0" encoding="utf-8"?>
<sst xmlns="http://schemas.openxmlformats.org/spreadsheetml/2006/main" count="452" uniqueCount="147">
  <si>
    <t>CROP 1:  wheat</t>
  </si>
  <si>
    <t>APH yield</t>
  </si>
  <si>
    <t>Guarantee level</t>
  </si>
  <si>
    <t>Revenue guarantee</t>
  </si>
  <si>
    <t xml:space="preserve">  bu/acre</t>
  </si>
  <si>
    <t xml:space="preserve">  per bu</t>
  </si>
  <si>
    <t xml:space="preserve">  per acre</t>
  </si>
  <si>
    <t>Assessed yield</t>
  </si>
  <si>
    <t>Expected cash price</t>
  </si>
  <si>
    <t>Full indemnity</t>
  </si>
  <si>
    <t>Projected revenue</t>
  </si>
  <si>
    <t>Actual yield</t>
  </si>
  <si>
    <t>Premium cost</t>
  </si>
  <si>
    <t>Cash sales revenue</t>
  </si>
  <si>
    <t>Base harvest charge</t>
  </si>
  <si>
    <t>Extra harvest charge</t>
  </si>
  <si>
    <t>Extra charge yield threshold</t>
  </si>
  <si>
    <t>Hauling charge</t>
  </si>
  <si>
    <t>Total hauling cost</t>
  </si>
  <si>
    <t xml:space="preserve">Total harvest cost </t>
  </si>
  <si>
    <t>Total harvest + hauling costs</t>
  </si>
  <si>
    <t>Premiums, by coverage level</t>
  </si>
  <si>
    <t>50% guarantee</t>
  </si>
  <si>
    <t>55% guarantee</t>
  </si>
  <si>
    <t>60% guarantee</t>
  </si>
  <si>
    <t>65% guarantee</t>
  </si>
  <si>
    <t>70% guarantee</t>
  </si>
  <si>
    <t>75% guarantee</t>
  </si>
  <si>
    <t>80% guarantee</t>
  </si>
  <si>
    <t>85% guarantee</t>
  </si>
  <si>
    <t>*Values from query on RMA's Cost Estimator webpage</t>
  </si>
  <si>
    <t>Total producer premium for 160 acres*</t>
  </si>
  <si>
    <t>Finney County, summerfallow wheat, 40 bu APH</t>
  </si>
  <si>
    <t xml:space="preserve">     Reduced indemnity</t>
  </si>
  <si>
    <t xml:space="preserve">     Reduced premium</t>
  </si>
  <si>
    <t>Returns from wheat</t>
  </si>
  <si>
    <t>Crop 1 (wheat) 35% election</t>
  </si>
  <si>
    <t>CROP 2:  grain sorghum</t>
  </si>
  <si>
    <t>Fertilizers</t>
  </si>
  <si>
    <t>Herbicides</t>
  </si>
  <si>
    <t>Seed</t>
  </si>
  <si>
    <t>Additional labor</t>
  </si>
  <si>
    <t>TOTAL DIRECT COSTS</t>
  </si>
  <si>
    <t>Custom harvest &amp; hauling costs</t>
  </si>
  <si>
    <t>Interest on direct costs @ 6%</t>
  </si>
  <si>
    <t>Returns from sorghum</t>
  </si>
  <si>
    <t>TOTAL RETURNS</t>
  </si>
  <si>
    <t>Remaining Crop 1 (wheat) 65%</t>
  </si>
  <si>
    <t xml:space="preserve">     Additional wheat indemnity</t>
  </si>
  <si>
    <t xml:space="preserve">     Additional wheat premium</t>
  </si>
  <si>
    <t>Indemnity</t>
  </si>
  <si>
    <t>RMA Projected Price</t>
  </si>
  <si>
    <t>RMA Harvest price</t>
  </si>
  <si>
    <t>RMA Harvest Price</t>
  </si>
  <si>
    <t>Net return</t>
  </si>
  <si>
    <t>Field operations (not incl. harvest)*</t>
  </si>
  <si>
    <t>0 bu</t>
  </si>
  <si>
    <t>5 bu</t>
  </si>
  <si>
    <t>10 bu</t>
  </si>
  <si>
    <t>15 bu</t>
  </si>
  <si>
    <t>20 bu</t>
  </si>
  <si>
    <t>25 bu</t>
  </si>
  <si>
    <t>30 bu</t>
  </si>
  <si>
    <t>40 bu</t>
  </si>
  <si>
    <t>35 bu</t>
  </si>
  <si>
    <t>Sorghum yield</t>
  </si>
  <si>
    <t>Wheat only, no 2nd crop</t>
  </si>
  <si>
    <t>0  bu</t>
  </si>
  <si>
    <t>50 bu</t>
  </si>
  <si>
    <t>60 bu</t>
  </si>
  <si>
    <t>70 bu</t>
  </si>
  <si>
    <t>80 bu</t>
  </si>
  <si>
    <t>INSURED</t>
  </si>
  <si>
    <t>UNINSURED</t>
  </si>
  <si>
    <t>FULL INSURANCE ON WHEAT</t>
  </si>
  <si>
    <t xml:space="preserve">     Wheat indemnity</t>
  </si>
  <si>
    <t xml:space="preserve">     Wheat premium</t>
  </si>
  <si>
    <t>Cost to destroy old crop*</t>
  </si>
  <si>
    <t>additional cost to destroy crop</t>
  </si>
  <si>
    <t>*Non-zero yield indicates harvest costs incurred and no</t>
  </si>
  <si>
    <t>INSURANCE FOR GRAIN SORGHUM</t>
  </si>
  <si>
    <t>custom hire charges.  No harvesting charge if yield is 0.</t>
  </si>
  <si>
    <t>*Field operations  include charges for machinery, labor, fuel, etc.; based on</t>
  </si>
  <si>
    <t>Calculated indemnity**</t>
  </si>
  <si>
    <t>INITIAL PAYMENT IF CROP 2 IS INSURED</t>
  </si>
  <si>
    <t>OR</t>
  </si>
  <si>
    <t>**Calculates indemnity in case of sorghum loss. Bottom section chooses</t>
  </si>
  <si>
    <t>Crop 2 Indemnity**</t>
  </si>
  <si>
    <t>Crop 1 or Crop 2 payment, whichever is larger.  Crop 2 premium always owed.</t>
  </si>
  <si>
    <t>Wheat yield = 0 bu + Grain Sorghum 2nd crop</t>
  </si>
  <si>
    <t>GS not</t>
  </si>
  <si>
    <t>insured</t>
  </si>
  <si>
    <t>GS</t>
  </si>
  <si>
    <t>RETURNS PER ACRE</t>
  </si>
  <si>
    <t>Wheat yield = 10 bu + Grain Sorghum 2nd crop</t>
  </si>
  <si>
    <t>Wheat yield</t>
  </si>
  <si>
    <t>Wheat</t>
  </si>
  <si>
    <t>only</t>
  </si>
  <si>
    <t>WHEAT</t>
  </si>
  <si>
    <t>varies</t>
  </si>
  <si>
    <t>Values used in example calculations</t>
  </si>
  <si>
    <t>Alternative insurance coverage levels and premium costs are listed in supplemental tables</t>
  </si>
  <si>
    <t>Set equal to Projected Price; revenue coverage calculation uses the higher of Projected and Harvest prices</t>
  </si>
  <si>
    <t>Uses new-crop quote from SW KS elevator</t>
  </si>
  <si>
    <t>Harvest and hauling charges taken from KSU Farm Mgt Guides</t>
  </si>
  <si>
    <t>GRAIN SORGHUM</t>
  </si>
  <si>
    <t>Input costs taken from KSU Farm Mgmt Guides</t>
  </si>
  <si>
    <t>Field operations (not incl. harvest)</t>
  </si>
  <si>
    <t>High insurance prices for both crops ($4.59 for wheat, $3.83 for grain sorghum) make insurance indemnities lucrative.</t>
  </si>
  <si>
    <t>The insurance prices are significantly higher than the cash prices ($3.63 for wheat, $2.99 for grain sorghum) used in these examples.</t>
  </si>
  <si>
    <t>The cases with zero yields appear more attractive in some cases because harvest costs (&gt; $20/acre) are avoided.</t>
  </si>
  <si>
    <t>When wheat yields are low, indemnities for wheat are substantial ($ 137.70/acre for yield = 0 bu/a, $91.80/acre for yield = 10 bu/a).</t>
  </si>
  <si>
    <t>When grain sorghum is insured, the farmer may waive any GS indemnity payment to get the remaining 65% wheat indemnity payment.</t>
  </si>
  <si>
    <t>COMMENTS</t>
  </si>
  <si>
    <t xml:space="preserve">    See table below for premium costs for each guarantee level.</t>
  </si>
  <si>
    <t xml:space="preserve">    Guarantee levels can range from 50% to 85%.  </t>
  </si>
  <si>
    <t xml:space="preserve">     Projected Price already determined by RMA prior to planting.</t>
  </si>
  <si>
    <t xml:space="preserve">     Assumes Harvest Price equal to Projected Price.  If Harvest Price is higher, use it to calculate revenue guarantee.</t>
  </si>
  <si>
    <t xml:space="preserve">     Assumes no second crop is planted.  Producer keeps 100% of indemnity payment.</t>
  </si>
  <si>
    <t xml:space="preserve">     Allows for actual yield to differ from Assessed Yield.  Simplest assumption is these two yields are equal.</t>
  </si>
  <si>
    <t xml:space="preserve">     Latest quote from local elevator for new-crop price.</t>
  </si>
  <si>
    <t>No Second Crop</t>
  </si>
  <si>
    <t xml:space="preserve">     Harvest and hauling charges based on custom rates, taken from Kansas Farm Management Guide budgets.</t>
  </si>
  <si>
    <t xml:space="preserve">     No harvest or hauling charges when actual yield is zero.  Full charges assumed when yield is positive.</t>
  </si>
  <si>
    <t>INSURANCE FOR WHEAT</t>
  </si>
  <si>
    <t>Net returns using calculators from previous pages and assumed values listed at right.</t>
  </si>
  <si>
    <t>Harvest and hauling costs are charged for any cases with yields above zero.</t>
  </si>
  <si>
    <t>In case of wheat yield = 10, grain sorghum indemnity will be waived for  GS yields above about 47 bu/a (assuming other values used in example).</t>
  </si>
  <si>
    <t>In case of wheat yield = 0, grain sorghum indemnity will be waived for  GS yields above about 39 bu/a (assuming other values used in example).</t>
  </si>
  <si>
    <t>INTRODUCTION</t>
  </si>
  <si>
    <t>INSTRUCTIONS FOR THE USER:</t>
  </si>
  <si>
    <t>HERE</t>
  </si>
  <si>
    <t>FOR MORE INFORMATION:</t>
  </si>
  <si>
    <t>Copyright 2017 AgManager.info, K-State Department of Agricultural Economics</t>
  </si>
  <si>
    <t>Monte Vandeveer</t>
  </si>
  <si>
    <t>KSU Southwest Research and Extension Center</t>
  </si>
  <si>
    <t>Garden City , KS  67846</t>
  </si>
  <si>
    <t>4500 E Mary St.</t>
  </si>
  <si>
    <t>620.275.9164</t>
  </si>
  <si>
    <t xml:space="preserve">montev@ksu.edu </t>
  </si>
  <si>
    <r>
      <t xml:space="preserve">Be sure to </t>
    </r>
    <r>
      <rPr>
        <b/>
        <sz val="12"/>
        <rFont val="Calibri"/>
        <family val="2"/>
        <scheme val="minor"/>
      </rPr>
      <t xml:space="preserve">"Enable Content" </t>
    </r>
    <r>
      <rPr>
        <sz val="12"/>
        <rFont val="Calibri"/>
        <family val="2"/>
        <scheme val="minor"/>
      </rPr>
      <t xml:space="preserve">and </t>
    </r>
    <r>
      <rPr>
        <b/>
        <sz val="12"/>
        <rFont val="Calibri"/>
        <family val="2"/>
        <scheme val="minor"/>
      </rPr>
      <t>"Enable Macros"</t>
    </r>
    <r>
      <rPr>
        <sz val="12"/>
        <rFont val="Calibri"/>
        <family val="2"/>
        <scheme val="minor"/>
      </rPr>
      <t xml:space="preserve"> for the spreadsheet to function correctly. </t>
    </r>
    <r>
      <rPr>
        <sz val="12"/>
        <color rgb="FF0000FF"/>
        <rFont val="Calibri"/>
        <family val="2"/>
        <scheme val="minor"/>
      </rPr>
      <t xml:space="preserve"> </t>
    </r>
    <r>
      <rPr>
        <b/>
        <sz val="12"/>
        <color rgb="FF0000FF"/>
        <rFont val="Calibri"/>
        <family val="2"/>
        <scheme val="minor"/>
      </rPr>
      <t>Blue</t>
    </r>
    <r>
      <rPr>
        <sz val="12"/>
        <rFont val="Calibri"/>
        <family val="2"/>
        <scheme val="minor"/>
      </rPr>
      <t xml:space="preserve"> values are inputs that should be changed from the defaults to match your operation.  Black values are automatically calculated.</t>
    </r>
  </si>
  <si>
    <t xml:space="preserve">This tool was developed to assist producers in analyzing the options available for wheat damaged by the late winter storm in Kansas in late April, 2017.  </t>
  </si>
  <si>
    <t>Version- 5.10.2017</t>
  </si>
  <si>
    <t>An Excel spreadsheet for helping producers analyze options for wheat damaged by the winter weather.</t>
  </si>
  <si>
    <t>KSU-Insurance Alternatives for Winter-Damaged Wheat</t>
  </si>
  <si>
    <t>CROP 1:  Wheat</t>
  </si>
  <si>
    <t>A companion publication with background information can be found by clicking: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</si>
</sst>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i/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3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i/>
      <sz val="12"/>
      <color theme="0"/>
      <name val="Arial"/>
      <family val="2"/>
    </font>
    <font>
      <b/>
      <i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FB38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159">
    <xf numFmtId="0" fontId="0" fillId="0" borderId="0" xfId="0"/>
    <xf numFmtId="44" fontId="0" fillId="0" borderId="0" xfId="1" applyFont="1"/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44" fontId="0" fillId="0" borderId="0" xfId="0" quotePrefix="1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44" fontId="0" fillId="0" borderId="0" xfId="1" applyFont="1" applyBorder="1"/>
    <xf numFmtId="0" fontId="0" fillId="0" borderId="5" xfId="0" applyBorder="1"/>
    <xf numFmtId="44" fontId="0" fillId="0" borderId="0" xfId="0" quotePrefix="1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44" fontId="0" fillId="0" borderId="7" xfId="1" applyFont="1" applyBorder="1"/>
    <xf numFmtId="0" fontId="0" fillId="0" borderId="8" xfId="0" applyBorder="1"/>
    <xf numFmtId="44" fontId="2" fillId="0" borderId="0" xfId="0" applyNumberFormat="1" applyFont="1"/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7" fillId="0" borderId="0" xfId="1" applyFont="1"/>
    <xf numFmtId="0" fontId="0" fillId="0" borderId="0" xfId="0" applyFill="1" applyBorder="1"/>
    <xf numFmtId="0" fontId="0" fillId="0" borderId="0" xfId="0" applyFill="1"/>
    <xf numFmtId="44" fontId="0" fillId="0" borderId="0" xfId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4" fontId="0" fillId="2" borderId="0" xfId="1" applyFont="1" applyFill="1" applyBorder="1"/>
    <xf numFmtId="0" fontId="0" fillId="2" borderId="5" xfId="0" applyFill="1" applyBorder="1"/>
    <xf numFmtId="0" fontId="0" fillId="2" borderId="6" xfId="0" applyFill="1" applyBorder="1"/>
    <xf numFmtId="44" fontId="0" fillId="2" borderId="7" xfId="1" applyFont="1" applyFill="1" applyBorder="1"/>
    <xf numFmtId="0" fontId="0" fillId="2" borderId="8" xfId="0" applyFill="1" applyBorder="1"/>
    <xf numFmtId="164" fontId="0" fillId="2" borderId="0" xfId="1" applyNumberFormat="1" applyFont="1" applyFill="1" applyBorder="1"/>
    <xf numFmtId="164" fontId="0" fillId="2" borderId="7" xfId="1" applyNumberFormat="1" applyFont="1" applyFill="1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Border="1" applyAlignment="1">
      <alignment horizontal="right"/>
    </xf>
    <xf numFmtId="44" fontId="0" fillId="0" borderId="9" xfId="1" applyFont="1" applyBorder="1"/>
    <xf numFmtId="44" fontId="0" fillId="0" borderId="11" xfId="1" applyFont="1" applyBorder="1"/>
    <xf numFmtId="44" fontId="0" fillId="0" borderId="0" xfId="1" applyFont="1" applyBorder="1" applyAlignment="1">
      <alignment horizontal="center"/>
    </xf>
    <xf numFmtId="0" fontId="3" fillId="0" borderId="0" xfId="0" applyFont="1"/>
    <xf numFmtId="0" fontId="9" fillId="2" borderId="0" xfId="0" applyFont="1" applyFill="1"/>
    <xf numFmtId="0" fontId="0" fillId="2" borderId="0" xfId="0" applyFill="1"/>
    <xf numFmtId="44" fontId="0" fillId="2" borderId="0" xfId="1" applyFont="1" applyFill="1"/>
    <xf numFmtId="9" fontId="0" fillId="2" borderId="0" xfId="2" applyFont="1" applyFill="1"/>
    <xf numFmtId="0" fontId="8" fillId="2" borderId="0" xfId="0" applyFont="1" applyFill="1" applyAlignment="1">
      <alignment horizontal="center"/>
    </xf>
    <xf numFmtId="0" fontId="0" fillId="2" borderId="0" xfId="0" applyFill="1" applyBorder="1"/>
    <xf numFmtId="37" fontId="0" fillId="2" borderId="0" xfId="1" applyNumberFormat="1" applyFont="1" applyFill="1" applyBorder="1"/>
    <xf numFmtId="44" fontId="0" fillId="0" borderId="0" xfId="1" applyFont="1" applyFill="1"/>
    <xf numFmtId="0" fontId="0" fillId="3" borderId="0" xfId="0" applyFill="1" applyBorder="1"/>
    <xf numFmtId="0" fontId="0" fillId="3" borderId="0" xfId="0" applyFill="1"/>
    <xf numFmtId="44" fontId="0" fillId="3" borderId="0" xfId="1" applyFont="1" applyFill="1"/>
    <xf numFmtId="9" fontId="0" fillId="3" borderId="0" xfId="2" applyFont="1" applyFill="1"/>
    <xf numFmtId="44" fontId="0" fillId="3" borderId="7" xfId="1" applyFont="1" applyFill="1" applyBorder="1"/>
    <xf numFmtId="0" fontId="3" fillId="3" borderId="0" xfId="0" applyFont="1" applyFill="1" applyBorder="1"/>
    <xf numFmtId="0" fontId="8" fillId="3" borderId="0" xfId="0" applyFont="1" applyFill="1" applyAlignment="1">
      <alignment horizontal="center"/>
    </xf>
    <xf numFmtId="44" fontId="0" fillId="3" borderId="0" xfId="1" applyFont="1" applyFill="1" applyBorder="1"/>
    <xf numFmtId="37" fontId="0" fillId="3" borderId="0" xfId="1" applyNumberFormat="1" applyFont="1" applyFill="1" applyBorder="1"/>
    <xf numFmtId="0" fontId="0" fillId="0" borderId="0" xfId="0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44" fontId="0" fillId="2" borderId="0" xfId="0" quotePrefix="1" applyNumberFormat="1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44" fontId="0" fillId="3" borderId="0" xfId="0" quotePrefix="1" applyNumberFormat="1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2" xfId="0" applyFill="1" applyBorder="1"/>
    <xf numFmtId="164" fontId="0" fillId="3" borderId="0" xfId="1" applyNumberFormat="1" applyFont="1" applyFill="1" applyBorder="1"/>
    <xf numFmtId="164" fontId="0" fillId="3" borderId="7" xfId="1" applyNumberFormat="1" applyFont="1" applyFill="1" applyBorder="1"/>
    <xf numFmtId="44" fontId="0" fillId="0" borderId="0" xfId="0" applyNumberFormat="1" applyFont="1" applyFill="1"/>
    <xf numFmtId="0" fontId="12" fillId="0" borderId="0" xfId="0" applyFont="1"/>
    <xf numFmtId="44" fontId="13" fillId="4" borderId="7" xfId="1" applyFont="1" applyFill="1" applyBorder="1"/>
    <xf numFmtId="0" fontId="23" fillId="6" borderId="12" xfId="3" applyFont="1" applyFill="1" applyBorder="1" applyProtection="1"/>
    <xf numFmtId="0" fontId="23" fillId="6" borderId="13" xfId="3" applyFont="1" applyFill="1" applyBorder="1" applyProtection="1"/>
    <xf numFmtId="0" fontId="23" fillId="6" borderId="14" xfId="3" applyFont="1" applyFill="1" applyBorder="1" applyProtection="1"/>
    <xf numFmtId="0" fontId="24" fillId="6" borderId="15" xfId="3" applyFont="1" applyFill="1" applyBorder="1" applyAlignment="1" applyProtection="1"/>
    <xf numFmtId="0" fontId="26" fillId="6" borderId="0" xfId="3" applyFont="1" applyFill="1" applyBorder="1" applyProtection="1"/>
    <xf numFmtId="0" fontId="23" fillId="6" borderId="0" xfId="3" applyFont="1" applyFill="1" applyBorder="1" applyProtection="1"/>
    <xf numFmtId="0" fontId="23" fillId="6" borderId="16" xfId="3" applyFont="1" applyFill="1" applyBorder="1" applyProtection="1"/>
    <xf numFmtId="0" fontId="26" fillId="6" borderId="15" xfId="3" applyFont="1" applyFill="1" applyBorder="1" applyProtection="1"/>
    <xf numFmtId="0" fontId="23" fillId="6" borderId="15" xfId="3" applyFont="1" applyFill="1" applyBorder="1" applyAlignment="1" applyProtection="1">
      <alignment horizontal="center"/>
    </xf>
    <xf numFmtId="0" fontId="31" fillId="6" borderId="0" xfId="3" applyFont="1" applyFill="1" applyBorder="1" applyProtection="1"/>
    <xf numFmtId="0" fontId="32" fillId="6" borderId="16" xfId="3" applyFont="1" applyFill="1" applyBorder="1" applyProtection="1"/>
    <xf numFmtId="0" fontId="23" fillId="6" borderId="17" xfId="3" applyFont="1" applyFill="1" applyBorder="1" applyProtection="1"/>
    <xf numFmtId="0" fontId="23" fillId="6" borderId="18" xfId="3" applyFont="1" applyFill="1" applyBorder="1" applyProtection="1"/>
    <xf numFmtId="0" fontId="31" fillId="6" borderId="18" xfId="3" applyFont="1" applyFill="1" applyBorder="1" applyProtection="1"/>
    <xf numFmtId="0" fontId="33" fillId="6" borderId="19" xfId="3" applyFont="1" applyFill="1" applyBorder="1" applyAlignment="1" applyProtection="1">
      <alignment horizontal="right"/>
    </xf>
    <xf numFmtId="0" fontId="34" fillId="6" borderId="0" xfId="3" applyFont="1" applyFill="1" applyBorder="1" applyAlignment="1" applyProtection="1">
      <alignment horizontal="left"/>
    </xf>
    <xf numFmtId="0" fontId="0" fillId="5" borderId="12" xfId="0" applyFill="1" applyBorder="1"/>
    <xf numFmtId="0" fontId="0" fillId="5" borderId="14" xfId="0" applyFill="1" applyBorder="1"/>
    <xf numFmtId="0" fontId="0" fillId="5" borderId="15" xfId="0" applyFill="1" applyBorder="1"/>
    <xf numFmtId="0" fontId="25" fillId="6" borderId="0" xfId="3" applyFont="1" applyFill="1" applyBorder="1" applyAlignment="1" applyProtection="1"/>
    <xf numFmtId="0" fontId="0" fillId="5" borderId="16" xfId="0" applyFill="1" applyBorder="1"/>
    <xf numFmtId="0" fontId="27" fillId="6" borderId="0" xfId="3" applyFont="1" applyFill="1" applyBorder="1" applyAlignment="1" applyProtection="1">
      <alignment horizontal="left"/>
    </xf>
    <xf numFmtId="0" fontId="28" fillId="6" borderId="0" xfId="3" applyFont="1" applyFill="1" applyBorder="1" applyAlignment="1" applyProtection="1"/>
    <xf numFmtId="0" fontId="30" fillId="6" borderId="0" xfId="3" applyFont="1" applyFill="1" applyBorder="1" applyAlignment="1" applyProtection="1">
      <alignment wrapText="1"/>
    </xf>
    <xf numFmtId="0" fontId="0" fillId="5" borderId="0" xfId="0" applyFill="1" applyBorder="1"/>
    <xf numFmtId="0" fontId="14" fillId="5" borderId="0" xfId="3" applyFont="1" applyFill="1" applyBorder="1" applyAlignment="1" applyProtection="1"/>
    <xf numFmtId="0" fontId="15" fillId="5" borderId="0" xfId="3" applyFont="1" applyFill="1" applyBorder="1" applyAlignment="1" applyProtection="1"/>
    <xf numFmtId="0" fontId="15" fillId="5" borderId="0" xfId="3" applyFont="1" applyFill="1" applyBorder="1" applyProtection="1"/>
    <xf numFmtId="0" fontId="15" fillId="5" borderId="0" xfId="3" applyFont="1" applyFill="1" applyBorder="1" applyAlignment="1" applyProtection="1">
      <alignment horizontal="left" vertical="top" wrapText="1"/>
    </xf>
    <xf numFmtId="0" fontId="16" fillId="5" borderId="0" xfId="3" applyFont="1" applyFill="1" applyBorder="1" applyProtection="1"/>
    <xf numFmtId="0" fontId="10" fillId="5" borderId="0" xfId="3" applyFill="1" applyBorder="1" applyProtection="1"/>
    <xf numFmtId="0" fontId="16" fillId="5" borderId="0" xfId="3" applyFont="1" applyFill="1" applyBorder="1" applyAlignment="1" applyProtection="1">
      <alignment vertical="center" wrapText="1"/>
    </xf>
    <xf numFmtId="0" fontId="22" fillId="5" borderId="0" xfId="6" applyFont="1" applyFill="1" applyBorder="1" applyAlignment="1" applyProtection="1">
      <alignment vertical="top" wrapText="1"/>
    </xf>
    <xf numFmtId="0" fontId="15" fillId="5" borderId="0" xfId="3" applyFont="1" applyFill="1" applyBorder="1" applyAlignment="1" applyProtection="1">
      <alignment vertical="center" wrapText="1"/>
    </xf>
    <xf numFmtId="0" fontId="14" fillId="5" borderId="0" xfId="3" applyFont="1" applyFill="1" applyBorder="1" applyProtection="1"/>
    <xf numFmtId="0" fontId="15" fillId="5" borderId="0" xfId="3" applyFont="1" applyFill="1" applyBorder="1" applyAlignment="1" applyProtection="1">
      <alignment horizontal="center"/>
    </xf>
    <xf numFmtId="0" fontId="17" fillId="5" borderId="0" xfId="5" applyFont="1" applyFill="1" applyBorder="1" applyAlignment="1" applyProtection="1"/>
    <xf numFmtId="0" fontId="17" fillId="5" borderId="0" xfId="4" applyFont="1" applyFill="1" applyBorder="1" applyAlignment="1" applyProtection="1"/>
    <xf numFmtId="0" fontId="15" fillId="5" borderId="0" xfId="5" applyFont="1" applyFill="1" applyBorder="1" applyAlignment="1" applyProtection="1"/>
    <xf numFmtId="0" fontId="20" fillId="5" borderId="0" xfId="6" applyFont="1" applyFill="1" applyBorder="1" applyAlignment="1" applyProtection="1">
      <alignment vertical="top"/>
    </xf>
    <xf numFmtId="0" fontId="0" fillId="5" borderId="17" xfId="0" applyFill="1" applyBorder="1"/>
    <xf numFmtId="0" fontId="10" fillId="5" borderId="18" xfId="3" applyFill="1" applyBorder="1" applyProtection="1"/>
    <xf numFmtId="0" fontId="0" fillId="5" borderId="19" xfId="0" applyFill="1" applyBorder="1"/>
    <xf numFmtId="0" fontId="13" fillId="4" borderId="0" xfId="0" applyFont="1" applyFill="1" applyProtection="1">
      <protection locked="0"/>
    </xf>
    <xf numFmtId="9" fontId="13" fillId="4" borderId="0" xfId="2" applyFont="1" applyFill="1" applyProtection="1">
      <protection locked="0"/>
    </xf>
    <xf numFmtId="44" fontId="13" fillId="4" borderId="0" xfId="1" applyFont="1" applyFill="1" applyProtection="1">
      <protection locked="0"/>
    </xf>
    <xf numFmtId="44" fontId="13" fillId="4" borderId="2" xfId="1" applyFont="1" applyFill="1" applyBorder="1" applyProtection="1">
      <protection locked="0"/>
    </xf>
    <xf numFmtId="44" fontId="13" fillId="4" borderId="0" xfId="1" applyFont="1" applyFill="1" applyBorder="1" applyProtection="1">
      <protection locked="0"/>
    </xf>
    <xf numFmtId="37" fontId="13" fillId="4" borderId="0" xfId="1" applyNumberFormat="1" applyFont="1" applyFill="1" applyBorder="1" applyProtection="1">
      <protection locked="0"/>
    </xf>
    <xf numFmtId="44" fontId="13" fillId="4" borderId="0" xfId="1" quotePrefix="1" applyFont="1" applyFill="1" applyProtection="1">
      <protection locked="0"/>
    </xf>
    <xf numFmtId="44" fontId="13" fillId="4" borderId="7" xfId="1" applyFont="1" applyFill="1" applyBorder="1" applyProtection="1">
      <protection locked="0"/>
    </xf>
    <xf numFmtId="0" fontId="16" fillId="5" borderId="0" xfId="3" applyFont="1" applyFill="1" applyBorder="1" applyAlignment="1" applyProtection="1">
      <alignment horizontal="left" wrapText="1"/>
    </xf>
    <xf numFmtId="0" fontId="26" fillId="6" borderId="15" xfId="3" applyFont="1" applyFill="1" applyBorder="1" applyAlignment="1" applyProtection="1">
      <alignment horizontal="left" wrapText="1"/>
    </xf>
    <xf numFmtId="0" fontId="29" fillId="6" borderId="0" xfId="3" applyFont="1" applyFill="1" applyBorder="1" applyAlignment="1" applyProtection="1">
      <alignment wrapText="1"/>
    </xf>
    <xf numFmtId="0" fontId="29" fillId="6" borderId="15" xfId="3" applyFont="1" applyFill="1" applyBorder="1" applyAlignment="1" applyProtection="1">
      <alignment wrapText="1"/>
    </xf>
    <xf numFmtId="0" fontId="33" fillId="6" borderId="18" xfId="3" applyFont="1" applyFill="1" applyBorder="1" applyAlignment="1" applyProtection="1">
      <alignment horizontal="right"/>
    </xf>
    <xf numFmtId="0" fontId="30" fillId="6" borderId="18" xfId="3" applyFont="1" applyFill="1" applyBorder="1" applyAlignment="1" applyProtection="1">
      <alignment horizontal="right"/>
    </xf>
    <xf numFmtId="14" fontId="33" fillId="6" borderId="18" xfId="3" applyNumberFormat="1" applyFont="1" applyFill="1" applyBorder="1" applyAlignment="1" applyProtection="1">
      <alignment horizontal="left"/>
    </xf>
    <xf numFmtId="0" fontId="30" fillId="6" borderId="18" xfId="3" applyFont="1" applyFill="1" applyBorder="1" applyAlignment="1" applyProtection="1">
      <alignment horizontal="left"/>
    </xf>
    <xf numFmtId="0" fontId="15" fillId="5" borderId="0" xfId="3" applyFont="1" applyFill="1" applyBorder="1" applyAlignment="1" applyProtection="1">
      <alignment horizontal="left" vertical="top" wrapText="1"/>
    </xf>
    <xf numFmtId="0" fontId="14" fillId="5" borderId="0" xfId="3" applyFont="1" applyFill="1" applyBorder="1" applyAlignment="1" applyProtection="1"/>
    <xf numFmtId="0" fontId="15" fillId="5" borderId="0" xfId="3" applyFont="1" applyFill="1" applyBorder="1" applyAlignment="1" applyProtection="1"/>
    <xf numFmtId="0" fontId="15" fillId="5" borderId="0" xfId="3" applyFont="1" applyFill="1" applyBorder="1" applyAlignment="1" applyProtection="1">
      <alignment horizontal="left" wrapText="1"/>
    </xf>
    <xf numFmtId="0" fontId="15" fillId="5" borderId="0" xfId="3" applyFont="1" applyFill="1" applyBorder="1" applyAlignment="1" applyProtection="1">
      <alignment horizontal="center" vertical="center" wrapText="1"/>
    </xf>
  </cellXfs>
  <cellStyles count="7">
    <cellStyle name="Currency" xfId="1" builtinId="4"/>
    <cellStyle name="Hyperlink" xfId="6" builtinId="8"/>
    <cellStyle name="Hyperlink 2" xfId="4"/>
    <cellStyle name="Hyperlink_K-State Vegetative Buffer" xfId="5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colors>
    <mruColors>
      <color rgb="FF0000FF"/>
      <color rgb="FFDFB3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manager.info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4.png"/><Relationship Id="rId5" Type="http://schemas.openxmlformats.org/officeDocument/2006/relationships/hyperlink" Target="http://www.AgManager.info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71232</xdr:colOff>
      <xdr:row>44</xdr:row>
      <xdr:rowOff>29809</xdr:rowOff>
    </xdr:from>
    <xdr:to>
      <xdr:col>5</xdr:col>
      <xdr:colOff>475837</xdr:colOff>
      <xdr:row>47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557" y="8888059"/>
          <a:ext cx="2843005" cy="636941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7</xdr:row>
      <xdr:rowOff>38102</xdr:rowOff>
    </xdr:from>
    <xdr:to>
      <xdr:col>11</xdr:col>
      <xdr:colOff>504825</xdr:colOff>
      <xdr:row>23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" y="1600202"/>
          <a:ext cx="6362701" cy="3171823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188371</xdr:colOff>
      <xdr:row>44</xdr:row>
      <xdr:rowOff>32308</xdr:rowOff>
    </xdr:from>
    <xdr:to>
      <xdr:col>10</xdr:col>
      <xdr:colOff>97228</xdr:colOff>
      <xdr:row>47</xdr:row>
      <xdr:rowOff>114301</xdr:rowOff>
    </xdr:to>
    <xdr:pic>
      <xdr:nvPicPr>
        <xdr:cNvPr id="4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0296" y="8547658"/>
          <a:ext cx="1842432" cy="624918"/>
        </a:xfrm>
        <a:prstGeom prst="rect">
          <a:avLst/>
        </a:prstGeom>
      </xdr:spPr>
    </xdr:pic>
    <xdr:clientData/>
  </xdr:twoCellAnchor>
  <xdr:twoCellAnchor editAs="oneCell">
    <xdr:from>
      <xdr:col>9</xdr:col>
      <xdr:colOff>415106</xdr:colOff>
      <xdr:row>1</xdr:row>
      <xdr:rowOff>302082</xdr:rowOff>
    </xdr:from>
    <xdr:to>
      <xdr:col>11</xdr:col>
      <xdr:colOff>361949</xdr:colOff>
      <xdr:row>6</xdr:row>
      <xdr:rowOff>45065</xdr:rowOff>
    </xdr:to>
    <xdr:pic>
      <xdr:nvPicPr>
        <xdr:cNvPr id="5" name="Picture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6231" y="502107"/>
          <a:ext cx="842193" cy="895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montev@ksu.edu" TargetMode="External"/><Relationship Id="rId1" Type="http://schemas.openxmlformats.org/officeDocument/2006/relationships/hyperlink" Target="http://www.agmanager.info/crop-insurance/risk-management-strategies/grower-options-insured-wheat-damaged-late-winter-stor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/>
  </sheetViews>
  <sheetFormatPr defaultRowHeight="15" x14ac:dyDescent="0.25"/>
  <cols>
    <col min="1" max="1" width="4.7109375" customWidth="1"/>
    <col min="9" max="9" width="10.7109375" customWidth="1"/>
    <col min="10" max="10" width="9.140625" customWidth="1"/>
    <col min="11" max="11" width="4.28515625" customWidth="1"/>
    <col min="12" max="12" width="7.7109375" customWidth="1"/>
  </cols>
  <sheetData>
    <row r="1" spans="1:13" ht="15.75" x14ac:dyDescent="0.25">
      <c r="A1" s="111"/>
      <c r="B1" s="95"/>
      <c r="C1" s="96"/>
      <c r="D1" s="96"/>
      <c r="E1" s="96"/>
      <c r="F1" s="96"/>
      <c r="G1" s="96"/>
      <c r="H1" s="96"/>
      <c r="I1" s="96"/>
      <c r="J1" s="96"/>
      <c r="K1" s="96"/>
      <c r="L1" s="97"/>
      <c r="M1" s="112"/>
    </row>
    <row r="2" spans="1:13" ht="26.25" x14ac:dyDescent="0.4">
      <c r="A2" s="113"/>
      <c r="B2" s="98" t="s">
        <v>144</v>
      </c>
      <c r="C2" s="114"/>
      <c r="D2" s="114"/>
      <c r="E2" s="114"/>
      <c r="F2" s="114"/>
      <c r="G2" s="114"/>
      <c r="H2" s="99"/>
      <c r="I2" s="99"/>
      <c r="J2" s="100"/>
      <c r="K2" s="100"/>
      <c r="L2" s="101"/>
      <c r="M2" s="115"/>
    </row>
    <row r="3" spans="1:13" ht="17.25" x14ac:dyDescent="0.3">
      <c r="A3" s="113"/>
      <c r="B3" s="102"/>
      <c r="C3" s="110"/>
      <c r="D3" s="116"/>
      <c r="E3" s="116"/>
      <c r="F3" s="117"/>
      <c r="G3" s="117"/>
      <c r="H3" s="99"/>
      <c r="I3" s="99"/>
      <c r="J3" s="100"/>
      <c r="K3" s="100"/>
      <c r="L3" s="101"/>
      <c r="M3" s="115"/>
    </row>
    <row r="4" spans="1:13" ht="15.75" x14ac:dyDescent="0.25">
      <c r="A4" s="113"/>
      <c r="B4" s="147" t="s">
        <v>143</v>
      </c>
      <c r="C4" s="148"/>
      <c r="D4" s="148"/>
      <c r="E4" s="148"/>
      <c r="F4" s="148"/>
      <c r="G4" s="148"/>
      <c r="H4" s="148"/>
      <c r="I4" s="148"/>
      <c r="J4" s="100"/>
      <c r="K4" s="100"/>
      <c r="L4" s="101"/>
      <c r="M4" s="115"/>
    </row>
    <row r="5" spans="1:13" ht="15.75" x14ac:dyDescent="0.25">
      <c r="A5" s="113"/>
      <c r="B5" s="149"/>
      <c r="C5" s="148"/>
      <c r="D5" s="148"/>
      <c r="E5" s="148"/>
      <c r="F5" s="148"/>
      <c r="G5" s="148"/>
      <c r="H5" s="148"/>
      <c r="I5" s="148"/>
      <c r="J5" s="100"/>
      <c r="K5" s="100"/>
      <c r="L5" s="101"/>
      <c r="M5" s="115"/>
    </row>
    <row r="6" spans="1:13" ht="15.75" x14ac:dyDescent="0.25">
      <c r="A6" s="113"/>
      <c r="B6" s="103"/>
      <c r="C6" s="118"/>
      <c r="D6" s="118"/>
      <c r="E6" s="118"/>
      <c r="F6" s="118"/>
      <c r="G6" s="118"/>
      <c r="H6" s="118"/>
      <c r="I6" s="100"/>
      <c r="J6" s="100"/>
      <c r="K6" s="104"/>
      <c r="L6" s="105"/>
      <c r="M6" s="115"/>
    </row>
    <row r="7" spans="1:13" ht="21" customHeight="1" thickBot="1" x14ac:dyDescent="0.3">
      <c r="A7" s="113"/>
      <c r="B7" s="106"/>
      <c r="C7" s="150"/>
      <c r="D7" s="151"/>
      <c r="E7" s="152"/>
      <c r="F7" s="153"/>
      <c r="G7" s="107"/>
      <c r="H7" s="107"/>
      <c r="I7" s="107"/>
      <c r="J7" s="107"/>
      <c r="K7" s="108"/>
      <c r="L7" s="109" t="s">
        <v>142</v>
      </c>
      <c r="M7" s="115"/>
    </row>
    <row r="8" spans="1:13" x14ac:dyDescent="0.25">
      <c r="A8" s="113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5"/>
    </row>
    <row r="9" spans="1:13" x14ac:dyDescent="0.25">
      <c r="A9" s="113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5"/>
    </row>
    <row r="10" spans="1:13" x14ac:dyDescent="0.25">
      <c r="A10" s="113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5"/>
    </row>
    <row r="11" spans="1:13" x14ac:dyDescent="0.25">
      <c r="A11" s="113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5"/>
    </row>
    <row r="12" spans="1:13" x14ac:dyDescent="0.25">
      <c r="A12" s="113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5"/>
    </row>
    <row r="13" spans="1:13" x14ac:dyDescent="0.25">
      <c r="A13" s="113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5"/>
    </row>
    <row r="14" spans="1:13" x14ac:dyDescent="0.25">
      <c r="A14" s="113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5"/>
    </row>
    <row r="15" spans="1:13" x14ac:dyDescent="0.25">
      <c r="A15" s="113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5"/>
    </row>
    <row r="16" spans="1:13" x14ac:dyDescent="0.25">
      <c r="A16" s="113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5"/>
    </row>
    <row r="17" spans="1:13" x14ac:dyDescent="0.25">
      <c r="A17" s="113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5"/>
    </row>
    <row r="18" spans="1:13" x14ac:dyDescent="0.25">
      <c r="A18" s="113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5"/>
    </row>
    <row r="19" spans="1:13" x14ac:dyDescent="0.25">
      <c r="A19" s="113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5"/>
    </row>
    <row r="20" spans="1:13" x14ac:dyDescent="0.25">
      <c r="A20" s="113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5"/>
    </row>
    <row r="21" spans="1:13" x14ac:dyDescent="0.25">
      <c r="A21" s="113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5"/>
    </row>
    <row r="22" spans="1:13" x14ac:dyDescent="0.25">
      <c r="A22" s="113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5"/>
    </row>
    <row r="23" spans="1:13" x14ac:dyDescent="0.25">
      <c r="A23" s="113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5"/>
    </row>
    <row r="24" spans="1:13" x14ac:dyDescent="0.25">
      <c r="A24" s="113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5"/>
    </row>
    <row r="25" spans="1:13" x14ac:dyDescent="0.25">
      <c r="A25" s="113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5"/>
    </row>
    <row r="26" spans="1:13" ht="15.75" x14ac:dyDescent="0.25">
      <c r="A26" s="113"/>
      <c r="B26" s="120" t="s">
        <v>129</v>
      </c>
      <c r="C26" s="121"/>
      <c r="D26" s="121"/>
      <c r="E26" s="121"/>
      <c r="F26" s="122"/>
      <c r="G26" s="122"/>
      <c r="H26" s="122"/>
      <c r="I26" s="122"/>
      <c r="J26" s="122"/>
      <c r="K26" s="122"/>
      <c r="L26" s="122"/>
      <c r="M26" s="115"/>
    </row>
    <row r="27" spans="1:13" x14ac:dyDescent="0.25">
      <c r="A27" s="113"/>
      <c r="B27" s="154" t="s">
        <v>141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15"/>
    </row>
    <row r="28" spans="1:13" x14ac:dyDescent="0.25">
      <c r="A28" s="113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15"/>
    </row>
    <row r="29" spans="1:13" ht="14.25" customHeight="1" x14ac:dyDescent="0.25">
      <c r="A29" s="113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15"/>
    </row>
    <row r="30" spans="1:13" ht="15.75" x14ac:dyDescent="0.25">
      <c r="A30" s="113"/>
      <c r="B30" s="155" t="s">
        <v>130</v>
      </c>
      <c r="C30" s="156"/>
      <c r="D30" s="156"/>
      <c r="E30" s="156"/>
      <c r="F30" s="124"/>
      <c r="G30" s="124"/>
      <c r="H30" s="124"/>
      <c r="I30" s="124"/>
      <c r="J30" s="124"/>
      <c r="K30" s="124"/>
      <c r="L30" s="124"/>
      <c r="M30" s="115"/>
    </row>
    <row r="31" spans="1:13" ht="21" customHeight="1" x14ac:dyDescent="0.25">
      <c r="A31" s="113"/>
      <c r="B31" s="157" t="s">
        <v>140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15"/>
    </row>
    <row r="32" spans="1:13" ht="23.25" customHeight="1" x14ac:dyDescent="0.25">
      <c r="A32" s="113"/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15"/>
    </row>
    <row r="33" spans="1:13" ht="12" customHeight="1" x14ac:dyDescent="0.25">
      <c r="A33" s="113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15"/>
    </row>
    <row r="34" spans="1:13" ht="18.75" customHeight="1" x14ac:dyDescent="0.25">
      <c r="A34" s="113"/>
      <c r="B34" s="158" t="s">
        <v>146</v>
      </c>
      <c r="C34" s="158"/>
      <c r="D34" s="158"/>
      <c r="E34" s="158"/>
      <c r="F34" s="158"/>
      <c r="G34" s="158"/>
      <c r="H34" s="158"/>
      <c r="I34" s="158"/>
      <c r="J34" s="127" t="s">
        <v>131</v>
      </c>
      <c r="K34" s="128"/>
      <c r="M34" s="115"/>
    </row>
    <row r="35" spans="1:13" ht="8.25" customHeight="1" x14ac:dyDescent="0.25">
      <c r="A35" s="113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15"/>
    </row>
    <row r="36" spans="1:13" ht="15.75" x14ac:dyDescent="0.25">
      <c r="A36" s="113"/>
      <c r="B36" s="129" t="s">
        <v>132</v>
      </c>
      <c r="C36" s="122"/>
      <c r="D36" s="124"/>
      <c r="E36" s="124"/>
      <c r="F36" s="124"/>
      <c r="G36" s="124"/>
      <c r="H36" s="124"/>
      <c r="I36" s="124"/>
      <c r="J36" s="124"/>
      <c r="K36" s="124"/>
      <c r="L36" s="124"/>
      <c r="M36" s="115"/>
    </row>
    <row r="37" spans="1:13" ht="15.75" x14ac:dyDescent="0.25">
      <c r="A37" s="113"/>
      <c r="B37" s="122" t="s">
        <v>134</v>
      </c>
      <c r="C37" s="122"/>
      <c r="D37" s="122"/>
      <c r="E37" s="130"/>
      <c r="F37" s="122"/>
      <c r="G37" s="122"/>
      <c r="H37" s="122"/>
      <c r="I37" s="122"/>
      <c r="J37" s="122"/>
      <c r="K37" s="122"/>
      <c r="L37" s="122"/>
      <c r="M37" s="115"/>
    </row>
    <row r="38" spans="1:13" ht="15.75" x14ac:dyDescent="0.25">
      <c r="A38" s="113"/>
      <c r="B38" s="122" t="s">
        <v>135</v>
      </c>
      <c r="C38" s="122"/>
      <c r="D38" s="122"/>
      <c r="E38" s="130"/>
      <c r="F38" s="122"/>
      <c r="G38" s="122"/>
      <c r="H38" s="122"/>
      <c r="I38" s="122"/>
      <c r="J38" s="122"/>
      <c r="K38" s="122"/>
      <c r="L38" s="122"/>
      <c r="M38" s="115"/>
    </row>
    <row r="39" spans="1:13" ht="15.75" x14ac:dyDescent="0.25">
      <c r="A39" s="113"/>
      <c r="B39" s="122" t="s">
        <v>137</v>
      </c>
      <c r="C39" s="119"/>
      <c r="D39" s="122"/>
      <c r="E39" s="122"/>
      <c r="F39" s="122"/>
      <c r="G39" s="122"/>
      <c r="H39" s="122"/>
      <c r="I39" s="122"/>
      <c r="J39" s="122"/>
      <c r="K39" s="122"/>
      <c r="L39" s="122"/>
      <c r="M39" s="115"/>
    </row>
    <row r="40" spans="1:13" ht="15.75" x14ac:dyDescent="0.25">
      <c r="A40" s="113"/>
      <c r="B40" s="122" t="s">
        <v>136</v>
      </c>
      <c r="C40" s="122"/>
      <c r="D40" s="122"/>
      <c r="E40" s="122"/>
      <c r="F40" s="122"/>
      <c r="G40" s="131"/>
      <c r="H40" s="132"/>
      <c r="I40" s="131"/>
      <c r="J40" s="122"/>
      <c r="K40" s="122"/>
      <c r="L40" s="122"/>
      <c r="M40" s="115"/>
    </row>
    <row r="41" spans="1:13" ht="15.75" x14ac:dyDescent="0.25">
      <c r="A41" s="113"/>
      <c r="B41" s="133" t="s">
        <v>138</v>
      </c>
      <c r="C41" s="121"/>
      <c r="D41" s="121"/>
      <c r="E41" s="122"/>
      <c r="F41" s="122"/>
      <c r="G41" s="131"/>
      <c r="H41" s="121"/>
      <c r="I41" s="121"/>
      <c r="J41" s="122"/>
      <c r="K41" s="122"/>
      <c r="L41" s="122"/>
      <c r="M41" s="115"/>
    </row>
    <row r="42" spans="1:13" ht="15.75" x14ac:dyDescent="0.25">
      <c r="A42" s="113"/>
      <c r="B42" s="134" t="s">
        <v>139</v>
      </c>
      <c r="C42" s="124"/>
      <c r="D42" s="122"/>
      <c r="E42" s="122"/>
      <c r="F42" s="122"/>
      <c r="G42" s="122"/>
      <c r="H42" s="122"/>
      <c r="I42" s="122"/>
      <c r="J42" s="122"/>
      <c r="K42" s="122"/>
      <c r="L42" s="122"/>
      <c r="M42" s="115"/>
    </row>
    <row r="43" spans="1:13" ht="8.25" customHeight="1" x14ac:dyDescent="0.25">
      <c r="A43" s="113"/>
      <c r="B43" s="146" t="s">
        <v>133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15"/>
    </row>
    <row r="44" spans="1:13" x14ac:dyDescent="0.25">
      <c r="A44" s="113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15"/>
    </row>
    <row r="45" spans="1:13" ht="12.75" customHeight="1" x14ac:dyDescent="0.25">
      <c r="A45" s="113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15"/>
    </row>
    <row r="46" spans="1:13" x14ac:dyDescent="0.25">
      <c r="A46" s="113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15"/>
    </row>
    <row r="47" spans="1:13" x14ac:dyDescent="0.25">
      <c r="A47" s="113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15"/>
    </row>
    <row r="48" spans="1:13" x14ac:dyDescent="0.25">
      <c r="A48" s="113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15"/>
    </row>
    <row r="49" spans="1:13" ht="15.75" thickBot="1" x14ac:dyDescent="0.3">
      <c r="A49" s="135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7"/>
    </row>
  </sheetData>
  <sheetProtection sheet="1" objects="1" scenarios="1"/>
  <mergeCells count="8">
    <mergeCell ref="B43:L44"/>
    <mergeCell ref="B4:I5"/>
    <mergeCell ref="C7:D7"/>
    <mergeCell ref="E7:F7"/>
    <mergeCell ref="B27:L28"/>
    <mergeCell ref="B30:E30"/>
    <mergeCell ref="B31:L32"/>
    <mergeCell ref="B34:I34"/>
  </mergeCells>
  <hyperlinks>
    <hyperlink ref="J34" r:id="rId1"/>
    <hyperlink ref="B42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4"/>
  <sheetViews>
    <sheetView workbookViewId="0"/>
  </sheetViews>
  <sheetFormatPr defaultRowHeight="15" x14ac:dyDescent="0.25"/>
  <cols>
    <col min="1" max="1" width="4.7109375" customWidth="1"/>
    <col min="2" max="2" width="9.85546875" style="4" customWidth="1"/>
    <col min="3" max="3" width="28.140625" customWidth="1"/>
    <col min="4" max="4" width="14.5703125" customWidth="1"/>
  </cols>
  <sheetData>
    <row r="2" spans="3:6" x14ac:dyDescent="0.25">
      <c r="D2" s="58" t="s">
        <v>121</v>
      </c>
    </row>
    <row r="3" spans="3:6" ht="21" x14ac:dyDescent="0.35">
      <c r="C3" s="2" t="s">
        <v>145</v>
      </c>
    </row>
    <row r="4" spans="3:6" x14ac:dyDescent="0.25">
      <c r="C4" t="s">
        <v>1</v>
      </c>
      <c r="D4" s="138">
        <v>40</v>
      </c>
      <c r="E4" t="s">
        <v>4</v>
      </c>
    </row>
    <row r="5" spans="3:6" x14ac:dyDescent="0.25">
      <c r="C5" t="s">
        <v>51</v>
      </c>
      <c r="D5" s="1">
        <v>4.59</v>
      </c>
      <c r="E5" t="s">
        <v>5</v>
      </c>
      <c r="F5" t="s">
        <v>116</v>
      </c>
    </row>
    <row r="6" spans="3:6" x14ac:dyDescent="0.25">
      <c r="C6" t="s">
        <v>2</v>
      </c>
      <c r="D6" s="139">
        <v>0.75</v>
      </c>
      <c r="F6" t="s">
        <v>115</v>
      </c>
    </row>
    <row r="7" spans="3:6" x14ac:dyDescent="0.25">
      <c r="C7" t="s">
        <v>3</v>
      </c>
      <c r="D7" s="1">
        <f>D4*D5*D6</f>
        <v>137.69999999999999</v>
      </c>
      <c r="E7" t="s">
        <v>6</v>
      </c>
    </row>
    <row r="8" spans="3:6" x14ac:dyDescent="0.25">
      <c r="C8" t="s">
        <v>12</v>
      </c>
      <c r="D8" s="140">
        <v>11.31</v>
      </c>
      <c r="E8" t="s">
        <v>6</v>
      </c>
      <c r="F8" t="s">
        <v>114</v>
      </c>
    </row>
    <row r="10" spans="3:6" x14ac:dyDescent="0.25">
      <c r="C10" t="s">
        <v>7</v>
      </c>
      <c r="D10" s="138">
        <v>10</v>
      </c>
      <c r="E10" t="s">
        <v>4</v>
      </c>
    </row>
    <row r="11" spans="3:6" x14ac:dyDescent="0.25">
      <c r="C11" t="s">
        <v>53</v>
      </c>
      <c r="D11" s="1">
        <v>4.59</v>
      </c>
      <c r="E11" t="s">
        <v>5</v>
      </c>
      <c r="F11" t="s">
        <v>117</v>
      </c>
    </row>
    <row r="12" spans="3:6" x14ac:dyDescent="0.25">
      <c r="C12" t="s">
        <v>10</v>
      </c>
      <c r="D12" s="3">
        <f>IF(D11&gt;D5,D11*D10,D5*D10)</f>
        <v>45.9</v>
      </c>
      <c r="E12" t="s">
        <v>6</v>
      </c>
    </row>
    <row r="13" spans="3:6" x14ac:dyDescent="0.25">
      <c r="C13" t="s">
        <v>9</v>
      </c>
      <c r="D13" s="1">
        <f>IF(D7&gt;D12,D7-D12,0)</f>
        <v>91.799999999999983</v>
      </c>
      <c r="E13" t="s">
        <v>6</v>
      </c>
      <c r="F13" t="s">
        <v>118</v>
      </c>
    </row>
    <row r="15" spans="3:6" x14ac:dyDescent="0.25">
      <c r="C15" t="s">
        <v>11</v>
      </c>
      <c r="D15" s="138">
        <v>10</v>
      </c>
      <c r="E15" t="s">
        <v>4</v>
      </c>
      <c r="F15" t="s">
        <v>119</v>
      </c>
    </row>
    <row r="16" spans="3:6" x14ac:dyDescent="0.25">
      <c r="C16" t="s">
        <v>8</v>
      </c>
      <c r="D16" s="140">
        <v>3.63</v>
      </c>
      <c r="E16" t="s">
        <v>5</v>
      </c>
      <c r="F16" t="s">
        <v>120</v>
      </c>
    </row>
    <row r="17" spans="2:6" x14ac:dyDescent="0.25">
      <c r="C17" t="s">
        <v>13</v>
      </c>
      <c r="D17" s="1">
        <f>D15*D16</f>
        <v>36.299999999999997</v>
      </c>
      <c r="E17" t="s">
        <v>6</v>
      </c>
    </row>
    <row r="19" spans="2:6" x14ac:dyDescent="0.25">
      <c r="C19" t="s">
        <v>20</v>
      </c>
      <c r="D19" s="6">
        <f>D30+D28</f>
        <v>22.85</v>
      </c>
      <c r="E19" t="s">
        <v>6</v>
      </c>
      <c r="F19" t="s">
        <v>123</v>
      </c>
    </row>
    <row r="21" spans="2:6" ht="21" x14ac:dyDescent="0.35">
      <c r="C21" s="2" t="s">
        <v>54</v>
      </c>
      <c r="D21" s="20">
        <f>D13+D17-D19-D8</f>
        <v>93.939999999999969</v>
      </c>
      <c r="E21" s="2" t="s">
        <v>6</v>
      </c>
    </row>
    <row r="22" spans="2:6" x14ac:dyDescent="0.25">
      <c r="C22" s="5"/>
    </row>
    <row r="23" spans="2:6" x14ac:dyDescent="0.25">
      <c r="C23" s="5"/>
    </row>
    <row r="24" spans="2:6" x14ac:dyDescent="0.25">
      <c r="C24" s="5"/>
    </row>
    <row r="25" spans="2:6" x14ac:dyDescent="0.25">
      <c r="B25" s="8"/>
      <c r="C25" s="9" t="s">
        <v>14</v>
      </c>
      <c r="D25" s="141">
        <v>20.75</v>
      </c>
      <c r="E25" s="10" t="s">
        <v>6</v>
      </c>
      <c r="F25" t="s">
        <v>122</v>
      </c>
    </row>
    <row r="26" spans="2:6" x14ac:dyDescent="0.25">
      <c r="B26" s="11"/>
      <c r="C26" s="12" t="s">
        <v>15</v>
      </c>
      <c r="D26" s="142">
        <v>0.21</v>
      </c>
      <c r="E26" s="14" t="s">
        <v>5</v>
      </c>
    </row>
    <row r="27" spans="2:6" x14ac:dyDescent="0.25">
      <c r="B27" s="11"/>
      <c r="C27" s="12" t="s">
        <v>16</v>
      </c>
      <c r="D27" s="143">
        <v>22</v>
      </c>
      <c r="E27" s="14" t="s">
        <v>4</v>
      </c>
    </row>
    <row r="28" spans="2:6" x14ac:dyDescent="0.25">
      <c r="B28" s="11"/>
      <c r="C28" s="12" t="s">
        <v>19</v>
      </c>
      <c r="D28" s="15">
        <f>IF(D15&gt;0,D25+IF(D15&gt;D27,(D15-D27)*D26,0),0)</f>
        <v>20.75</v>
      </c>
      <c r="E28" s="14" t="s">
        <v>6</v>
      </c>
    </row>
    <row r="29" spans="2:6" x14ac:dyDescent="0.25">
      <c r="B29" s="11"/>
      <c r="C29" s="12" t="s">
        <v>17</v>
      </c>
      <c r="D29" s="142">
        <v>0.21</v>
      </c>
      <c r="E29" s="14" t="s">
        <v>5</v>
      </c>
    </row>
    <row r="30" spans="2:6" x14ac:dyDescent="0.25">
      <c r="B30" s="16"/>
      <c r="C30" s="17" t="s">
        <v>18</v>
      </c>
      <c r="D30" s="18">
        <f>D29*D15</f>
        <v>2.1</v>
      </c>
      <c r="E30" s="19" t="s">
        <v>6</v>
      </c>
    </row>
    <row r="31" spans="2:6" x14ac:dyDescent="0.25">
      <c r="C31" s="5"/>
    </row>
    <row r="32" spans="2:6" x14ac:dyDescent="0.25">
      <c r="C32" s="5"/>
    </row>
    <row r="34" spans="2:5" x14ac:dyDescent="0.25">
      <c r="B34" s="77"/>
      <c r="C34" s="36" t="s">
        <v>21</v>
      </c>
      <c r="D34" s="36"/>
      <c r="E34" s="37"/>
    </row>
    <row r="35" spans="2:5" x14ac:dyDescent="0.25">
      <c r="B35" s="78"/>
      <c r="C35" s="64" t="s">
        <v>29</v>
      </c>
      <c r="D35" s="39">
        <f>D45/160</f>
        <v>20.574999999999999</v>
      </c>
      <c r="E35" s="40" t="s">
        <v>6</v>
      </c>
    </row>
    <row r="36" spans="2:5" x14ac:dyDescent="0.25">
      <c r="B36" s="78"/>
      <c r="C36" s="64" t="s">
        <v>28</v>
      </c>
      <c r="D36" s="39">
        <f t="shared" ref="D36:D42" si="0">D46/160</f>
        <v>15.05625</v>
      </c>
      <c r="E36" s="40" t="s">
        <v>6</v>
      </c>
    </row>
    <row r="37" spans="2:5" x14ac:dyDescent="0.25">
      <c r="B37" s="78"/>
      <c r="C37" s="64" t="s">
        <v>27</v>
      </c>
      <c r="D37" s="39">
        <f t="shared" si="0"/>
        <v>11.30625</v>
      </c>
      <c r="E37" s="40" t="s">
        <v>6</v>
      </c>
    </row>
    <row r="38" spans="2:5" x14ac:dyDescent="0.25">
      <c r="B38" s="78"/>
      <c r="C38" s="64" t="s">
        <v>26</v>
      </c>
      <c r="D38" s="39">
        <f t="shared" si="0"/>
        <v>8.875</v>
      </c>
      <c r="E38" s="40" t="s">
        <v>6</v>
      </c>
    </row>
    <row r="39" spans="2:5" x14ac:dyDescent="0.25">
      <c r="B39" s="78"/>
      <c r="C39" s="64" t="s">
        <v>25</v>
      </c>
      <c r="D39" s="39">
        <f t="shared" si="0"/>
        <v>7.4437499999999996</v>
      </c>
      <c r="E39" s="40" t="s">
        <v>6</v>
      </c>
    </row>
    <row r="40" spans="2:5" x14ac:dyDescent="0.25">
      <c r="B40" s="78"/>
      <c r="C40" s="64" t="s">
        <v>24</v>
      </c>
      <c r="D40" s="39">
        <f t="shared" si="0"/>
        <v>5.6</v>
      </c>
      <c r="E40" s="40" t="s">
        <v>6</v>
      </c>
    </row>
    <row r="41" spans="2:5" x14ac:dyDescent="0.25">
      <c r="B41" s="78"/>
      <c r="C41" s="64" t="s">
        <v>23</v>
      </c>
      <c r="D41" s="39">
        <f t="shared" si="0"/>
        <v>4.7562499999999996</v>
      </c>
      <c r="E41" s="40" t="s">
        <v>6</v>
      </c>
    </row>
    <row r="42" spans="2:5" x14ac:dyDescent="0.25">
      <c r="B42" s="79"/>
      <c r="C42" s="80" t="s">
        <v>22</v>
      </c>
      <c r="D42" s="42">
        <f t="shared" si="0"/>
        <v>3.6625000000000001</v>
      </c>
      <c r="E42" s="43" t="s">
        <v>6</v>
      </c>
    </row>
    <row r="44" spans="2:5" x14ac:dyDescent="0.25">
      <c r="B44" s="77"/>
      <c r="C44" s="36" t="s">
        <v>31</v>
      </c>
      <c r="D44" s="36"/>
      <c r="E44" s="37"/>
    </row>
    <row r="45" spans="2:5" x14ac:dyDescent="0.25">
      <c r="B45" s="78"/>
      <c r="C45" s="64" t="s">
        <v>29</v>
      </c>
      <c r="D45" s="44">
        <v>3292</v>
      </c>
      <c r="E45" s="40"/>
    </row>
    <row r="46" spans="2:5" x14ac:dyDescent="0.25">
      <c r="B46" s="78"/>
      <c r="C46" s="64" t="s">
        <v>28</v>
      </c>
      <c r="D46" s="44">
        <v>2409</v>
      </c>
      <c r="E46" s="40"/>
    </row>
    <row r="47" spans="2:5" x14ac:dyDescent="0.25">
      <c r="B47" s="78"/>
      <c r="C47" s="64" t="s">
        <v>27</v>
      </c>
      <c r="D47" s="44">
        <v>1809</v>
      </c>
      <c r="E47" s="40"/>
    </row>
    <row r="48" spans="2:5" x14ac:dyDescent="0.25">
      <c r="B48" s="78"/>
      <c r="C48" s="64" t="s">
        <v>26</v>
      </c>
      <c r="D48" s="44">
        <v>1420</v>
      </c>
      <c r="E48" s="40"/>
    </row>
    <row r="49" spans="2:5" x14ac:dyDescent="0.25">
      <c r="B49" s="78"/>
      <c r="C49" s="64" t="s">
        <v>25</v>
      </c>
      <c r="D49" s="44">
        <v>1191</v>
      </c>
      <c r="E49" s="40"/>
    </row>
    <row r="50" spans="2:5" x14ac:dyDescent="0.25">
      <c r="B50" s="78"/>
      <c r="C50" s="64" t="s">
        <v>24</v>
      </c>
      <c r="D50" s="44">
        <v>896</v>
      </c>
      <c r="E50" s="40"/>
    </row>
    <row r="51" spans="2:5" x14ac:dyDescent="0.25">
      <c r="B51" s="78"/>
      <c r="C51" s="64" t="s">
        <v>23</v>
      </c>
      <c r="D51" s="44">
        <v>761</v>
      </c>
      <c r="E51" s="40"/>
    </row>
    <row r="52" spans="2:5" x14ac:dyDescent="0.25">
      <c r="B52" s="79"/>
      <c r="C52" s="80" t="s">
        <v>22</v>
      </c>
      <c r="D52" s="45">
        <v>586</v>
      </c>
      <c r="E52" s="43"/>
    </row>
    <row r="53" spans="2:5" x14ac:dyDescent="0.25">
      <c r="B53" s="7" t="s">
        <v>30</v>
      </c>
    </row>
    <row r="54" spans="2:5" x14ac:dyDescent="0.25">
      <c r="B54" s="7" t="s">
        <v>32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8"/>
  <sheetViews>
    <sheetView zoomScale="90" zoomScaleNormal="90" workbookViewId="0">
      <pane ySplit="2" topLeftCell="A3" activePane="bottomLeft" state="frozen"/>
      <selection pane="bottomLeft"/>
    </sheetView>
  </sheetViews>
  <sheetFormatPr defaultRowHeight="15" x14ac:dyDescent="0.25"/>
  <cols>
    <col min="1" max="1" width="4.7109375" style="93" customWidth="1"/>
    <col min="2" max="2" width="30" customWidth="1"/>
    <col min="3" max="3" width="15" customWidth="1"/>
    <col min="4" max="6" width="10.5703125" customWidth="1"/>
    <col min="7" max="7" width="34" customWidth="1"/>
    <col min="8" max="8" width="18.42578125" customWidth="1"/>
    <col min="9" max="9" width="11.5703125" customWidth="1"/>
    <col min="10" max="10" width="10.5703125" customWidth="1"/>
    <col min="11" max="11" width="10.140625" customWidth="1"/>
    <col min="12" max="12" width="35" customWidth="1"/>
    <col min="13" max="13" width="16" customWidth="1"/>
    <col min="14" max="14" width="11.85546875" customWidth="1"/>
    <col min="15" max="15" width="15.7109375" customWidth="1"/>
  </cols>
  <sheetData>
    <row r="2" spans="2:14" ht="23.25" x14ac:dyDescent="0.35">
      <c r="B2" s="2" t="s">
        <v>0</v>
      </c>
      <c r="G2" s="2" t="s">
        <v>37</v>
      </c>
      <c r="H2" s="25" t="s">
        <v>73</v>
      </c>
      <c r="L2" s="2" t="s">
        <v>37</v>
      </c>
      <c r="M2" s="25" t="s">
        <v>72</v>
      </c>
    </row>
    <row r="3" spans="2:14" x14ac:dyDescent="0.25">
      <c r="B3" t="s">
        <v>1</v>
      </c>
      <c r="C3" s="138">
        <v>40</v>
      </c>
      <c r="D3" t="s">
        <v>4</v>
      </c>
      <c r="G3" t="s">
        <v>1</v>
      </c>
      <c r="L3" t="s">
        <v>1</v>
      </c>
      <c r="M3" s="138">
        <v>80</v>
      </c>
      <c r="N3" t="s">
        <v>4</v>
      </c>
    </row>
    <row r="4" spans="2:14" x14ac:dyDescent="0.25">
      <c r="B4" t="s">
        <v>51</v>
      </c>
      <c r="C4" s="1">
        <v>4.59</v>
      </c>
      <c r="D4" t="s">
        <v>5</v>
      </c>
      <c r="G4" t="s">
        <v>51</v>
      </c>
      <c r="L4" t="s">
        <v>51</v>
      </c>
      <c r="M4" s="1">
        <v>3.83</v>
      </c>
      <c r="N4" t="s">
        <v>5</v>
      </c>
    </row>
    <row r="5" spans="2:14" x14ac:dyDescent="0.25">
      <c r="B5" t="s">
        <v>2</v>
      </c>
      <c r="C5" s="139">
        <v>0.75</v>
      </c>
      <c r="G5" t="s">
        <v>2</v>
      </c>
      <c r="L5" t="s">
        <v>2</v>
      </c>
      <c r="M5" s="139">
        <v>0.75</v>
      </c>
    </row>
    <row r="6" spans="2:14" x14ac:dyDescent="0.25">
      <c r="B6" t="s">
        <v>3</v>
      </c>
      <c r="C6" s="1">
        <f>C3*C4*C5</f>
        <v>137.69999999999999</v>
      </c>
      <c r="D6" t="s">
        <v>6</v>
      </c>
      <c r="G6" t="s">
        <v>3</v>
      </c>
      <c r="L6" t="s">
        <v>3</v>
      </c>
      <c r="M6" s="1">
        <f>M3*M4*M5</f>
        <v>229.79999999999998</v>
      </c>
      <c r="N6" t="s">
        <v>6</v>
      </c>
    </row>
    <row r="7" spans="2:14" x14ac:dyDescent="0.25">
      <c r="B7" t="s">
        <v>12</v>
      </c>
      <c r="C7" s="140">
        <v>11.31</v>
      </c>
      <c r="D7" t="s">
        <v>6</v>
      </c>
      <c r="G7" t="s">
        <v>12</v>
      </c>
      <c r="L7" t="s">
        <v>12</v>
      </c>
      <c r="M7" s="140">
        <v>23.21</v>
      </c>
      <c r="N7" t="s">
        <v>6</v>
      </c>
    </row>
    <row r="9" spans="2:14" x14ac:dyDescent="0.25">
      <c r="B9" t="s">
        <v>7</v>
      </c>
      <c r="C9" s="138">
        <v>10</v>
      </c>
      <c r="D9" t="s">
        <v>4</v>
      </c>
      <c r="G9" t="s">
        <v>7</v>
      </c>
      <c r="L9" t="s">
        <v>7</v>
      </c>
      <c r="M9" s="138">
        <v>80</v>
      </c>
      <c r="N9" t="s">
        <v>4</v>
      </c>
    </row>
    <row r="10" spans="2:14" x14ac:dyDescent="0.25">
      <c r="B10" t="s">
        <v>53</v>
      </c>
      <c r="C10" s="1">
        <v>4.59</v>
      </c>
      <c r="D10" t="s">
        <v>5</v>
      </c>
      <c r="G10" t="s">
        <v>52</v>
      </c>
      <c r="L10" t="s">
        <v>52</v>
      </c>
      <c r="M10" s="1">
        <v>3.83</v>
      </c>
      <c r="N10" t="s">
        <v>5</v>
      </c>
    </row>
    <row r="11" spans="2:14" x14ac:dyDescent="0.25">
      <c r="B11" t="s">
        <v>10</v>
      </c>
      <c r="C11" s="3">
        <f>C9*MAX(C4,C10)</f>
        <v>45.9</v>
      </c>
      <c r="D11" t="s">
        <v>6</v>
      </c>
      <c r="G11" t="s">
        <v>10</v>
      </c>
      <c r="L11" t="s">
        <v>10</v>
      </c>
      <c r="M11" s="92">
        <f>M9*MAX(M4,M10)</f>
        <v>306.39999999999998</v>
      </c>
      <c r="N11" t="s">
        <v>6</v>
      </c>
    </row>
    <row r="12" spans="2:14" x14ac:dyDescent="0.25">
      <c r="B12" t="s">
        <v>9</v>
      </c>
      <c r="C12" s="140">
        <f>IF(C6&gt;C11,C6-C11,0)</f>
        <v>91.799999999999983</v>
      </c>
      <c r="D12" t="s">
        <v>6</v>
      </c>
      <c r="G12" t="s">
        <v>50</v>
      </c>
      <c r="L12" t="s">
        <v>83</v>
      </c>
      <c r="M12" s="66">
        <f>IF(M6&gt;M11,M6-M11,0)</f>
        <v>0</v>
      </c>
      <c r="N12" t="s">
        <v>6</v>
      </c>
    </row>
    <row r="14" spans="2:14" x14ac:dyDescent="0.25">
      <c r="B14" t="s">
        <v>11</v>
      </c>
      <c r="C14" s="138">
        <v>10</v>
      </c>
      <c r="D14" t="s">
        <v>4</v>
      </c>
      <c r="G14" t="s">
        <v>11</v>
      </c>
      <c r="H14" s="138">
        <v>80</v>
      </c>
      <c r="I14" t="s">
        <v>4</v>
      </c>
      <c r="L14" t="s">
        <v>11</v>
      </c>
      <c r="M14" s="138">
        <v>80</v>
      </c>
      <c r="N14" t="s">
        <v>4</v>
      </c>
    </row>
    <row r="15" spans="2:14" x14ac:dyDescent="0.25">
      <c r="B15" t="s">
        <v>8</v>
      </c>
      <c r="C15" s="140">
        <v>3.63</v>
      </c>
      <c r="D15" t="s">
        <v>5</v>
      </c>
      <c r="G15" t="s">
        <v>8</v>
      </c>
      <c r="H15" s="140">
        <v>2.99</v>
      </c>
      <c r="I15" t="s">
        <v>5</v>
      </c>
      <c r="L15" t="s">
        <v>8</v>
      </c>
      <c r="M15" s="140">
        <v>2.99</v>
      </c>
      <c r="N15" t="s">
        <v>5</v>
      </c>
    </row>
    <row r="16" spans="2:14" x14ac:dyDescent="0.25">
      <c r="B16" t="s">
        <v>13</v>
      </c>
      <c r="C16" s="1">
        <f>C14*C15</f>
        <v>36.299999999999997</v>
      </c>
      <c r="D16" t="s">
        <v>6</v>
      </c>
      <c r="G16" t="s">
        <v>13</v>
      </c>
      <c r="H16" s="1">
        <f>H14*H15</f>
        <v>239.20000000000002</v>
      </c>
      <c r="I16" t="s">
        <v>6</v>
      </c>
      <c r="L16" t="s">
        <v>13</v>
      </c>
      <c r="M16" s="1">
        <f>M14*M15</f>
        <v>239.20000000000002</v>
      </c>
      <c r="N16" t="s">
        <v>6</v>
      </c>
    </row>
    <row r="18" spans="2:20" x14ac:dyDescent="0.25">
      <c r="B18" t="s">
        <v>20</v>
      </c>
      <c r="C18" s="6">
        <f>C47+C45</f>
        <v>22.85</v>
      </c>
      <c r="D18" t="s">
        <v>6</v>
      </c>
      <c r="G18" t="s">
        <v>38</v>
      </c>
      <c r="H18" s="140">
        <v>29.44</v>
      </c>
      <c r="I18" t="s">
        <v>6</v>
      </c>
      <c r="L18" t="s">
        <v>38</v>
      </c>
      <c r="M18" s="140">
        <v>29.44</v>
      </c>
      <c r="N18" t="s">
        <v>6</v>
      </c>
    </row>
    <row r="19" spans="2:20" x14ac:dyDescent="0.25">
      <c r="C19" s="6"/>
      <c r="G19" t="s">
        <v>39</v>
      </c>
      <c r="H19" s="140">
        <v>58.59</v>
      </c>
      <c r="I19" t="s">
        <v>6</v>
      </c>
      <c r="L19" t="s">
        <v>39</v>
      </c>
      <c r="M19" s="140">
        <v>58.59</v>
      </c>
      <c r="N19" t="s">
        <v>6</v>
      </c>
    </row>
    <row r="20" spans="2:20" x14ac:dyDescent="0.25">
      <c r="B20" t="s">
        <v>84</v>
      </c>
      <c r="G20" t="s">
        <v>40</v>
      </c>
      <c r="H20" s="140">
        <v>7.5</v>
      </c>
      <c r="I20" t="s">
        <v>6</v>
      </c>
      <c r="L20" t="s">
        <v>40</v>
      </c>
      <c r="M20" s="140">
        <v>7.5</v>
      </c>
      <c r="N20" t="s">
        <v>6</v>
      </c>
    </row>
    <row r="21" spans="2:20" x14ac:dyDescent="0.25">
      <c r="B21" s="5" t="s">
        <v>36</v>
      </c>
      <c r="G21" t="s">
        <v>55</v>
      </c>
      <c r="H21" s="140">
        <f>91.24-21.74-9.93-15.44</f>
        <v>44.13</v>
      </c>
      <c r="I21" t="s">
        <v>6</v>
      </c>
      <c r="L21" t="s">
        <v>55</v>
      </c>
      <c r="M21" s="140">
        <f>91.24-21.74-9.93-15.44</f>
        <v>44.13</v>
      </c>
      <c r="N21" t="s">
        <v>6</v>
      </c>
    </row>
    <row r="22" spans="2:20" x14ac:dyDescent="0.25">
      <c r="B22" t="s">
        <v>33</v>
      </c>
      <c r="C22" s="3">
        <f>0.35*C12</f>
        <v>32.129999999999995</v>
      </c>
      <c r="D22" t="s">
        <v>6</v>
      </c>
      <c r="G22" t="s">
        <v>43</v>
      </c>
      <c r="H22" s="144">
        <f>H47+H45</f>
        <v>48.519999999999996</v>
      </c>
      <c r="I22" t="s">
        <v>6</v>
      </c>
      <c r="L22" t="s">
        <v>43</v>
      </c>
      <c r="M22" s="144">
        <f>M47+M45</f>
        <v>48.519999999999996</v>
      </c>
      <c r="N22" t="s">
        <v>6</v>
      </c>
    </row>
    <row r="23" spans="2:20" x14ac:dyDescent="0.25">
      <c r="B23" t="s">
        <v>34</v>
      </c>
      <c r="C23" s="3">
        <f>0.35*C7</f>
        <v>3.9584999999999999</v>
      </c>
      <c r="D23" t="s">
        <v>6</v>
      </c>
      <c r="G23" t="s">
        <v>41</v>
      </c>
      <c r="H23" s="140">
        <v>5</v>
      </c>
      <c r="I23" t="s">
        <v>6</v>
      </c>
      <c r="L23" t="s">
        <v>41</v>
      </c>
      <c r="M23" s="140">
        <v>5</v>
      </c>
      <c r="N23" t="s">
        <v>6</v>
      </c>
    </row>
    <row r="24" spans="2:20" x14ac:dyDescent="0.25">
      <c r="C24" s="3"/>
      <c r="G24" t="s">
        <v>44</v>
      </c>
      <c r="H24" s="94">
        <f>0.06*SUM(H18:H23)/2</f>
        <v>5.7953999999999999</v>
      </c>
      <c r="I24" t="s">
        <v>6</v>
      </c>
      <c r="L24" t="s">
        <v>44</v>
      </c>
      <c r="M24" s="145">
        <f>0.06*SUM(M18:M23)/2</f>
        <v>5.7953999999999999</v>
      </c>
      <c r="N24" t="s">
        <v>6</v>
      </c>
    </row>
    <row r="25" spans="2:20" x14ac:dyDescent="0.25">
      <c r="B25" s="30" t="s">
        <v>77</v>
      </c>
      <c r="C25" s="31">
        <v>0</v>
      </c>
      <c r="D25" s="30" t="s">
        <v>6</v>
      </c>
      <c r="E25" s="30"/>
      <c r="F25" s="30"/>
      <c r="G25" t="s">
        <v>42</v>
      </c>
      <c r="H25" s="1">
        <f>SUM(H18:H24)</f>
        <v>198.97540000000001</v>
      </c>
      <c r="I25" t="s">
        <v>6</v>
      </c>
      <c r="J25" s="30"/>
      <c r="L25" t="s">
        <v>42</v>
      </c>
      <c r="M25" s="1">
        <f>SUM(M18:M24)</f>
        <v>198.97540000000001</v>
      </c>
      <c r="N25" t="s">
        <v>6</v>
      </c>
    </row>
    <row r="27" spans="2:20" ht="21" x14ac:dyDescent="0.35">
      <c r="B27" s="2" t="s">
        <v>35</v>
      </c>
      <c r="C27" s="20">
        <f>C16-C18+C22-C23-C25</f>
        <v>41.62149999999999</v>
      </c>
      <c r="D27" t="s">
        <v>6</v>
      </c>
      <c r="G27" s="2" t="s">
        <v>45</v>
      </c>
      <c r="H27" s="20">
        <f>H16-H25</f>
        <v>40.224600000000009</v>
      </c>
      <c r="I27" t="s">
        <v>6</v>
      </c>
      <c r="L27" s="2" t="s">
        <v>45</v>
      </c>
      <c r="M27" s="20">
        <f>M16-M25-M7</f>
        <v>17.014600000000009</v>
      </c>
      <c r="N27" t="s">
        <v>6</v>
      </c>
    </row>
    <row r="29" spans="2:20" x14ac:dyDescent="0.25">
      <c r="C29" s="3"/>
      <c r="H29" t="s">
        <v>74</v>
      </c>
      <c r="L29" t="s">
        <v>47</v>
      </c>
    </row>
    <row r="30" spans="2:20" x14ac:dyDescent="0.25">
      <c r="G30" t="s">
        <v>75</v>
      </c>
      <c r="H30" s="3">
        <f>C12</f>
        <v>91.799999999999983</v>
      </c>
      <c r="I30" t="s">
        <v>6</v>
      </c>
      <c r="L30" t="s">
        <v>48</v>
      </c>
      <c r="M30" s="6">
        <f>IF(M12&gt;(C12-C22)-(C7-C23),0,C12-C22)</f>
        <v>59.669999999999987</v>
      </c>
      <c r="N30" t="s">
        <v>6</v>
      </c>
      <c r="T30" s="3">
        <f>C12-C22</f>
        <v>59.669999999999987</v>
      </c>
    </row>
    <row r="31" spans="2:20" x14ac:dyDescent="0.25">
      <c r="G31" t="s">
        <v>76</v>
      </c>
      <c r="H31" s="3">
        <f>C7</f>
        <v>11.31</v>
      </c>
      <c r="I31" t="s">
        <v>6</v>
      </c>
      <c r="L31" t="s">
        <v>49</v>
      </c>
      <c r="M31" s="6">
        <f>IF(M12&gt;(C12-C22)-(C7-C23),0,C7-C23)</f>
        <v>7.3515000000000006</v>
      </c>
      <c r="N31" t="s">
        <v>6</v>
      </c>
      <c r="T31" s="3">
        <f>H31-C23</f>
        <v>7.3515000000000006</v>
      </c>
    </row>
    <row r="32" spans="2:20" x14ac:dyDescent="0.25">
      <c r="H32" s="3"/>
      <c r="L32" t="s">
        <v>85</v>
      </c>
      <c r="M32" s="3"/>
      <c r="T32" s="3"/>
    </row>
    <row r="33" spans="2:20" x14ac:dyDescent="0.25">
      <c r="H33" s="3"/>
      <c r="L33" t="s">
        <v>87</v>
      </c>
      <c r="M33" s="6">
        <f>IF(M12&gt;(C12-C22)-(C7-C23),M12,0)</f>
        <v>0</v>
      </c>
      <c r="N33" t="s">
        <v>6</v>
      </c>
      <c r="T33" s="3"/>
    </row>
    <row r="36" spans="2:20" ht="21" x14ac:dyDescent="0.35">
      <c r="G36" s="2" t="s">
        <v>46</v>
      </c>
      <c r="H36" s="20">
        <f>H16-H25+H30-H31+C16-C18-C25</f>
        <v>134.16459999999998</v>
      </c>
      <c r="I36" t="s">
        <v>6</v>
      </c>
      <c r="L36" s="2" t="s">
        <v>46</v>
      </c>
      <c r="M36" s="20">
        <f>C27+M27-M31+M30+M33</f>
        <v>110.95459999999999</v>
      </c>
      <c r="N36" t="s">
        <v>6</v>
      </c>
    </row>
    <row r="37" spans="2:20" x14ac:dyDescent="0.25">
      <c r="C37" s="3"/>
    </row>
    <row r="38" spans="2:20" x14ac:dyDescent="0.25">
      <c r="C38" s="3"/>
      <c r="L38" s="5" t="s">
        <v>82</v>
      </c>
    </row>
    <row r="39" spans="2:20" x14ac:dyDescent="0.25">
      <c r="C39" s="3"/>
      <c r="L39" t="s">
        <v>81</v>
      </c>
    </row>
    <row r="40" spans="2:20" x14ac:dyDescent="0.25">
      <c r="B40" s="30" t="s">
        <v>79</v>
      </c>
      <c r="C40" s="3"/>
      <c r="G40" s="5" t="s">
        <v>82</v>
      </c>
      <c r="L40" t="s">
        <v>86</v>
      </c>
    </row>
    <row r="41" spans="2:20" x14ac:dyDescent="0.25">
      <c r="B41" s="30" t="s">
        <v>78</v>
      </c>
      <c r="C41" s="3"/>
      <c r="G41" t="s">
        <v>81</v>
      </c>
      <c r="L41" t="s">
        <v>88</v>
      </c>
    </row>
    <row r="42" spans="2:20" x14ac:dyDescent="0.25">
      <c r="B42" s="35" t="s">
        <v>14</v>
      </c>
      <c r="C42" s="141">
        <v>20.75</v>
      </c>
      <c r="D42" s="37" t="s">
        <v>6</v>
      </c>
      <c r="E42" s="12"/>
      <c r="F42" s="12"/>
      <c r="G42" s="82" t="s">
        <v>14</v>
      </c>
      <c r="H42" s="141">
        <v>21.74</v>
      </c>
      <c r="I42" s="83" t="s">
        <v>6</v>
      </c>
      <c r="J42" s="12"/>
      <c r="L42" s="82" t="s">
        <v>14</v>
      </c>
      <c r="M42" s="141">
        <v>21.74</v>
      </c>
      <c r="N42" s="83" t="s">
        <v>6</v>
      </c>
      <c r="O42" s="12"/>
    </row>
    <row r="43" spans="2:20" x14ac:dyDescent="0.25">
      <c r="B43" s="38" t="s">
        <v>15</v>
      </c>
      <c r="C43" s="142">
        <v>0.21</v>
      </c>
      <c r="D43" s="40" t="s">
        <v>5</v>
      </c>
      <c r="E43" s="12"/>
      <c r="F43" s="12"/>
      <c r="G43" s="84" t="s">
        <v>15</v>
      </c>
      <c r="H43" s="142">
        <v>0.22</v>
      </c>
      <c r="I43" s="85" t="s">
        <v>5</v>
      </c>
      <c r="J43" s="12"/>
      <c r="L43" s="84" t="s">
        <v>15</v>
      </c>
      <c r="M43" s="142">
        <v>0.22</v>
      </c>
      <c r="N43" s="85" t="s">
        <v>5</v>
      </c>
      <c r="O43" s="12"/>
    </row>
    <row r="44" spans="2:20" x14ac:dyDescent="0.25">
      <c r="B44" s="38" t="s">
        <v>16</v>
      </c>
      <c r="C44" s="143">
        <v>22</v>
      </c>
      <c r="D44" s="40" t="s">
        <v>4</v>
      </c>
      <c r="E44" s="12"/>
      <c r="F44" s="12"/>
      <c r="G44" s="84" t="s">
        <v>16</v>
      </c>
      <c r="H44" s="143">
        <v>31</v>
      </c>
      <c r="I44" s="85" t="s">
        <v>4</v>
      </c>
      <c r="J44" s="12"/>
      <c r="L44" s="84" t="s">
        <v>16</v>
      </c>
      <c r="M44" s="143">
        <v>31</v>
      </c>
      <c r="N44" s="85" t="s">
        <v>4</v>
      </c>
      <c r="O44" s="12"/>
    </row>
    <row r="45" spans="2:20" x14ac:dyDescent="0.25">
      <c r="B45" s="38" t="s">
        <v>19</v>
      </c>
      <c r="C45" s="81">
        <f>IF(C14&gt;0,C42+IF(C14&gt;C44,(C14-C44)*C43,0),0)</f>
        <v>20.75</v>
      </c>
      <c r="D45" s="40" t="s">
        <v>6</v>
      </c>
      <c r="E45" s="12"/>
      <c r="F45" s="12"/>
      <c r="G45" s="84" t="s">
        <v>19</v>
      </c>
      <c r="H45" s="86">
        <f>IF(H14&gt;0,H42+IF(H14&gt;H44,(H14-H44)*H43,0),0)</f>
        <v>32.519999999999996</v>
      </c>
      <c r="I45" s="85" t="s">
        <v>6</v>
      </c>
      <c r="J45" s="12"/>
      <c r="L45" s="84" t="s">
        <v>19</v>
      </c>
      <c r="M45" s="86">
        <f>IF(M14&gt;0,M42+IF(M14&gt;M44,(M14-M44)*M43,0),0)</f>
        <v>32.519999999999996</v>
      </c>
      <c r="N45" s="85" t="s">
        <v>6</v>
      </c>
      <c r="O45" s="12"/>
    </row>
    <row r="46" spans="2:20" x14ac:dyDescent="0.25">
      <c r="B46" s="38" t="s">
        <v>17</v>
      </c>
      <c r="C46" s="142">
        <v>0.21</v>
      </c>
      <c r="D46" s="40" t="s">
        <v>5</v>
      </c>
      <c r="E46" s="12"/>
      <c r="F46" s="12"/>
      <c r="G46" s="84" t="s">
        <v>17</v>
      </c>
      <c r="H46" s="142">
        <v>0.2</v>
      </c>
      <c r="I46" s="85" t="s">
        <v>5</v>
      </c>
      <c r="J46" s="12"/>
      <c r="L46" s="84" t="s">
        <v>17</v>
      </c>
      <c r="M46" s="142">
        <v>0.2</v>
      </c>
      <c r="N46" s="85" t="s">
        <v>5</v>
      </c>
      <c r="O46" s="12"/>
    </row>
    <row r="47" spans="2:20" x14ac:dyDescent="0.25">
      <c r="B47" s="41" t="s">
        <v>18</v>
      </c>
      <c r="C47" s="42">
        <f>C46*C14</f>
        <v>2.1</v>
      </c>
      <c r="D47" s="43" t="s">
        <v>6</v>
      </c>
      <c r="E47" s="12"/>
      <c r="F47" s="12"/>
      <c r="G47" s="87" t="s">
        <v>18</v>
      </c>
      <c r="H47" s="71">
        <f>H46*H14</f>
        <v>16</v>
      </c>
      <c r="I47" s="88" t="s">
        <v>6</v>
      </c>
      <c r="J47" s="12"/>
      <c r="L47" s="87" t="s">
        <v>18</v>
      </c>
      <c r="M47" s="71">
        <f>M46*M14</f>
        <v>16</v>
      </c>
      <c r="N47" s="88" t="s">
        <v>6</v>
      </c>
      <c r="O47" s="12"/>
    </row>
    <row r="48" spans="2:20" x14ac:dyDescent="0.25">
      <c r="B48" s="5"/>
    </row>
    <row r="49" spans="2:15" x14ac:dyDescent="0.25">
      <c r="B49" s="7" t="s">
        <v>124</v>
      </c>
      <c r="L49" s="7" t="s">
        <v>80</v>
      </c>
    </row>
    <row r="50" spans="2:15" x14ac:dyDescent="0.25">
      <c r="B50" s="35" t="s">
        <v>21</v>
      </c>
      <c r="C50" s="36"/>
      <c r="D50" s="37"/>
      <c r="E50" s="32"/>
      <c r="F50" s="32"/>
      <c r="K50" s="32"/>
      <c r="L50" s="82" t="s">
        <v>21</v>
      </c>
      <c r="M50" s="89"/>
      <c r="N50" s="83"/>
      <c r="O50" s="32"/>
    </row>
    <row r="51" spans="2:15" x14ac:dyDescent="0.25">
      <c r="B51" s="38" t="s">
        <v>29</v>
      </c>
      <c r="C51" s="39">
        <f>C61/160</f>
        <v>20.574999999999999</v>
      </c>
      <c r="D51" s="40" t="s">
        <v>6</v>
      </c>
      <c r="E51" s="32"/>
      <c r="F51" s="32"/>
      <c r="K51" s="32"/>
      <c r="L51" s="84" t="s">
        <v>29</v>
      </c>
      <c r="M51" s="74">
        <f>M61/160</f>
        <v>41.181249999999999</v>
      </c>
      <c r="N51" s="85" t="s">
        <v>6</v>
      </c>
      <c r="O51" s="32"/>
    </row>
    <row r="52" spans="2:15" x14ac:dyDescent="0.25">
      <c r="B52" s="38" t="s">
        <v>28</v>
      </c>
      <c r="C52" s="39">
        <f t="shared" ref="C52:C58" si="0">C62/160</f>
        <v>15.05625</v>
      </c>
      <c r="D52" s="40" t="s">
        <v>6</v>
      </c>
      <c r="E52" s="32"/>
      <c r="F52" s="32"/>
      <c r="K52" s="32"/>
      <c r="L52" s="84" t="s">
        <v>28</v>
      </c>
      <c r="M52" s="74">
        <f t="shared" ref="M52:M58" si="1">M62/160</f>
        <v>30.556249999999999</v>
      </c>
      <c r="N52" s="85" t="s">
        <v>6</v>
      </c>
      <c r="O52" s="32"/>
    </row>
    <row r="53" spans="2:15" x14ac:dyDescent="0.25">
      <c r="B53" s="38" t="s">
        <v>27</v>
      </c>
      <c r="C53" s="39">
        <f t="shared" si="0"/>
        <v>11.30625</v>
      </c>
      <c r="D53" s="40" t="s">
        <v>6</v>
      </c>
      <c r="E53" s="32"/>
      <c r="F53" s="32"/>
      <c r="K53" s="32"/>
      <c r="L53" s="84" t="s">
        <v>27</v>
      </c>
      <c r="M53" s="74">
        <f t="shared" si="1"/>
        <v>23.212499999999999</v>
      </c>
      <c r="N53" s="85" t="s">
        <v>6</v>
      </c>
      <c r="O53" s="32"/>
    </row>
    <row r="54" spans="2:15" x14ac:dyDescent="0.25">
      <c r="B54" s="38" t="s">
        <v>26</v>
      </c>
      <c r="C54" s="39">
        <f t="shared" si="0"/>
        <v>8.875</v>
      </c>
      <c r="D54" s="40" t="s">
        <v>6</v>
      </c>
      <c r="E54" s="32"/>
      <c r="F54" s="32"/>
      <c r="K54" s="32"/>
      <c r="L54" s="84" t="s">
        <v>26</v>
      </c>
      <c r="M54" s="74">
        <f t="shared" si="1"/>
        <v>18.4375</v>
      </c>
      <c r="N54" s="85" t="s">
        <v>6</v>
      </c>
      <c r="O54" s="32"/>
    </row>
    <row r="55" spans="2:15" x14ac:dyDescent="0.25">
      <c r="B55" s="38" t="s">
        <v>25</v>
      </c>
      <c r="C55" s="39">
        <f t="shared" si="0"/>
        <v>7.4437499999999996</v>
      </c>
      <c r="D55" s="40" t="s">
        <v>6</v>
      </c>
      <c r="E55" s="32"/>
      <c r="F55" s="32"/>
      <c r="K55" s="32"/>
      <c r="L55" s="84" t="s">
        <v>25</v>
      </c>
      <c r="M55" s="74">
        <f t="shared" si="1"/>
        <v>16</v>
      </c>
      <c r="N55" s="85" t="s">
        <v>6</v>
      </c>
      <c r="O55" s="32"/>
    </row>
    <row r="56" spans="2:15" x14ac:dyDescent="0.25">
      <c r="B56" s="38" t="s">
        <v>24</v>
      </c>
      <c r="C56" s="39">
        <f t="shared" si="0"/>
        <v>5.6</v>
      </c>
      <c r="D56" s="40" t="s">
        <v>6</v>
      </c>
      <c r="E56" s="32"/>
      <c r="F56" s="32"/>
      <c r="K56" s="32"/>
      <c r="L56" s="84" t="s">
        <v>24</v>
      </c>
      <c r="M56" s="74">
        <f t="shared" si="1"/>
        <v>12.106249999999999</v>
      </c>
      <c r="N56" s="85" t="s">
        <v>6</v>
      </c>
      <c r="O56" s="32"/>
    </row>
    <row r="57" spans="2:15" x14ac:dyDescent="0.25">
      <c r="B57" s="38" t="s">
        <v>23</v>
      </c>
      <c r="C57" s="39">
        <f t="shared" si="0"/>
        <v>4.7562499999999996</v>
      </c>
      <c r="D57" s="40" t="s">
        <v>6</v>
      </c>
      <c r="E57" s="32"/>
      <c r="F57" s="32"/>
      <c r="K57" s="32"/>
      <c r="L57" s="84" t="s">
        <v>23</v>
      </c>
      <c r="M57" s="74">
        <f t="shared" si="1"/>
        <v>10.293749999999999</v>
      </c>
      <c r="N57" s="85" t="s">
        <v>6</v>
      </c>
      <c r="O57" s="32"/>
    </row>
    <row r="58" spans="2:15" x14ac:dyDescent="0.25">
      <c r="B58" s="41" t="s">
        <v>22</v>
      </c>
      <c r="C58" s="42">
        <f t="shared" si="0"/>
        <v>3.6625000000000001</v>
      </c>
      <c r="D58" s="43" t="s">
        <v>6</v>
      </c>
      <c r="E58" s="32"/>
      <c r="F58" s="32"/>
      <c r="K58" s="32"/>
      <c r="L58" s="87" t="s">
        <v>22</v>
      </c>
      <c r="M58" s="71">
        <f t="shared" si="1"/>
        <v>7.9437499999999996</v>
      </c>
      <c r="N58" s="88" t="s">
        <v>6</v>
      </c>
      <c r="O58" s="32"/>
    </row>
    <row r="59" spans="2:15" x14ac:dyDescent="0.25">
      <c r="E59" s="33"/>
      <c r="F59" s="33"/>
      <c r="K59" s="33"/>
      <c r="O59" s="33"/>
    </row>
    <row r="60" spans="2:15" x14ac:dyDescent="0.25">
      <c r="B60" s="35" t="s">
        <v>31</v>
      </c>
      <c r="C60" s="36"/>
      <c r="D60" s="37"/>
      <c r="E60" s="32"/>
      <c r="F60" s="32"/>
      <c r="K60" s="32"/>
      <c r="L60" s="82" t="s">
        <v>31</v>
      </c>
      <c r="M60" s="89"/>
      <c r="N60" s="83"/>
      <c r="O60" s="32"/>
    </row>
    <row r="61" spans="2:15" x14ac:dyDescent="0.25">
      <c r="B61" s="38" t="s">
        <v>29</v>
      </c>
      <c r="C61" s="44">
        <v>3292</v>
      </c>
      <c r="D61" s="40"/>
      <c r="E61" s="32"/>
      <c r="F61" s="32"/>
      <c r="K61" s="32"/>
      <c r="L61" s="84" t="s">
        <v>29</v>
      </c>
      <c r="M61" s="90">
        <v>6589</v>
      </c>
      <c r="N61" s="85"/>
      <c r="O61" s="32"/>
    </row>
    <row r="62" spans="2:15" x14ac:dyDescent="0.25">
      <c r="B62" s="38" t="s">
        <v>28</v>
      </c>
      <c r="C62" s="44">
        <v>2409</v>
      </c>
      <c r="D62" s="40"/>
      <c r="E62" s="32"/>
      <c r="F62" s="32"/>
      <c r="K62" s="32"/>
      <c r="L62" s="84" t="s">
        <v>28</v>
      </c>
      <c r="M62" s="90">
        <v>4889</v>
      </c>
      <c r="N62" s="85"/>
      <c r="O62" s="32"/>
    </row>
    <row r="63" spans="2:15" x14ac:dyDescent="0.25">
      <c r="B63" s="38" t="s">
        <v>27</v>
      </c>
      <c r="C63" s="44">
        <v>1809</v>
      </c>
      <c r="D63" s="40"/>
      <c r="E63" s="32"/>
      <c r="F63" s="32"/>
      <c r="K63" s="32"/>
      <c r="L63" s="84" t="s">
        <v>27</v>
      </c>
      <c r="M63" s="90">
        <v>3714</v>
      </c>
      <c r="N63" s="85"/>
      <c r="O63" s="32"/>
    </row>
    <row r="64" spans="2:15" x14ac:dyDescent="0.25">
      <c r="B64" s="38" t="s">
        <v>26</v>
      </c>
      <c r="C64" s="44">
        <v>1420</v>
      </c>
      <c r="D64" s="40"/>
      <c r="E64" s="32"/>
      <c r="F64" s="32"/>
      <c r="K64" s="32"/>
      <c r="L64" s="84" t="s">
        <v>26</v>
      </c>
      <c r="M64" s="90">
        <v>2950</v>
      </c>
      <c r="N64" s="85"/>
      <c r="O64" s="32"/>
    </row>
    <row r="65" spans="2:15" x14ac:dyDescent="0.25">
      <c r="B65" s="38" t="s">
        <v>25</v>
      </c>
      <c r="C65" s="44">
        <v>1191</v>
      </c>
      <c r="D65" s="40"/>
      <c r="E65" s="32"/>
      <c r="F65" s="32"/>
      <c r="K65" s="32"/>
      <c r="L65" s="84" t="s">
        <v>25</v>
      </c>
      <c r="M65" s="90">
        <v>2560</v>
      </c>
      <c r="N65" s="85"/>
      <c r="O65" s="32"/>
    </row>
    <row r="66" spans="2:15" x14ac:dyDescent="0.25">
      <c r="B66" s="38" t="s">
        <v>24</v>
      </c>
      <c r="C66" s="44">
        <v>896</v>
      </c>
      <c r="D66" s="40"/>
      <c r="E66" s="32"/>
      <c r="F66" s="32"/>
      <c r="K66" s="32"/>
      <c r="L66" s="84" t="s">
        <v>24</v>
      </c>
      <c r="M66" s="90">
        <v>1937</v>
      </c>
      <c r="N66" s="85"/>
      <c r="O66" s="32"/>
    </row>
    <row r="67" spans="2:15" x14ac:dyDescent="0.25">
      <c r="B67" s="38" t="s">
        <v>23</v>
      </c>
      <c r="C67" s="44">
        <v>761</v>
      </c>
      <c r="D67" s="40"/>
      <c r="E67" s="32"/>
      <c r="F67" s="32"/>
      <c r="K67" s="32"/>
      <c r="L67" s="84" t="s">
        <v>23</v>
      </c>
      <c r="M67" s="90">
        <v>1647</v>
      </c>
      <c r="N67" s="85"/>
      <c r="O67" s="32"/>
    </row>
    <row r="68" spans="2:15" x14ac:dyDescent="0.25">
      <c r="B68" s="41" t="s">
        <v>22</v>
      </c>
      <c r="C68" s="45">
        <v>586</v>
      </c>
      <c r="D68" s="43"/>
      <c r="E68" s="32"/>
      <c r="F68" s="32"/>
      <c r="K68" s="32"/>
      <c r="L68" s="87" t="s">
        <v>22</v>
      </c>
      <c r="M68" s="91">
        <v>1271</v>
      </c>
      <c r="N68" s="88"/>
      <c r="O68" s="32"/>
    </row>
  </sheetData>
  <sheetProtection sheet="1" objects="1" scenarios="1"/>
  <pageMargins left="0.7" right="0.7" top="0.75" bottom="0.75" header="0.3" footer="0.3"/>
  <pageSetup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/>
  </sheetViews>
  <sheetFormatPr defaultRowHeight="15" x14ac:dyDescent="0.25"/>
  <cols>
    <col min="1" max="1" width="4.7109375" customWidth="1"/>
    <col min="2" max="2" width="12.42578125" customWidth="1"/>
    <col min="3" max="3" width="12.5703125" style="4" customWidth="1"/>
    <col min="4" max="4" width="13.42578125" customWidth="1"/>
    <col min="6" max="7" width="12.7109375" customWidth="1"/>
    <col min="8" max="8" width="14.42578125" customWidth="1"/>
    <col min="10" max="10" width="11.42578125" customWidth="1"/>
    <col min="11" max="11" width="10.28515625" customWidth="1"/>
    <col min="14" max="14" width="33.42578125" customWidth="1"/>
  </cols>
  <sheetData>
    <row r="1" spans="1:17" x14ac:dyDescent="0.25">
      <c r="A1" s="12"/>
      <c r="B1" s="12"/>
      <c r="C1" s="26"/>
    </row>
    <row r="2" spans="1:17" x14ac:dyDescent="0.25">
      <c r="A2" s="12"/>
      <c r="B2" t="s">
        <v>125</v>
      </c>
      <c r="D2" s="50"/>
      <c r="F2" s="12"/>
      <c r="G2" s="12"/>
      <c r="H2" s="32"/>
      <c r="I2" s="46"/>
      <c r="J2" s="32"/>
      <c r="K2" s="47"/>
      <c r="L2" s="12"/>
      <c r="M2" s="12"/>
    </row>
    <row r="3" spans="1:17" x14ac:dyDescent="0.25">
      <c r="A3" s="12"/>
      <c r="D3" s="50"/>
      <c r="E3" s="48"/>
      <c r="G3" s="12"/>
      <c r="H3" s="32"/>
      <c r="I3" s="46"/>
      <c r="J3" s="24"/>
      <c r="K3" s="24"/>
      <c r="L3" s="12"/>
      <c r="M3" s="12"/>
    </row>
    <row r="4" spans="1:17" x14ac:dyDescent="0.25">
      <c r="A4" s="12"/>
      <c r="B4" s="51" t="s">
        <v>66</v>
      </c>
      <c r="D4" s="12"/>
      <c r="E4" s="51" t="s">
        <v>89</v>
      </c>
      <c r="G4" s="12"/>
      <c r="H4" s="32"/>
      <c r="I4" s="51" t="s">
        <v>94</v>
      </c>
      <c r="K4" s="12"/>
      <c r="L4" s="12"/>
      <c r="M4" s="12"/>
      <c r="N4" s="58" t="s">
        <v>100</v>
      </c>
    </row>
    <row r="5" spans="1:17" x14ac:dyDescent="0.25">
      <c r="A5" s="12"/>
      <c r="B5" s="12" t="s">
        <v>93</v>
      </c>
      <c r="D5" s="12"/>
      <c r="F5" t="s">
        <v>93</v>
      </c>
      <c r="G5" s="12"/>
      <c r="H5" s="32"/>
      <c r="J5" t="s">
        <v>93</v>
      </c>
      <c r="K5" s="12"/>
      <c r="L5" s="12"/>
      <c r="M5" s="12"/>
    </row>
    <row r="6" spans="1:17" x14ac:dyDescent="0.25">
      <c r="A6" s="12"/>
      <c r="B6" s="12"/>
      <c r="C6" s="22" t="s">
        <v>96</v>
      </c>
      <c r="D6" s="12"/>
      <c r="F6" s="22" t="s">
        <v>90</v>
      </c>
      <c r="G6" s="22" t="s">
        <v>92</v>
      </c>
      <c r="H6" s="32"/>
      <c r="J6" s="22" t="s">
        <v>90</v>
      </c>
      <c r="K6" s="22" t="s">
        <v>92</v>
      </c>
      <c r="L6" s="12"/>
      <c r="M6" s="12"/>
      <c r="N6" s="59" t="s">
        <v>98</v>
      </c>
      <c r="O6" s="60"/>
      <c r="P6" s="60"/>
    </row>
    <row r="7" spans="1:17" x14ac:dyDescent="0.25">
      <c r="A7" s="12"/>
      <c r="B7" s="17" t="s">
        <v>95</v>
      </c>
      <c r="C7" s="23" t="s">
        <v>97</v>
      </c>
      <c r="D7" s="12"/>
      <c r="E7" s="21" t="s">
        <v>65</v>
      </c>
      <c r="F7" s="23" t="s">
        <v>91</v>
      </c>
      <c r="G7" s="23" t="s">
        <v>91</v>
      </c>
      <c r="H7" s="32"/>
      <c r="I7" s="54" t="s">
        <v>65</v>
      </c>
      <c r="J7" s="23" t="s">
        <v>91</v>
      </c>
      <c r="K7" s="23" t="s">
        <v>91</v>
      </c>
      <c r="L7" s="12"/>
      <c r="M7" s="12"/>
      <c r="N7" s="60" t="s">
        <v>1</v>
      </c>
      <c r="O7" s="60">
        <v>40</v>
      </c>
      <c r="P7" s="60" t="s">
        <v>4</v>
      </c>
    </row>
    <row r="8" spans="1:17" x14ac:dyDescent="0.25">
      <c r="A8" s="12"/>
      <c r="B8" s="52" t="s">
        <v>56</v>
      </c>
      <c r="C8" s="57">
        <v>126.39</v>
      </c>
      <c r="D8" s="12"/>
      <c r="E8" s="52" t="s">
        <v>67</v>
      </c>
      <c r="F8" s="55">
        <v>-22.61</v>
      </c>
      <c r="G8" s="13">
        <v>101.83</v>
      </c>
      <c r="H8" s="32"/>
      <c r="I8" s="52" t="s">
        <v>67</v>
      </c>
      <c r="J8" s="55">
        <v>-55.06</v>
      </c>
      <c r="K8" s="13">
        <v>99.21</v>
      </c>
      <c r="L8" s="12"/>
      <c r="M8" s="12"/>
      <c r="N8" s="60" t="s">
        <v>51</v>
      </c>
      <c r="O8" s="61">
        <v>4.59</v>
      </c>
      <c r="P8" s="60" t="s">
        <v>5</v>
      </c>
    </row>
    <row r="9" spans="1:17" x14ac:dyDescent="0.25">
      <c r="A9" s="12"/>
      <c r="B9" s="27" t="s">
        <v>57</v>
      </c>
      <c r="C9" s="57">
        <v>99.79</v>
      </c>
      <c r="D9" s="12"/>
      <c r="E9" s="27" t="s">
        <v>58</v>
      </c>
      <c r="F9" s="56">
        <v>-17.16</v>
      </c>
      <c r="G9" s="13">
        <v>68.97</v>
      </c>
      <c r="H9" s="32"/>
      <c r="I9" s="27" t="s">
        <v>58</v>
      </c>
      <c r="J9" s="56">
        <v>-49.61</v>
      </c>
      <c r="K9" s="13">
        <v>66.36</v>
      </c>
      <c r="L9" s="12"/>
      <c r="M9" s="12"/>
      <c r="N9" s="60" t="s">
        <v>2</v>
      </c>
      <c r="O9" s="62">
        <v>0.75</v>
      </c>
      <c r="P9" s="60"/>
      <c r="Q9" t="s">
        <v>101</v>
      </c>
    </row>
    <row r="10" spans="1:17" x14ac:dyDescent="0.25">
      <c r="A10" s="12"/>
      <c r="B10" s="27" t="s">
        <v>58</v>
      </c>
      <c r="C10" s="57">
        <v>93.94</v>
      </c>
      <c r="D10" s="12"/>
      <c r="E10" s="53" t="s">
        <v>60</v>
      </c>
      <c r="F10" s="56">
        <v>10.68</v>
      </c>
      <c r="G10" s="13">
        <v>58.51</v>
      </c>
      <c r="H10" s="32"/>
      <c r="I10" s="53" t="s">
        <v>60</v>
      </c>
      <c r="J10" s="56">
        <v>-21.77</v>
      </c>
      <c r="K10" s="13">
        <v>55.9</v>
      </c>
      <c r="L10" s="12"/>
      <c r="M10" s="12"/>
      <c r="N10" s="60" t="s">
        <v>12</v>
      </c>
      <c r="O10" s="61">
        <v>11.31</v>
      </c>
      <c r="P10" s="60" t="s">
        <v>6</v>
      </c>
    </row>
    <row r="11" spans="1:17" x14ac:dyDescent="0.25">
      <c r="A11" s="12"/>
      <c r="B11" s="27" t="s">
        <v>59</v>
      </c>
      <c r="C11" s="57">
        <v>88.09</v>
      </c>
      <c r="D11" s="12"/>
      <c r="E11" s="53" t="s">
        <v>62</v>
      </c>
      <c r="F11" s="56">
        <v>38.520000000000003</v>
      </c>
      <c r="G11" s="13">
        <v>48.05</v>
      </c>
      <c r="H11" s="32"/>
      <c r="I11" s="53" t="s">
        <v>62</v>
      </c>
      <c r="J11" s="56">
        <v>6.07</v>
      </c>
      <c r="K11" s="13">
        <v>45.44</v>
      </c>
      <c r="L11" s="12"/>
      <c r="M11" s="12"/>
      <c r="N11" s="60" t="s">
        <v>7</v>
      </c>
      <c r="O11" s="63" t="s">
        <v>99</v>
      </c>
      <c r="P11" s="60" t="s">
        <v>4</v>
      </c>
    </row>
    <row r="12" spans="1:17" x14ac:dyDescent="0.25">
      <c r="A12" s="12"/>
      <c r="B12" s="27" t="s">
        <v>60</v>
      </c>
      <c r="C12" s="57">
        <v>82.24</v>
      </c>
      <c r="D12" s="12"/>
      <c r="E12" s="53" t="s">
        <v>63</v>
      </c>
      <c r="F12" s="56">
        <v>64.319999999999993</v>
      </c>
      <c r="G12" s="13">
        <v>41.11</v>
      </c>
      <c r="H12" s="32"/>
      <c r="I12" s="53" t="s">
        <v>63</v>
      </c>
      <c r="J12" s="56">
        <v>31.87</v>
      </c>
      <c r="K12" s="13">
        <v>32.94</v>
      </c>
      <c r="L12" s="12"/>
      <c r="M12" s="12"/>
      <c r="N12" s="60" t="s">
        <v>53</v>
      </c>
      <c r="O12" s="61">
        <v>4.59</v>
      </c>
      <c r="P12" s="60" t="s">
        <v>5</v>
      </c>
      <c r="Q12" t="s">
        <v>102</v>
      </c>
    </row>
    <row r="13" spans="1:17" x14ac:dyDescent="0.25">
      <c r="A13" s="12"/>
      <c r="B13" s="27" t="s">
        <v>61</v>
      </c>
      <c r="C13" s="57">
        <v>75.760000000000005</v>
      </c>
      <c r="D13" s="12"/>
      <c r="E13" s="53" t="s">
        <v>68</v>
      </c>
      <c r="F13" s="56">
        <v>89.89</v>
      </c>
      <c r="G13" s="13">
        <v>66.680000000000007</v>
      </c>
      <c r="H13" s="12"/>
      <c r="I13" s="53" t="s">
        <v>68</v>
      </c>
      <c r="J13" s="56">
        <v>57.44</v>
      </c>
      <c r="K13" s="13">
        <v>34.229999999999997</v>
      </c>
      <c r="L13" s="12"/>
      <c r="M13" s="12"/>
      <c r="N13" s="60" t="s">
        <v>11</v>
      </c>
      <c r="O13" s="63" t="s">
        <v>99</v>
      </c>
      <c r="P13" s="60" t="s">
        <v>4</v>
      </c>
    </row>
    <row r="14" spans="1:17" x14ac:dyDescent="0.25">
      <c r="A14" s="12"/>
      <c r="B14" s="27" t="s">
        <v>62</v>
      </c>
      <c r="C14" s="57">
        <v>68.86</v>
      </c>
      <c r="D14" s="32"/>
      <c r="E14" s="53" t="s">
        <v>69</v>
      </c>
      <c r="F14" s="56">
        <v>115.47</v>
      </c>
      <c r="G14" s="34">
        <v>92.26</v>
      </c>
      <c r="H14" s="32"/>
      <c r="I14" s="53" t="s">
        <v>69</v>
      </c>
      <c r="J14" s="56">
        <v>83.02</v>
      </c>
      <c r="K14" s="34">
        <v>59.81</v>
      </c>
      <c r="L14" s="12"/>
      <c r="M14" s="12"/>
      <c r="N14" s="60" t="s">
        <v>8</v>
      </c>
      <c r="O14" s="61">
        <v>3.63</v>
      </c>
      <c r="P14" s="60" t="s">
        <v>5</v>
      </c>
      <c r="Q14" t="s">
        <v>103</v>
      </c>
    </row>
    <row r="15" spans="1:17" x14ac:dyDescent="0.25">
      <c r="A15" s="12"/>
      <c r="B15" s="27" t="s">
        <v>64</v>
      </c>
      <c r="C15" s="57">
        <v>84.91</v>
      </c>
      <c r="D15" s="32"/>
      <c r="E15" s="53" t="s">
        <v>70</v>
      </c>
      <c r="F15" s="56">
        <v>141.04</v>
      </c>
      <c r="G15" s="34">
        <v>117.83</v>
      </c>
      <c r="H15" s="32"/>
      <c r="I15" s="53" t="s">
        <v>70</v>
      </c>
      <c r="J15" s="56">
        <v>108.59</v>
      </c>
      <c r="K15" s="34">
        <v>85.38</v>
      </c>
      <c r="L15" s="12"/>
      <c r="M15" s="12"/>
      <c r="N15" s="64" t="s">
        <v>14</v>
      </c>
      <c r="O15" s="39">
        <v>20.75</v>
      </c>
      <c r="P15" s="64" t="s">
        <v>6</v>
      </c>
      <c r="Q15" t="s">
        <v>104</v>
      </c>
    </row>
    <row r="16" spans="1:17" x14ac:dyDescent="0.25">
      <c r="A16" s="12"/>
      <c r="B16" s="27" t="s">
        <v>63</v>
      </c>
      <c r="C16" s="57">
        <v>100.96</v>
      </c>
      <c r="D16" s="32"/>
      <c r="E16" s="53" t="s">
        <v>71</v>
      </c>
      <c r="F16" s="56">
        <v>166.61</v>
      </c>
      <c r="G16" s="34">
        <v>143.4</v>
      </c>
      <c r="H16" s="32"/>
      <c r="I16" s="53" t="s">
        <v>71</v>
      </c>
      <c r="J16" s="56">
        <v>134.16</v>
      </c>
      <c r="K16" s="34">
        <v>110.95</v>
      </c>
      <c r="L16" s="12"/>
      <c r="M16" s="12"/>
      <c r="N16" s="64" t="s">
        <v>15</v>
      </c>
      <c r="O16" s="39">
        <v>0.21</v>
      </c>
      <c r="P16" s="64" t="s">
        <v>5</v>
      </c>
    </row>
    <row r="17" spans="1:17" x14ac:dyDescent="0.25">
      <c r="A17" s="12"/>
      <c r="D17" s="32"/>
      <c r="E17" s="32"/>
      <c r="F17" s="32"/>
      <c r="G17" s="32"/>
      <c r="H17" s="32"/>
      <c r="I17" s="46"/>
      <c r="J17" s="32"/>
      <c r="K17" s="47"/>
      <c r="L17" s="32"/>
      <c r="M17" s="32"/>
      <c r="N17" s="64" t="s">
        <v>16</v>
      </c>
      <c r="O17" s="65">
        <v>22</v>
      </c>
      <c r="P17" s="64" t="s">
        <v>4</v>
      </c>
    </row>
    <row r="18" spans="1:17" x14ac:dyDescent="0.25">
      <c r="A18" s="12"/>
      <c r="D18" s="32"/>
      <c r="I18" s="46"/>
      <c r="N18" s="64" t="s">
        <v>17</v>
      </c>
      <c r="O18" s="39">
        <v>0.21</v>
      </c>
      <c r="P18" s="64" t="s">
        <v>5</v>
      </c>
    </row>
    <row r="19" spans="1:17" x14ac:dyDescent="0.25">
      <c r="A19" s="12"/>
      <c r="D19" s="32"/>
      <c r="H19" s="32"/>
      <c r="I19" s="47"/>
    </row>
    <row r="20" spans="1:17" x14ac:dyDescent="0.25">
      <c r="A20" s="12"/>
      <c r="B20" s="58" t="s">
        <v>113</v>
      </c>
      <c r="D20" s="32"/>
      <c r="H20" s="32"/>
      <c r="I20" s="24"/>
      <c r="N20" s="72" t="s">
        <v>105</v>
      </c>
      <c r="O20" s="68"/>
      <c r="P20" s="68"/>
    </row>
    <row r="21" spans="1:17" x14ac:dyDescent="0.25">
      <c r="A21" s="12"/>
      <c r="B21" s="12"/>
      <c r="C21" s="26"/>
      <c r="D21" s="32"/>
      <c r="H21" s="32"/>
      <c r="I21" s="24"/>
      <c r="N21" s="68" t="s">
        <v>1</v>
      </c>
      <c r="O21" s="68">
        <v>80</v>
      </c>
      <c r="P21" s="68" t="s">
        <v>4</v>
      </c>
    </row>
    <row r="22" spans="1:17" x14ac:dyDescent="0.25">
      <c r="B22" s="12" t="s">
        <v>109</v>
      </c>
      <c r="C22" s="26"/>
      <c r="D22" s="32"/>
      <c r="H22" s="32"/>
      <c r="I22" s="24"/>
      <c r="N22" s="68" t="s">
        <v>51</v>
      </c>
      <c r="O22" s="69">
        <v>3.83</v>
      </c>
      <c r="P22" s="68" t="s">
        <v>5</v>
      </c>
    </row>
    <row r="23" spans="1:17" x14ac:dyDescent="0.25">
      <c r="B23" s="12" t="s">
        <v>108</v>
      </c>
      <c r="C23" s="26"/>
      <c r="D23" s="32"/>
      <c r="H23" s="32"/>
      <c r="I23" s="24"/>
      <c r="N23" s="68" t="s">
        <v>2</v>
      </c>
      <c r="O23" s="70">
        <v>0.75</v>
      </c>
      <c r="P23" s="68"/>
      <c r="Q23" t="s">
        <v>101</v>
      </c>
    </row>
    <row r="24" spans="1:17" x14ac:dyDescent="0.25">
      <c r="C24" s="26"/>
      <c r="D24" s="32"/>
      <c r="H24" s="32"/>
      <c r="I24" s="24"/>
      <c r="N24" s="68" t="s">
        <v>12</v>
      </c>
      <c r="O24" s="69">
        <v>23.21</v>
      </c>
      <c r="P24" s="68" t="s">
        <v>6</v>
      </c>
    </row>
    <row r="25" spans="1:17" x14ac:dyDescent="0.25">
      <c r="B25" s="32" t="s">
        <v>110</v>
      </c>
      <c r="C25" s="26"/>
      <c r="D25" s="32"/>
      <c r="H25" s="32"/>
      <c r="I25" s="24"/>
      <c r="N25" s="68" t="s">
        <v>7</v>
      </c>
      <c r="O25" s="73" t="s">
        <v>99</v>
      </c>
      <c r="P25" s="68" t="s">
        <v>4</v>
      </c>
    </row>
    <row r="26" spans="1:17" x14ac:dyDescent="0.25">
      <c r="B26" s="32" t="s">
        <v>126</v>
      </c>
      <c r="C26" s="26"/>
      <c r="D26" s="32"/>
      <c r="H26" s="32"/>
      <c r="I26" s="24"/>
      <c r="N26" s="68" t="s">
        <v>52</v>
      </c>
      <c r="O26" s="69">
        <v>3.83</v>
      </c>
      <c r="P26" s="68" t="s">
        <v>5</v>
      </c>
      <c r="Q26" t="s">
        <v>102</v>
      </c>
    </row>
    <row r="27" spans="1:17" x14ac:dyDescent="0.25">
      <c r="A27" s="12"/>
      <c r="B27" s="12"/>
      <c r="C27" s="26"/>
      <c r="D27" s="32"/>
      <c r="H27" s="32"/>
      <c r="I27" s="24"/>
      <c r="N27" s="68" t="s">
        <v>11</v>
      </c>
      <c r="O27" s="73" t="s">
        <v>99</v>
      </c>
      <c r="P27" s="68" t="s">
        <v>4</v>
      </c>
    </row>
    <row r="28" spans="1:17" x14ac:dyDescent="0.25">
      <c r="A28" s="12"/>
      <c r="B28" s="32" t="s">
        <v>111</v>
      </c>
      <c r="C28" s="26"/>
      <c r="D28" s="32"/>
      <c r="H28" s="32"/>
      <c r="I28" s="24"/>
      <c r="N28" s="68" t="s">
        <v>8</v>
      </c>
      <c r="O28" s="69">
        <v>2.99</v>
      </c>
      <c r="P28" s="68" t="s">
        <v>5</v>
      </c>
      <c r="Q28" t="s">
        <v>103</v>
      </c>
    </row>
    <row r="29" spans="1:17" x14ac:dyDescent="0.25">
      <c r="A29" s="12"/>
      <c r="B29" s="32" t="s">
        <v>112</v>
      </c>
      <c r="C29" s="26"/>
      <c r="D29" s="32"/>
      <c r="H29" s="32"/>
      <c r="I29" s="32"/>
      <c r="N29" s="68" t="s">
        <v>38</v>
      </c>
      <c r="O29" s="69">
        <v>29.44</v>
      </c>
      <c r="P29" s="68" t="s">
        <v>6</v>
      </c>
      <c r="Q29" t="s">
        <v>106</v>
      </c>
    </row>
    <row r="30" spans="1:17" x14ac:dyDescent="0.25">
      <c r="A30" s="12"/>
      <c r="B30" s="76" t="s">
        <v>128</v>
      </c>
      <c r="C30" s="76"/>
      <c r="D30" s="32"/>
      <c r="H30" s="32"/>
      <c r="I30" s="32"/>
      <c r="N30" s="68" t="s">
        <v>39</v>
      </c>
      <c r="O30" s="69">
        <v>58.59</v>
      </c>
      <c r="P30" s="68" t="s">
        <v>6</v>
      </c>
    </row>
    <row r="31" spans="1:17" x14ac:dyDescent="0.25">
      <c r="A31" s="12"/>
      <c r="B31" s="76" t="s">
        <v>127</v>
      </c>
      <c r="C31" s="76"/>
      <c r="H31" s="32"/>
      <c r="I31" s="32"/>
      <c r="J31" s="32"/>
      <c r="K31" s="32"/>
      <c r="L31" s="32"/>
      <c r="M31" s="32"/>
      <c r="N31" s="68" t="s">
        <v>40</v>
      </c>
      <c r="O31" s="69">
        <v>7.5</v>
      </c>
      <c r="P31" s="68" t="s">
        <v>6</v>
      </c>
    </row>
    <row r="32" spans="1:17" x14ac:dyDescent="0.25">
      <c r="C32" s="76"/>
      <c r="N32" s="68" t="s">
        <v>107</v>
      </c>
      <c r="O32" s="69">
        <f>91.24-21.74-9.93-15.44</f>
        <v>44.13</v>
      </c>
      <c r="P32" s="68" t="s">
        <v>6</v>
      </c>
    </row>
    <row r="33" spans="2:17" x14ac:dyDescent="0.25">
      <c r="C33" s="76"/>
      <c r="N33" s="68" t="s">
        <v>41</v>
      </c>
      <c r="O33" s="69">
        <v>5</v>
      </c>
      <c r="P33" s="68" t="s">
        <v>6</v>
      </c>
    </row>
    <row r="34" spans="2:17" x14ac:dyDescent="0.25">
      <c r="C34" s="76"/>
      <c r="N34" s="67" t="s">
        <v>14</v>
      </c>
      <c r="O34" s="74">
        <v>21.74</v>
      </c>
      <c r="P34" s="67" t="s">
        <v>6</v>
      </c>
      <c r="Q34" t="s">
        <v>104</v>
      </c>
    </row>
    <row r="35" spans="2:17" x14ac:dyDescent="0.25">
      <c r="B35" s="28"/>
      <c r="C35" s="76"/>
      <c r="N35" s="67" t="s">
        <v>15</v>
      </c>
      <c r="O35" s="74">
        <v>0.22</v>
      </c>
      <c r="P35" s="67" t="s">
        <v>5</v>
      </c>
    </row>
    <row r="36" spans="2:17" x14ac:dyDescent="0.25">
      <c r="B36" s="28"/>
      <c r="N36" s="67" t="s">
        <v>16</v>
      </c>
      <c r="O36" s="75">
        <v>31</v>
      </c>
      <c r="P36" s="67" t="s">
        <v>4</v>
      </c>
    </row>
    <row r="37" spans="2:17" x14ac:dyDescent="0.25">
      <c r="B37" s="29"/>
      <c r="J37" s="12"/>
      <c r="K37" s="12"/>
      <c r="L37" s="12"/>
      <c r="M37" s="12"/>
      <c r="N37" s="67" t="s">
        <v>17</v>
      </c>
      <c r="O37" s="74">
        <v>0.2</v>
      </c>
      <c r="P37" s="67" t="s">
        <v>5</v>
      </c>
    </row>
    <row r="38" spans="2:17" x14ac:dyDescent="0.25">
      <c r="B38" s="29"/>
      <c r="J38" s="12"/>
      <c r="K38" s="12"/>
      <c r="L38" s="12"/>
      <c r="M38" s="12"/>
    </row>
    <row r="39" spans="2:17" x14ac:dyDescent="0.25">
      <c r="J39" s="12"/>
      <c r="K39" s="50"/>
      <c r="L39" s="48"/>
      <c r="M39" s="12"/>
    </row>
    <row r="40" spans="2:17" x14ac:dyDescent="0.25">
      <c r="J40" s="12"/>
      <c r="K40" s="50"/>
      <c r="L40" s="48"/>
      <c r="M40" s="26"/>
    </row>
    <row r="41" spans="2:17" x14ac:dyDescent="0.25">
      <c r="J41" s="12"/>
      <c r="K41" s="12"/>
      <c r="L41" s="49"/>
      <c r="M41" s="26"/>
    </row>
    <row r="42" spans="2:17" x14ac:dyDescent="0.25">
      <c r="B42" s="28"/>
      <c r="J42" s="12"/>
      <c r="K42" s="12"/>
      <c r="L42" s="26"/>
      <c r="M42" s="13"/>
    </row>
    <row r="43" spans="2:17" x14ac:dyDescent="0.25">
      <c r="B43" s="28"/>
      <c r="J43" s="12"/>
      <c r="K43" s="12"/>
      <c r="L43" s="26"/>
      <c r="M43" s="13"/>
    </row>
    <row r="44" spans="2:17" x14ac:dyDescent="0.25">
      <c r="B44" s="29"/>
      <c r="J44" s="12"/>
      <c r="K44" s="12"/>
      <c r="L44" s="24"/>
      <c r="M44" s="13"/>
    </row>
    <row r="45" spans="2:17" x14ac:dyDescent="0.25">
      <c r="B45" s="29"/>
      <c r="J45" s="12"/>
      <c r="K45" s="12"/>
      <c r="L45" s="24"/>
      <c r="M45" s="13"/>
    </row>
    <row r="46" spans="2:17" x14ac:dyDescent="0.25">
      <c r="J46" s="12"/>
      <c r="K46" s="12"/>
      <c r="L46" s="24"/>
      <c r="M46" s="13"/>
    </row>
    <row r="47" spans="2:17" x14ac:dyDescent="0.25">
      <c r="J47" s="12"/>
      <c r="K47" s="12"/>
      <c r="L47" s="24"/>
      <c r="M47" s="13"/>
    </row>
    <row r="48" spans="2:17" x14ac:dyDescent="0.25">
      <c r="J48" s="12"/>
      <c r="K48" s="12"/>
      <c r="L48" s="24"/>
      <c r="M48" s="13"/>
    </row>
    <row r="49" spans="10:13" x14ac:dyDescent="0.25">
      <c r="J49" s="12"/>
      <c r="K49" s="12"/>
      <c r="L49" s="24"/>
      <c r="M49" s="13"/>
    </row>
    <row r="50" spans="10:13" x14ac:dyDescent="0.25">
      <c r="J50" s="12"/>
      <c r="K50" s="12"/>
      <c r="L50" s="24"/>
      <c r="M50" s="13"/>
    </row>
    <row r="51" spans="10:13" x14ac:dyDescent="0.25">
      <c r="J51" s="12"/>
      <c r="K51" s="12"/>
      <c r="L51" s="12"/>
      <c r="M51" s="12"/>
    </row>
  </sheetData>
  <sheetProtection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Introduction</vt:lpstr>
      <vt:lpstr>Wheat only</vt:lpstr>
      <vt:lpstr>Wheat + GS</vt:lpstr>
      <vt:lpstr>Some cases</vt:lpstr>
      <vt:lpstr>'Wheat + GS'!Print_Area</vt:lpstr>
    </vt:vector>
  </TitlesOfParts>
  <Company>K-State Research and Extension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 Vandeveer</dc:creator>
  <cp:lastModifiedBy>Llewelyn</cp:lastModifiedBy>
  <cp:lastPrinted>2017-05-08T15:58:32Z</cp:lastPrinted>
  <dcterms:created xsi:type="dcterms:W3CDTF">2017-05-03T20:41:37Z</dcterms:created>
  <dcterms:modified xsi:type="dcterms:W3CDTF">2017-05-10T21:20:06Z</dcterms:modified>
</cp:coreProperties>
</file>