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2016-2017 Top 10 Meetings\Producer ready presentations\Booklet Material\"/>
    </mc:Choice>
  </mc:AlternateContent>
  <bookViews>
    <workbookView xWindow="240" yWindow="75" windowWidth="11400" windowHeight="6345"/>
  </bookViews>
  <sheets>
    <sheet name="Average Income" sheetId="1" r:id="rId1"/>
    <sheet name="Low Income" sheetId="4" r:id="rId2"/>
  </sheets>
  <calcPr calcId="162913"/>
</workbook>
</file>

<file path=xl/calcChain.xml><?xml version="1.0" encoding="utf-8"?>
<calcChain xmlns="http://schemas.openxmlformats.org/spreadsheetml/2006/main">
  <c r="D22" i="4" l="1"/>
  <c r="E22" i="4"/>
  <c r="F22" i="4"/>
  <c r="G22" i="4"/>
  <c r="C22" i="4"/>
  <c r="C25" i="4"/>
  <c r="C25" i="1"/>
  <c r="G22" i="1" l="1"/>
  <c r="F22" i="1"/>
  <c r="E22" i="1"/>
  <c r="D22" i="1"/>
  <c r="C22" i="1"/>
  <c r="G25" i="1"/>
  <c r="F25" i="1"/>
  <c r="E25" i="1"/>
  <c r="D25" i="1"/>
  <c r="G25" i="4"/>
  <c r="F25" i="4"/>
  <c r="E25" i="4"/>
  <c r="D25" i="4"/>
  <c r="D15" i="1"/>
  <c r="G24" i="1"/>
  <c r="F24" i="1"/>
  <c r="E24" i="1"/>
  <c r="B24" i="1"/>
  <c r="E17" i="1" l="1"/>
  <c r="D17" i="1"/>
  <c r="D23" i="1"/>
  <c r="C19" i="1"/>
  <c r="C23" i="1"/>
  <c r="D4" i="1"/>
  <c r="C28" i="1" l="1"/>
  <c r="C27" i="1"/>
  <c r="C18" i="1"/>
  <c r="C16" i="1"/>
  <c r="C5" i="1"/>
  <c r="C3" i="1"/>
  <c r="C7" i="1" l="1"/>
  <c r="C8" i="1" s="1"/>
  <c r="C9" i="1" s="1"/>
  <c r="D17" i="4"/>
  <c r="D13" i="1" l="1"/>
  <c r="D14" i="1" s="1"/>
  <c r="C2" i="4"/>
  <c r="E24" i="4"/>
  <c r="F24" i="4" s="1"/>
  <c r="G24" i="4" s="1"/>
  <c r="D24" i="4"/>
  <c r="C23" i="4"/>
  <c r="G21" i="4"/>
  <c r="F21" i="4"/>
  <c r="E21" i="4"/>
  <c r="D21" i="4"/>
  <c r="C21" i="4"/>
  <c r="C19" i="4"/>
  <c r="C16" i="4"/>
  <c r="C18" i="4" s="1"/>
  <c r="C14" i="4"/>
  <c r="G11" i="4"/>
  <c r="D6" i="4"/>
  <c r="D4" i="4"/>
  <c r="C5" i="4" l="1"/>
  <c r="C7" i="4" s="1"/>
  <c r="D2" i="4"/>
  <c r="D3" i="4" s="1"/>
  <c r="C3" i="4"/>
  <c r="C27" i="4"/>
  <c r="E17" i="4"/>
  <c r="D23" i="4"/>
  <c r="D15" i="4" s="1"/>
  <c r="E6" i="4"/>
  <c r="C28" i="4"/>
  <c r="E2" i="4"/>
  <c r="E3" i="4" s="1"/>
  <c r="D5" i="4"/>
  <c r="C8" i="4" l="1"/>
  <c r="C9" i="4" s="1"/>
  <c r="D7" i="4"/>
  <c r="D8" i="4" s="1"/>
  <c r="D9" i="4" s="1"/>
  <c r="E4" i="4"/>
  <c r="E23" i="4" s="1"/>
  <c r="E15" i="4" s="1"/>
  <c r="D16" i="4"/>
  <c r="F6" i="4"/>
  <c r="F17" i="4"/>
  <c r="F2" i="4"/>
  <c r="F3" i="4" s="1"/>
  <c r="C14" i="1"/>
  <c r="E5" i="4" l="1"/>
  <c r="E7" i="4" s="1"/>
  <c r="E8" i="4" s="1"/>
  <c r="E9" i="4" s="1"/>
  <c r="D13" i="4"/>
  <c r="D14" i="4" s="1"/>
  <c r="D27" i="4" s="1"/>
  <c r="E13" i="4"/>
  <c r="G6" i="4"/>
  <c r="G17" i="4"/>
  <c r="E16" i="4"/>
  <c r="F4" i="4"/>
  <c r="F23" i="4" s="1"/>
  <c r="D19" i="4"/>
  <c r="F5" i="4"/>
  <c r="G2" i="4"/>
  <c r="G3" i="4" s="1"/>
  <c r="D24" i="1"/>
  <c r="D2" i="1"/>
  <c r="G21" i="1"/>
  <c r="F21" i="1"/>
  <c r="E21" i="1"/>
  <c r="D21" i="1"/>
  <c r="C21" i="1"/>
  <c r="G11" i="1"/>
  <c r="D28" i="4" l="1"/>
  <c r="F15" i="4"/>
  <c r="F16" i="4" s="1"/>
  <c r="D18" i="4"/>
  <c r="F7" i="4"/>
  <c r="F8" i="4" s="1"/>
  <c r="F9" i="4" s="1"/>
  <c r="E18" i="4"/>
  <c r="E19" i="4"/>
  <c r="E14" i="4"/>
  <c r="E27" i="4" s="1"/>
  <c r="F13" i="4"/>
  <c r="E28" i="4"/>
  <c r="F17" i="1"/>
  <c r="D6" i="1"/>
  <c r="E2" i="1"/>
  <c r="G4" i="4" l="1"/>
  <c r="F18" i="4"/>
  <c r="F19" i="4"/>
  <c r="F14" i="4"/>
  <c r="F27" i="4" s="1"/>
  <c r="G13" i="4"/>
  <c r="F28" i="4"/>
  <c r="D16" i="1"/>
  <c r="G17" i="1"/>
  <c r="D3" i="1"/>
  <c r="D5" i="1" s="1"/>
  <c r="E3" i="1"/>
  <c r="F2" i="1"/>
  <c r="G2" i="1" s="1"/>
  <c r="G3" i="1" s="1"/>
  <c r="G23" i="4" l="1"/>
  <c r="G15" i="4" s="1"/>
  <c r="G16" i="4" s="1"/>
  <c r="G19" i="4" s="1"/>
  <c r="G5" i="4"/>
  <c r="G7" i="4" s="1"/>
  <c r="G8" i="4" s="1"/>
  <c r="G9" i="4" s="1"/>
  <c r="G14" i="4"/>
  <c r="G27" i="4" s="1"/>
  <c r="G28" i="4"/>
  <c r="E4" i="1"/>
  <c r="E23" i="1" s="1"/>
  <c r="F3" i="1"/>
  <c r="D7" i="1"/>
  <c r="D8" i="1" s="1"/>
  <c r="G18" i="4" l="1"/>
  <c r="D28" i="1"/>
  <c r="D18" i="1"/>
  <c r="D27" i="1"/>
  <c r="E5" i="1"/>
  <c r="E15" i="1"/>
  <c r="E16" i="1" s="1"/>
  <c r="D19" i="1"/>
  <c r="D9" i="1"/>
  <c r="E13" i="1" s="1"/>
  <c r="E14" i="1" l="1"/>
  <c r="E27" i="1" s="1"/>
  <c r="E28" i="1"/>
  <c r="E18" i="1"/>
  <c r="E6" i="1"/>
  <c r="E7" i="1" l="1"/>
  <c r="E8" i="1" s="1"/>
  <c r="E9" i="1" l="1"/>
  <c r="F13" i="1" l="1"/>
  <c r="F14" i="1" s="1"/>
  <c r="F27" i="1" s="1"/>
  <c r="F6" i="1"/>
  <c r="G6" i="1" l="1"/>
  <c r="F4" i="1" l="1"/>
  <c r="F23" i="1" l="1"/>
  <c r="F15" i="1" s="1"/>
  <c r="F16" i="1" s="1"/>
  <c r="F5" i="1"/>
  <c r="F28" i="1" l="1"/>
  <c r="F18" i="1"/>
  <c r="E19" i="1"/>
  <c r="G4" i="1"/>
  <c r="F7" i="1"/>
  <c r="F8" i="1" s="1"/>
  <c r="F9" i="1" s="1"/>
  <c r="G13" i="1" l="1"/>
  <c r="G14" i="1" s="1"/>
  <c r="G23" i="1"/>
  <c r="G15" i="1" s="1"/>
  <c r="G16" i="1" s="1"/>
  <c r="G5" i="1"/>
  <c r="F19" i="1"/>
  <c r="G28" i="1" l="1"/>
  <c r="G18" i="1"/>
  <c r="G7" i="1"/>
  <c r="G8" i="1" s="1"/>
  <c r="G9" i="1" s="1"/>
  <c r="G27" i="1"/>
  <c r="G19" i="1" l="1"/>
</calcChain>
</file>

<file path=xl/sharedStrings.xml><?xml version="1.0" encoding="utf-8"?>
<sst xmlns="http://schemas.openxmlformats.org/spreadsheetml/2006/main" count="54" uniqueCount="36">
  <si>
    <t>EBIT</t>
  </si>
  <si>
    <t>Net Income</t>
  </si>
  <si>
    <t>Operating cash flow</t>
  </si>
  <si>
    <t>Income Statement</t>
  </si>
  <si>
    <t>Long-term Debt</t>
  </si>
  <si>
    <t>Equity</t>
  </si>
  <si>
    <t>Total Liabilities</t>
  </si>
  <si>
    <t>Sources and Uses Statement</t>
  </si>
  <si>
    <t>Investment in Fixed Assets</t>
  </si>
  <si>
    <t>Total Uses of Funds</t>
  </si>
  <si>
    <t>Balance Sheet (12/31)</t>
  </si>
  <si>
    <t>Revenues (no growth)</t>
  </si>
  <si>
    <t>Net Fixed Assets</t>
  </si>
  <si>
    <t>Net Working Capital</t>
  </si>
  <si>
    <t>Costs (90% of revenues)</t>
  </si>
  <si>
    <t>Tax (15% of Income)</t>
  </si>
  <si>
    <t>WC/Revenue</t>
  </si>
  <si>
    <t>Depreciation (3% of fixed assets)</t>
  </si>
  <si>
    <t>Interest (5% of Long-term Debt)</t>
  </si>
  <si>
    <t>Current Assets</t>
  </si>
  <si>
    <t>Current Liabililites</t>
  </si>
  <si>
    <t>Total Assets</t>
  </si>
  <si>
    <t>Increase in Current Liabilities</t>
  </si>
  <si>
    <t>Debt/Asset</t>
  </si>
  <si>
    <t>Income Statement (Low Income)</t>
  </si>
  <si>
    <t>Refinancing Amount</t>
  </si>
  <si>
    <t>Dividend (Family Living)</t>
  </si>
  <si>
    <t>Total Equity &amp; Liabilities</t>
  </si>
  <si>
    <t>Refinancing Amount (added to 2016 LT Debt)</t>
  </si>
  <si>
    <t>Blue Numbers are 2015 year-end actual numbers</t>
  </si>
  <si>
    <r>
      <t>Costs (</t>
    </r>
    <r>
      <rPr>
        <sz val="10"/>
        <color rgb="FF00B050"/>
        <rFont val="Arial"/>
        <family val="2"/>
      </rPr>
      <t>calculated as % of revenues</t>
    </r>
    <r>
      <rPr>
        <sz val="10"/>
        <rFont val="Arial"/>
        <family val="2"/>
      </rPr>
      <t>)</t>
    </r>
  </si>
  <si>
    <r>
      <t>Depreciation (</t>
    </r>
    <r>
      <rPr>
        <sz val="10"/>
        <color rgb="FF00B050"/>
        <rFont val="Arial"/>
        <family val="2"/>
      </rPr>
      <t>% of net fixed assets</t>
    </r>
    <r>
      <rPr>
        <sz val="10"/>
        <rFont val="Arial"/>
        <family val="2"/>
      </rPr>
      <t>)</t>
    </r>
  </si>
  <si>
    <r>
      <t>Interest (</t>
    </r>
    <r>
      <rPr>
        <sz val="10"/>
        <color rgb="FF00B050"/>
        <rFont val="Arial"/>
        <family val="2"/>
      </rPr>
      <t>% of Long-term Debt</t>
    </r>
    <r>
      <rPr>
        <sz val="10"/>
        <rFont val="Arial"/>
        <family val="2"/>
      </rPr>
      <t>)</t>
    </r>
  </si>
  <si>
    <r>
      <t>Tax (</t>
    </r>
    <r>
      <rPr>
        <sz val="10"/>
        <color rgb="FF00B050"/>
        <rFont val="Arial"/>
        <family val="2"/>
      </rPr>
      <t>assumed tax rate</t>
    </r>
    <r>
      <rPr>
        <sz val="10"/>
        <rFont val="Arial"/>
        <family val="2"/>
      </rPr>
      <t>)</t>
    </r>
  </si>
  <si>
    <r>
      <t>Dividend (</t>
    </r>
    <r>
      <rPr>
        <sz val="10"/>
        <color rgb="FF00B050"/>
        <rFont val="Arial"/>
        <family val="2"/>
      </rPr>
      <t>Family Living</t>
    </r>
    <r>
      <rPr>
        <sz val="10"/>
        <rFont val="Arial"/>
        <family val="2"/>
      </rPr>
      <t>)</t>
    </r>
  </si>
  <si>
    <t>Green Numbers are forward looking assumptions based on 2015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</si>
</sst>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.00"/>
  </numFmts>
  <fonts count="12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9" fontId="0" fillId="0" borderId="0" xfId="1" applyFont="1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10" fontId="0" fillId="0" borderId="0" xfId="1" applyNumberFormat="1" applyFont="1"/>
    <xf numFmtId="1" fontId="0" fillId="2" borderId="1" xfId="2" applyNumberFormat="1" applyFont="1" applyFill="1" applyBorder="1"/>
    <xf numFmtId="165" fontId="0" fillId="0" borderId="0" xfId="2" applyNumberFormat="1" applyFont="1" applyFill="1" applyBorder="1"/>
    <xf numFmtId="165" fontId="6" fillId="0" borderId="0" xfId="2" applyNumberFormat="1" applyFont="1" applyFill="1" applyBorder="1"/>
    <xf numFmtId="165" fontId="6" fillId="0" borderId="0" xfId="2" applyNumberFormat="1" applyFont="1"/>
    <xf numFmtId="10" fontId="0" fillId="3" borderId="0" xfId="1" applyNumberFormat="1" applyFont="1" applyFill="1"/>
    <xf numFmtId="0" fontId="8" fillId="0" borderId="0" xfId="0" applyFont="1"/>
    <xf numFmtId="0" fontId="0" fillId="0" borderId="0" xfId="0" applyFill="1"/>
    <xf numFmtId="165" fontId="7" fillId="0" borderId="0" xfId="2" applyNumberFormat="1" applyFont="1" applyFill="1"/>
    <xf numFmtId="9" fontId="3" fillId="0" borderId="0" xfId="0" applyNumberFormat="1" applyFont="1"/>
    <xf numFmtId="6" fontId="0" fillId="0" borderId="0" xfId="0" applyNumberFormat="1"/>
    <xf numFmtId="165" fontId="3" fillId="0" borderId="0" xfId="2" applyNumberFormat="1" applyFont="1" applyFill="1" applyBorder="1"/>
    <xf numFmtId="165" fontId="3" fillId="0" borderId="0" xfId="2" applyNumberFormat="1" applyFont="1" applyFill="1"/>
    <xf numFmtId="0" fontId="9" fillId="0" borderId="0" xfId="0" applyFont="1"/>
    <xf numFmtId="165" fontId="9" fillId="0" borderId="0" xfId="2" applyNumberFormat="1" applyFont="1"/>
    <xf numFmtId="165" fontId="9" fillId="0" borderId="0" xfId="2" applyNumberFormat="1" applyFont="1" applyFill="1" applyBorder="1"/>
    <xf numFmtId="166" fontId="0" fillId="0" borderId="0" xfId="1" applyNumberFormat="1" applyFont="1"/>
    <xf numFmtId="165" fontId="3" fillId="0" borderId="0" xfId="2" applyNumberFormat="1" applyFont="1"/>
    <xf numFmtId="9" fontId="10" fillId="0" borderId="0" xfId="1" applyFont="1"/>
    <xf numFmtId="0" fontId="10" fillId="0" borderId="0" xfId="0" applyFont="1"/>
    <xf numFmtId="165" fontId="10" fillId="0" borderId="0" xfId="2" applyNumberFormat="1" applyFont="1"/>
    <xf numFmtId="6" fontId="10" fillId="0" borderId="0" xfId="0" applyNumberFormat="1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150" zoomScaleNormal="150" workbookViewId="0">
      <selection activeCell="C26" sqref="C26"/>
    </sheetView>
  </sheetViews>
  <sheetFormatPr defaultRowHeight="12.75" x14ac:dyDescent="0.2"/>
  <cols>
    <col min="1" max="1" width="33" customWidth="1"/>
    <col min="2" max="2" width="12" customWidth="1"/>
    <col min="3" max="3" width="14" bestFit="1" customWidth="1"/>
    <col min="4" max="4" width="17.28515625" bestFit="1" customWidth="1"/>
    <col min="5" max="6" width="14" bestFit="1" customWidth="1"/>
    <col min="7" max="7" width="14.7109375" customWidth="1"/>
    <col min="8" max="8" width="9.7109375" bestFit="1" customWidth="1"/>
    <col min="9" max="9" width="12.5703125" bestFit="1" customWidth="1"/>
  </cols>
  <sheetData>
    <row r="1" spans="1:13" x14ac:dyDescent="0.2">
      <c r="A1" s="1" t="s">
        <v>3</v>
      </c>
      <c r="B1" s="1"/>
      <c r="C1" s="3">
        <v>2015</v>
      </c>
      <c r="D1" s="3">
        <v>2016</v>
      </c>
      <c r="E1" s="3">
        <v>2017</v>
      </c>
      <c r="F1" s="3">
        <v>2018</v>
      </c>
      <c r="G1" s="3">
        <v>2019</v>
      </c>
    </row>
    <row r="2" spans="1:13" x14ac:dyDescent="0.2">
      <c r="A2" s="2" t="s">
        <v>11</v>
      </c>
      <c r="B2" s="26">
        <v>0</v>
      </c>
      <c r="C2" s="22">
        <v>558172</v>
      </c>
      <c r="D2" s="6">
        <f>C2*(1+$B2)</f>
        <v>558172</v>
      </c>
      <c r="E2" s="6">
        <f>D2*(1+$B2)</f>
        <v>558172</v>
      </c>
      <c r="F2" s="6">
        <f>E2*(1+$B2)</f>
        <v>558172</v>
      </c>
      <c r="G2" s="6">
        <f>F2*(1+$B2)</f>
        <v>558172</v>
      </c>
    </row>
    <row r="3" spans="1:13" x14ac:dyDescent="0.2">
      <c r="A3" s="2" t="s">
        <v>30</v>
      </c>
      <c r="B3" s="26">
        <v>0.9</v>
      </c>
      <c r="C3" s="22">
        <f>$B3*C2</f>
        <v>502354.8</v>
      </c>
      <c r="D3" s="6">
        <f>$B3*D2</f>
        <v>502354.8</v>
      </c>
      <c r="E3" s="6">
        <f>$B3*E2</f>
        <v>502354.8</v>
      </c>
      <c r="F3" s="6">
        <f>$B3*F2</f>
        <v>502354.8</v>
      </c>
      <c r="G3" s="6">
        <f>$B3*G2</f>
        <v>502354.8</v>
      </c>
    </row>
    <row r="4" spans="1:13" x14ac:dyDescent="0.2">
      <c r="A4" s="2" t="s">
        <v>31</v>
      </c>
      <c r="B4" s="26">
        <v>0.03</v>
      </c>
      <c r="C4" s="22">
        <v>65704</v>
      </c>
      <c r="D4" s="6">
        <f>$B4*C15</f>
        <v>64574.82</v>
      </c>
      <c r="E4" s="6">
        <f>$B4*D15</f>
        <v>64574.82</v>
      </c>
      <c r="F4" s="6">
        <f>$B4*E15</f>
        <v>64574.82</v>
      </c>
      <c r="G4" s="6">
        <f>$B4*F15</f>
        <v>64574.82</v>
      </c>
      <c r="I4" s="8"/>
    </row>
    <row r="5" spans="1:13" x14ac:dyDescent="0.2">
      <c r="A5" t="s">
        <v>0</v>
      </c>
      <c r="B5" s="27"/>
      <c r="C5" s="6">
        <f>C2-C3-C4</f>
        <v>-9886.7999999999884</v>
      </c>
      <c r="D5" s="6">
        <f>D2-D3-D4</f>
        <v>-8757.6199999999881</v>
      </c>
      <c r="E5" s="6">
        <f t="shared" ref="E5:F5" si="0">E2-E3-E4</f>
        <v>-8757.6199999999881</v>
      </c>
      <c r="F5" s="6">
        <f t="shared" si="0"/>
        <v>-8757.6199999999881</v>
      </c>
      <c r="G5" s="6">
        <f t="shared" ref="G5" si="1">G2-G3-G4</f>
        <v>-8757.6199999999881</v>
      </c>
    </row>
    <row r="6" spans="1:13" x14ac:dyDescent="0.2">
      <c r="A6" s="2" t="s">
        <v>32</v>
      </c>
      <c r="B6" s="26">
        <v>0.05</v>
      </c>
      <c r="C6" s="22">
        <v>20568</v>
      </c>
      <c r="D6" s="6">
        <f>$B6*C17</f>
        <v>20609.600000000002</v>
      </c>
      <c r="E6" s="6">
        <f>$B6*D17</f>
        <v>20609.600000000002</v>
      </c>
      <c r="F6" s="6">
        <f>$B6*E17</f>
        <v>20609.600000000002</v>
      </c>
      <c r="G6" s="6">
        <f>$B6*F17</f>
        <v>20609.600000000002</v>
      </c>
      <c r="I6" s="24"/>
    </row>
    <row r="7" spans="1:13" x14ac:dyDescent="0.2">
      <c r="A7" s="2" t="s">
        <v>33</v>
      </c>
      <c r="B7" s="26">
        <v>0.15</v>
      </c>
      <c r="C7" s="6">
        <f>B7*(C5-C6)</f>
        <v>-4568.2199999999984</v>
      </c>
      <c r="D7" s="6">
        <f>$B7*(D5-D6)</f>
        <v>-4405.0829999999987</v>
      </c>
      <c r="E7" s="6">
        <f>$B7*(E5-E6)</f>
        <v>-4405.0829999999987</v>
      </c>
      <c r="F7" s="6">
        <f>$B7*(F5-F6)</f>
        <v>-4405.0829999999987</v>
      </c>
      <c r="G7" s="6">
        <f>$B7*(G5-G6)</f>
        <v>-4405.0829999999987</v>
      </c>
    </row>
    <row r="8" spans="1:13" x14ac:dyDescent="0.2">
      <c r="A8" t="s">
        <v>1</v>
      </c>
      <c r="C8" s="6">
        <f>C5-C6-C7</f>
        <v>-25886.579999999991</v>
      </c>
      <c r="D8" s="6">
        <f t="shared" ref="D8:F8" si="2">D5-D6-D7</f>
        <v>-24962.136999999992</v>
      </c>
      <c r="E8" s="6">
        <f t="shared" si="2"/>
        <v>-24962.136999999992</v>
      </c>
      <c r="F8" s="6">
        <f t="shared" si="2"/>
        <v>-24962.136999999992</v>
      </c>
      <c r="G8" s="6">
        <f t="shared" ref="G8" si="3">G5-G6-G7</f>
        <v>-24962.136999999992</v>
      </c>
      <c r="I8" s="7"/>
    </row>
    <row r="9" spans="1:13" x14ac:dyDescent="0.2">
      <c r="A9" t="s">
        <v>2</v>
      </c>
      <c r="C9" s="6">
        <f>C8+C4</f>
        <v>39817.420000000013</v>
      </c>
      <c r="D9" s="6">
        <f t="shared" ref="D9:F9" si="4">D8+D4</f>
        <v>39612.683000000005</v>
      </c>
      <c r="E9" s="6">
        <f t="shared" si="4"/>
        <v>39612.683000000005</v>
      </c>
      <c r="F9" s="6">
        <f t="shared" si="4"/>
        <v>39612.683000000005</v>
      </c>
      <c r="G9" s="6">
        <f t="shared" ref="G9" si="5">G8+G4</f>
        <v>39612.683000000005</v>
      </c>
    </row>
    <row r="10" spans="1:13" x14ac:dyDescent="0.2">
      <c r="D10" s="6"/>
      <c r="E10" s="6"/>
      <c r="F10" s="6"/>
      <c r="G10" s="6"/>
      <c r="I10" s="15"/>
      <c r="M10" s="2"/>
    </row>
    <row r="11" spans="1:13" x14ac:dyDescent="0.2">
      <c r="A11" s="1" t="s">
        <v>10</v>
      </c>
      <c r="B11" s="1"/>
      <c r="C11" s="9">
        <v>2015</v>
      </c>
      <c r="D11" s="9">
        <v>2016</v>
      </c>
      <c r="E11" s="9">
        <v>2017</v>
      </c>
      <c r="F11" s="9">
        <v>2018</v>
      </c>
      <c r="G11" s="9">
        <f>G1</f>
        <v>2019</v>
      </c>
      <c r="M11" s="2"/>
    </row>
    <row r="12" spans="1:13" x14ac:dyDescent="0.2">
      <c r="A12" s="2" t="s">
        <v>19</v>
      </c>
      <c r="B12" s="1"/>
      <c r="C12" s="23">
        <v>527239</v>
      </c>
      <c r="D12" s="10">
        <v>527239</v>
      </c>
      <c r="E12" s="10">
        <v>527239</v>
      </c>
      <c r="F12" s="10">
        <v>527239</v>
      </c>
      <c r="G12" s="10">
        <v>527239</v>
      </c>
      <c r="M12" s="2"/>
    </row>
    <row r="13" spans="1:13" x14ac:dyDescent="0.2">
      <c r="A13" s="2" t="s">
        <v>20</v>
      </c>
      <c r="B13" s="1"/>
      <c r="C13" s="23">
        <v>271761</v>
      </c>
      <c r="D13" s="19">
        <f>C13+C22-C30</f>
        <v>357647.57999999996</v>
      </c>
      <c r="E13" s="19">
        <f t="shared" ref="E13:G13" si="6">D13+D22</f>
        <v>442609.71699999995</v>
      </c>
      <c r="F13" s="19">
        <f t="shared" si="6"/>
        <v>527571.85399999993</v>
      </c>
      <c r="G13" s="19">
        <f t="shared" si="6"/>
        <v>612533.99099999992</v>
      </c>
      <c r="M13" s="2"/>
    </row>
    <row r="14" spans="1:13" x14ac:dyDescent="0.2">
      <c r="A14" s="2" t="s">
        <v>13</v>
      </c>
      <c r="B14" s="4"/>
      <c r="C14" s="20">
        <f>C12-C13</f>
        <v>255478</v>
      </c>
      <c r="D14" s="20">
        <f>D12-D13</f>
        <v>169591.42000000004</v>
      </c>
      <c r="E14" s="20">
        <f>E12-E13</f>
        <v>84629.283000000054</v>
      </c>
      <c r="F14" s="20">
        <f>F12-F13</f>
        <v>-332.85399999993388</v>
      </c>
      <c r="G14" s="20">
        <f>G12-G13</f>
        <v>-85294.990999999922</v>
      </c>
    </row>
    <row r="15" spans="1:13" x14ac:dyDescent="0.2">
      <c r="A15" s="2" t="s">
        <v>12</v>
      </c>
      <c r="B15" s="5"/>
      <c r="C15" s="22">
        <v>2152494</v>
      </c>
      <c r="D15" s="6">
        <f>C15-D4+D23</f>
        <v>2152494</v>
      </c>
      <c r="E15" s="6">
        <f t="shared" ref="E15:G15" si="7">D15-E4+E23</f>
        <v>2152494</v>
      </c>
      <c r="F15" s="6">
        <f t="shared" si="7"/>
        <v>2152494</v>
      </c>
      <c r="G15" s="6">
        <f t="shared" si="7"/>
        <v>2152494</v>
      </c>
    </row>
    <row r="16" spans="1:13" x14ac:dyDescent="0.2">
      <c r="A16" s="2" t="s">
        <v>21</v>
      </c>
      <c r="C16" s="6">
        <f>C12+C15</f>
        <v>2679733</v>
      </c>
      <c r="D16" s="6">
        <f t="shared" ref="D16:G16" si="8">D12+D15</f>
        <v>2679733</v>
      </c>
      <c r="E16" s="6">
        <f t="shared" si="8"/>
        <v>2679733</v>
      </c>
      <c r="F16" s="6">
        <f t="shared" si="8"/>
        <v>2679733</v>
      </c>
      <c r="G16" s="6">
        <f t="shared" si="8"/>
        <v>2679733</v>
      </c>
    </row>
    <row r="17" spans="1:15" x14ac:dyDescent="0.2">
      <c r="A17" t="s">
        <v>4</v>
      </c>
      <c r="C17" s="22">
        <v>412192</v>
      </c>
      <c r="D17" s="6">
        <f>C17+C30</f>
        <v>412192</v>
      </c>
      <c r="E17" s="6">
        <f>D17</f>
        <v>412192</v>
      </c>
      <c r="F17" s="6">
        <f t="shared" ref="F17:G17" si="9">E17</f>
        <v>412192</v>
      </c>
      <c r="G17" s="6">
        <f t="shared" si="9"/>
        <v>412192</v>
      </c>
    </row>
    <row r="18" spans="1:15" x14ac:dyDescent="0.2">
      <c r="A18" t="s">
        <v>5</v>
      </c>
      <c r="C18" s="7">
        <f>C16-C17-C13</f>
        <v>1995780</v>
      </c>
      <c r="D18" s="7">
        <f>D16-D17-D13</f>
        <v>1909893.42</v>
      </c>
      <c r="E18" s="7">
        <f t="shared" ref="E18:G18" si="10">E16-E17-E13</f>
        <v>1824931.2830000001</v>
      </c>
      <c r="F18" s="7">
        <f t="shared" si="10"/>
        <v>1739969.1460000002</v>
      </c>
      <c r="G18" s="7">
        <f t="shared" si="10"/>
        <v>1655007.0090000001</v>
      </c>
    </row>
    <row r="19" spans="1:15" x14ac:dyDescent="0.2">
      <c r="A19" s="2" t="s">
        <v>27</v>
      </c>
      <c r="C19" s="6">
        <f>C18+C17+C13</f>
        <v>2679733</v>
      </c>
      <c r="D19" s="6">
        <f>D16</f>
        <v>2679733</v>
      </c>
      <c r="E19" s="6">
        <f>E16</f>
        <v>2679733</v>
      </c>
      <c r="F19" s="6">
        <f>F16</f>
        <v>2679733</v>
      </c>
      <c r="G19" s="6">
        <f>G16</f>
        <v>2679733</v>
      </c>
    </row>
    <row r="20" spans="1:15" x14ac:dyDescent="0.2">
      <c r="D20" s="6"/>
      <c r="E20" s="6"/>
      <c r="F20" s="6"/>
      <c r="G20" s="6"/>
    </row>
    <row r="21" spans="1:15" x14ac:dyDescent="0.2">
      <c r="A21" s="1" t="s">
        <v>7</v>
      </c>
      <c r="B21" s="1"/>
      <c r="C21" s="3">
        <f>C1</f>
        <v>2015</v>
      </c>
      <c r="D21" s="3">
        <f>D1</f>
        <v>2016</v>
      </c>
      <c r="E21" s="3">
        <f t="shared" ref="E21:G21" si="11">E1</f>
        <v>2017</v>
      </c>
      <c r="F21" s="3">
        <f t="shared" si="11"/>
        <v>2018</v>
      </c>
      <c r="G21" s="3">
        <f t="shared" si="11"/>
        <v>2019</v>
      </c>
    </row>
    <row r="22" spans="1:15" x14ac:dyDescent="0.2">
      <c r="A22" s="2" t="s">
        <v>22</v>
      </c>
      <c r="C22" s="25">
        <f>C25-C9</f>
        <v>85886.579999999987</v>
      </c>
      <c r="D22" s="25">
        <f t="shared" ref="D22:G22" si="12">D25-D9</f>
        <v>84962.137000000002</v>
      </c>
      <c r="E22" s="25">
        <f t="shared" si="12"/>
        <v>84962.137000000002</v>
      </c>
      <c r="F22" s="25">
        <f t="shared" si="12"/>
        <v>84962.137000000002</v>
      </c>
      <c r="G22" s="25">
        <f t="shared" si="12"/>
        <v>84962.137000000002</v>
      </c>
    </row>
    <row r="23" spans="1:15" x14ac:dyDescent="0.2">
      <c r="A23" t="s">
        <v>8</v>
      </c>
      <c r="C23" s="22">
        <f>C4</f>
        <v>65704</v>
      </c>
      <c r="D23" s="6">
        <f>D4</f>
        <v>64574.82</v>
      </c>
      <c r="E23" s="6">
        <f t="shared" ref="E23:G23" si="13">E4</f>
        <v>64574.82</v>
      </c>
      <c r="F23" s="6">
        <f t="shared" si="13"/>
        <v>64574.82</v>
      </c>
      <c r="G23" s="6">
        <f t="shared" si="13"/>
        <v>64574.82</v>
      </c>
    </row>
    <row r="24" spans="1:15" x14ac:dyDescent="0.2">
      <c r="A24" s="2" t="s">
        <v>34</v>
      </c>
      <c r="B24" s="28">
        <f>C24</f>
        <v>60000</v>
      </c>
      <c r="C24" s="22">
        <v>60000</v>
      </c>
      <c r="D24" s="6">
        <f>B24</f>
        <v>60000</v>
      </c>
      <c r="E24" s="6">
        <f>B24</f>
        <v>60000</v>
      </c>
      <c r="F24" s="6">
        <f>B24</f>
        <v>60000</v>
      </c>
      <c r="G24" s="6">
        <f>B24</f>
        <v>60000</v>
      </c>
    </row>
    <row r="25" spans="1:15" x14ac:dyDescent="0.2">
      <c r="A25" t="s">
        <v>9</v>
      </c>
      <c r="B25" s="14"/>
      <c r="C25" s="6">
        <f>C23+C24</f>
        <v>125704</v>
      </c>
      <c r="D25" s="6">
        <f t="shared" ref="D25:G25" si="14">D23+D24</f>
        <v>124574.82</v>
      </c>
      <c r="E25" s="6">
        <f t="shared" si="14"/>
        <v>124574.82</v>
      </c>
      <c r="F25" s="6">
        <f t="shared" si="14"/>
        <v>124574.82</v>
      </c>
      <c r="G25" s="6">
        <f t="shared" si="14"/>
        <v>124574.82</v>
      </c>
    </row>
    <row r="27" spans="1:15" x14ac:dyDescent="0.2">
      <c r="B27" s="2" t="s">
        <v>16</v>
      </c>
      <c r="C27" s="8">
        <f>C14/C2</f>
        <v>0.45770479350451115</v>
      </c>
      <c r="D27" s="8">
        <f>D14/D2</f>
        <v>0.30383362117770157</v>
      </c>
      <c r="E27" s="8">
        <f t="shared" ref="E27:G27" si="15">E14/E2</f>
        <v>0.15161864622374474</v>
      </c>
      <c r="F27" s="8">
        <f t="shared" si="15"/>
        <v>-5.9632873021207421E-4</v>
      </c>
      <c r="G27" s="8">
        <f t="shared" si="15"/>
        <v>-0.1528113036841689</v>
      </c>
    </row>
    <row r="28" spans="1:15" x14ac:dyDescent="0.2">
      <c r="B28" s="2" t="s">
        <v>23</v>
      </c>
      <c r="C28" s="13">
        <f>(C17+C13)/C16</f>
        <v>0.25523177122496904</v>
      </c>
      <c r="D28" s="13">
        <f t="shared" ref="D28:G28" si="16">(D17+D13)/D16</f>
        <v>0.2872821956515817</v>
      </c>
      <c r="E28" s="13">
        <f t="shared" si="16"/>
        <v>0.31898764429142751</v>
      </c>
      <c r="F28" s="13">
        <f t="shared" si="16"/>
        <v>0.35069309293127338</v>
      </c>
      <c r="G28" s="13">
        <f t="shared" si="16"/>
        <v>0.38239854157111919</v>
      </c>
    </row>
    <row r="29" spans="1:15" x14ac:dyDescent="0.2">
      <c r="O29" s="2"/>
    </row>
    <row r="30" spans="1:15" x14ac:dyDescent="0.2">
      <c r="A30" s="2" t="s">
        <v>28</v>
      </c>
      <c r="C30" s="29">
        <v>0</v>
      </c>
      <c r="O30" s="2"/>
    </row>
    <row r="31" spans="1:15" x14ac:dyDescent="0.2">
      <c r="A31" s="27" t="s">
        <v>35</v>
      </c>
    </row>
    <row r="32" spans="1:15" x14ac:dyDescent="0.2">
      <c r="A32" s="21" t="s">
        <v>29</v>
      </c>
      <c r="F32" s="7"/>
      <c r="H32" s="7"/>
    </row>
  </sheetData>
  <phoneticPr fontId="2" type="noConversion"/>
  <pageMargins left="0.75" right="0.75" top="1" bottom="1" header="0.5" footer="0.5"/>
  <pageSetup orientation="landscape" r:id="rId1"/>
  <headerFooter alignWithMargins="0"/>
  <ignoredErrors>
    <ignoredError sqref="D5 E5:G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150" zoomScaleNormal="150" workbookViewId="0">
      <selection activeCell="J13" sqref="J13"/>
    </sheetView>
  </sheetViews>
  <sheetFormatPr defaultRowHeight="12.75" x14ac:dyDescent="0.2"/>
  <cols>
    <col min="1" max="1" width="33" customWidth="1"/>
    <col min="2" max="2" width="12" customWidth="1"/>
    <col min="3" max="3" width="14" bestFit="1" customWidth="1"/>
    <col min="4" max="4" width="17.28515625" bestFit="1" customWidth="1"/>
    <col min="5" max="6" width="14" bestFit="1" customWidth="1"/>
    <col min="7" max="7" width="14.7109375" customWidth="1"/>
    <col min="8" max="9" width="9.7109375" bestFit="1" customWidth="1"/>
  </cols>
  <sheetData>
    <row r="1" spans="1:13" x14ac:dyDescent="0.2">
      <c r="A1" s="1" t="s">
        <v>24</v>
      </c>
      <c r="B1" s="17">
        <v>0.8</v>
      </c>
      <c r="C1" s="3">
        <v>2015</v>
      </c>
      <c r="D1" s="3">
        <v>2016</v>
      </c>
      <c r="E1" s="3">
        <v>2017</v>
      </c>
      <c r="F1" s="3">
        <v>2018</v>
      </c>
      <c r="G1" s="3">
        <v>2019</v>
      </c>
    </row>
    <row r="2" spans="1:13" x14ac:dyDescent="0.2">
      <c r="A2" s="2" t="s">
        <v>11</v>
      </c>
      <c r="B2" s="4">
        <v>0</v>
      </c>
      <c r="C2" s="6">
        <f>558172*B1</f>
        <v>446537.60000000003</v>
      </c>
      <c r="D2" s="6">
        <f>C2*(1+$B2)</f>
        <v>446537.60000000003</v>
      </c>
      <c r="E2" s="6">
        <f>D2*(1+$B2)</f>
        <v>446537.60000000003</v>
      </c>
      <c r="F2" s="6">
        <f>E2*(1+$B2)</f>
        <v>446537.60000000003</v>
      </c>
      <c r="G2" s="6">
        <f>F2*(1+$B2)</f>
        <v>446537.60000000003</v>
      </c>
    </row>
    <row r="3" spans="1:13" x14ac:dyDescent="0.2">
      <c r="A3" s="2" t="s">
        <v>14</v>
      </c>
      <c r="B3" s="4">
        <v>0.9</v>
      </c>
      <c r="C3" s="6">
        <f>$B3*C2/$B$1</f>
        <v>502354.8</v>
      </c>
      <c r="D3" s="6">
        <f t="shared" ref="D3:G3" si="0">$B3*D2/$B$1</f>
        <v>502354.8</v>
      </c>
      <c r="E3" s="6">
        <f t="shared" si="0"/>
        <v>502354.8</v>
      </c>
      <c r="F3" s="6">
        <f t="shared" si="0"/>
        <v>502354.8</v>
      </c>
      <c r="G3" s="6">
        <f t="shared" si="0"/>
        <v>502354.8</v>
      </c>
    </row>
    <row r="4" spans="1:13" x14ac:dyDescent="0.2">
      <c r="A4" s="2" t="s">
        <v>17</v>
      </c>
      <c r="B4" s="4">
        <v>0.03</v>
      </c>
      <c r="C4" s="6">
        <v>65704</v>
      </c>
      <c r="D4" s="6">
        <f>$B4*C15</f>
        <v>64574.82</v>
      </c>
      <c r="E4" s="6">
        <f>$B4*D15</f>
        <v>64574.82</v>
      </c>
      <c r="F4" s="6">
        <f>$B4*E15</f>
        <v>64574.82</v>
      </c>
      <c r="G4" s="6">
        <f>$B4*F15</f>
        <v>64574.82</v>
      </c>
    </row>
    <row r="5" spans="1:13" x14ac:dyDescent="0.2">
      <c r="A5" t="s">
        <v>0</v>
      </c>
      <c r="C5" s="6">
        <f>C2-C3-C4</f>
        <v>-121521.19999999995</v>
      </c>
      <c r="D5" s="6">
        <f>D2-D3-D4</f>
        <v>-120392.01999999996</v>
      </c>
      <c r="E5" s="6">
        <f t="shared" ref="E5:G5" si="1">E2-E3-E4</f>
        <v>-120392.01999999996</v>
      </c>
      <c r="F5" s="6">
        <f t="shared" si="1"/>
        <v>-120392.01999999996</v>
      </c>
      <c r="G5" s="6">
        <f t="shared" si="1"/>
        <v>-120392.01999999996</v>
      </c>
    </row>
    <row r="6" spans="1:13" x14ac:dyDescent="0.2">
      <c r="A6" s="2" t="s">
        <v>18</v>
      </c>
      <c r="B6" s="4">
        <v>0.05</v>
      </c>
      <c r="C6" s="6">
        <v>20568</v>
      </c>
      <c r="D6" s="6">
        <f>$B6*C17</f>
        <v>20609.600000000002</v>
      </c>
      <c r="E6" s="6">
        <f>$B6*D17</f>
        <v>20609.600000000002</v>
      </c>
      <c r="F6" s="6">
        <f>$B6*E17</f>
        <v>20609.600000000002</v>
      </c>
      <c r="G6" s="6">
        <f>$B6*F17</f>
        <v>20609.600000000002</v>
      </c>
      <c r="I6" s="8"/>
    </row>
    <row r="7" spans="1:13" x14ac:dyDescent="0.2">
      <c r="A7" s="2" t="s">
        <v>15</v>
      </c>
      <c r="B7" s="4">
        <v>0.15</v>
      </c>
      <c r="C7" s="6">
        <f>B7*(C5-C6)</f>
        <v>-21313.379999999994</v>
      </c>
      <c r="D7" s="6">
        <f>$B7*(D5-D6)</f>
        <v>-21150.242999999995</v>
      </c>
      <c r="E7" s="6">
        <f>$B7*(E5-E6)</f>
        <v>-21150.242999999995</v>
      </c>
      <c r="F7" s="6">
        <f>$B7*(F5-F6)</f>
        <v>-21150.242999999995</v>
      </c>
      <c r="G7" s="6">
        <f>$B7*(G5-G6)</f>
        <v>-21150.242999999995</v>
      </c>
    </row>
    <row r="8" spans="1:13" x14ac:dyDescent="0.2">
      <c r="A8" t="s">
        <v>1</v>
      </c>
      <c r="C8" s="6">
        <f>C5-C6-C7</f>
        <v>-120775.81999999996</v>
      </c>
      <c r="D8" s="6">
        <f t="shared" ref="D8:G8" si="2">D5-D6-D7</f>
        <v>-119851.37699999998</v>
      </c>
      <c r="E8" s="6">
        <f t="shared" si="2"/>
        <v>-119851.37699999998</v>
      </c>
      <c r="F8" s="6">
        <f t="shared" si="2"/>
        <v>-119851.37699999998</v>
      </c>
      <c r="G8" s="6">
        <f t="shared" si="2"/>
        <v>-119851.37699999998</v>
      </c>
    </row>
    <row r="9" spans="1:13" x14ac:dyDescent="0.2">
      <c r="A9" t="s">
        <v>2</v>
      </c>
      <c r="C9" s="6">
        <f>C8+C4</f>
        <v>-55071.819999999963</v>
      </c>
      <c r="D9" s="6">
        <f t="shared" ref="D9:G9" si="3">D8+D4</f>
        <v>-55276.556999999979</v>
      </c>
      <c r="E9" s="6">
        <f t="shared" si="3"/>
        <v>-55276.556999999979</v>
      </c>
      <c r="F9" s="6">
        <f t="shared" si="3"/>
        <v>-55276.556999999979</v>
      </c>
      <c r="G9" s="6">
        <f t="shared" si="3"/>
        <v>-55276.556999999979</v>
      </c>
    </row>
    <row r="10" spans="1:13" x14ac:dyDescent="0.2">
      <c r="D10" s="6"/>
      <c r="E10" s="6"/>
      <c r="F10" s="6"/>
      <c r="G10" s="6"/>
      <c r="I10" s="15"/>
      <c r="M10" s="2"/>
    </row>
    <row r="11" spans="1:13" x14ac:dyDescent="0.2">
      <c r="A11" s="1" t="s">
        <v>10</v>
      </c>
      <c r="B11" s="1"/>
      <c r="C11" s="9">
        <v>2015</v>
      </c>
      <c r="D11" s="9">
        <v>2016</v>
      </c>
      <c r="E11" s="9">
        <v>2017</v>
      </c>
      <c r="F11" s="9">
        <v>2018</v>
      </c>
      <c r="G11" s="9">
        <f>G1</f>
        <v>2019</v>
      </c>
      <c r="M11" s="2"/>
    </row>
    <row r="12" spans="1:13" x14ac:dyDescent="0.2">
      <c r="A12" s="2" t="s">
        <v>19</v>
      </c>
      <c r="B12" s="1"/>
      <c r="C12" s="10">
        <v>527239</v>
      </c>
      <c r="D12" s="10">
        <v>527239</v>
      </c>
      <c r="E12" s="10">
        <v>527239</v>
      </c>
      <c r="F12" s="10">
        <v>527239</v>
      </c>
      <c r="G12" s="10">
        <v>527239</v>
      </c>
      <c r="M12" s="2"/>
    </row>
    <row r="13" spans="1:13" x14ac:dyDescent="0.2">
      <c r="A13" s="2" t="s">
        <v>20</v>
      </c>
      <c r="B13" s="1"/>
      <c r="C13" s="11">
        <v>271761</v>
      </c>
      <c r="D13" s="11">
        <f>C13+C22-C30</f>
        <v>452536.81999999995</v>
      </c>
      <c r="E13" s="11">
        <f t="shared" ref="E13:G13" si="4">D13+D22</f>
        <v>632388.19699999993</v>
      </c>
      <c r="F13" s="11">
        <f t="shared" si="4"/>
        <v>812239.57399999991</v>
      </c>
      <c r="G13" s="11">
        <f t="shared" si="4"/>
        <v>992090.95099999988</v>
      </c>
      <c r="M13" s="2"/>
    </row>
    <row r="14" spans="1:13" x14ac:dyDescent="0.2">
      <c r="A14" s="2" t="s">
        <v>13</v>
      </c>
      <c r="B14" s="4"/>
      <c r="C14" s="16">
        <f>C12-C13</f>
        <v>255478</v>
      </c>
      <c r="D14" s="16">
        <f>D12-D13</f>
        <v>74702.180000000051</v>
      </c>
      <c r="E14" s="16">
        <f>E12-E13</f>
        <v>-105149.19699999993</v>
      </c>
      <c r="F14" s="16">
        <f>F12-F13</f>
        <v>-285000.57399999991</v>
      </c>
      <c r="G14" s="16">
        <f>G12-G13</f>
        <v>-464851.95099999988</v>
      </c>
    </row>
    <row r="15" spans="1:13" x14ac:dyDescent="0.2">
      <c r="A15" s="2" t="s">
        <v>12</v>
      </c>
      <c r="B15" s="5"/>
      <c r="C15" s="6">
        <v>2152494</v>
      </c>
      <c r="D15" s="6">
        <f>C15-D4+D23</f>
        <v>2152494</v>
      </c>
      <c r="E15" s="6">
        <f t="shared" ref="E15:G15" si="5">D15-E4+E23</f>
        <v>2152494</v>
      </c>
      <c r="F15" s="6">
        <f t="shared" si="5"/>
        <v>2152494</v>
      </c>
      <c r="G15" s="6">
        <f t="shared" si="5"/>
        <v>2152494</v>
      </c>
    </row>
    <row r="16" spans="1:13" x14ac:dyDescent="0.2">
      <c r="A16" s="2" t="s">
        <v>21</v>
      </c>
      <c r="C16" s="6">
        <f>C12+C15</f>
        <v>2679733</v>
      </c>
      <c r="D16" s="6">
        <f t="shared" ref="D16:G16" si="6">D12+D15</f>
        <v>2679733</v>
      </c>
      <c r="E16" s="6">
        <f t="shared" si="6"/>
        <v>2679733</v>
      </c>
      <c r="F16" s="6">
        <f t="shared" si="6"/>
        <v>2679733</v>
      </c>
      <c r="G16" s="6">
        <f t="shared" si="6"/>
        <v>2679733</v>
      </c>
    </row>
    <row r="17" spans="1:15" x14ac:dyDescent="0.2">
      <c r="A17" t="s">
        <v>4</v>
      </c>
      <c r="C17" s="6">
        <v>412192</v>
      </c>
      <c r="D17" s="6">
        <f>C17+C30</f>
        <v>412192</v>
      </c>
      <c r="E17" s="6">
        <f t="shared" ref="E17:G17" si="7">D17</f>
        <v>412192</v>
      </c>
      <c r="F17" s="6">
        <f t="shared" si="7"/>
        <v>412192</v>
      </c>
      <c r="G17" s="6">
        <f t="shared" si="7"/>
        <v>412192</v>
      </c>
    </row>
    <row r="18" spans="1:15" x14ac:dyDescent="0.2">
      <c r="A18" t="s">
        <v>5</v>
      </c>
      <c r="C18" s="7">
        <f>C16-C17-C13</f>
        <v>1995780</v>
      </c>
      <c r="D18" s="7">
        <f>D16-D17-D13</f>
        <v>1815004.1800000002</v>
      </c>
      <c r="E18" s="7">
        <f t="shared" ref="E18:G18" si="8">E16-E17-E13</f>
        <v>1635152.8030000001</v>
      </c>
      <c r="F18" s="7">
        <f t="shared" si="8"/>
        <v>1455301.426</v>
      </c>
      <c r="G18" s="7">
        <f t="shared" si="8"/>
        <v>1275450.0490000001</v>
      </c>
    </row>
    <row r="19" spans="1:15" x14ac:dyDescent="0.2">
      <c r="A19" t="s">
        <v>6</v>
      </c>
      <c r="C19" s="6">
        <f>C16</f>
        <v>2679733</v>
      </c>
      <c r="D19" s="6">
        <f>D16</f>
        <v>2679733</v>
      </c>
      <c r="E19" s="6">
        <f>E16</f>
        <v>2679733</v>
      </c>
      <c r="F19" s="6">
        <f>F16</f>
        <v>2679733</v>
      </c>
      <c r="G19" s="6">
        <f>G16</f>
        <v>2679733</v>
      </c>
    </row>
    <row r="20" spans="1:15" x14ac:dyDescent="0.2">
      <c r="D20" s="6"/>
      <c r="E20" s="6"/>
      <c r="F20" s="6"/>
      <c r="G20" s="6"/>
    </row>
    <row r="21" spans="1:15" x14ac:dyDescent="0.2">
      <c r="A21" s="1" t="s">
        <v>7</v>
      </c>
      <c r="B21" s="1"/>
      <c r="C21" s="3">
        <f>C1</f>
        <v>2015</v>
      </c>
      <c r="D21" s="3">
        <f>D1</f>
        <v>2016</v>
      </c>
      <c r="E21" s="3">
        <f t="shared" ref="E21:G21" si="9">E1</f>
        <v>2017</v>
      </c>
      <c r="F21" s="3">
        <f t="shared" si="9"/>
        <v>2018</v>
      </c>
      <c r="G21" s="3">
        <f t="shared" si="9"/>
        <v>2019</v>
      </c>
    </row>
    <row r="22" spans="1:15" x14ac:dyDescent="0.2">
      <c r="A22" s="2" t="s">
        <v>22</v>
      </c>
      <c r="C22" s="12">
        <f>-C9+$B$24+C23</f>
        <v>180775.81999999995</v>
      </c>
      <c r="D22" s="12">
        <f t="shared" ref="D22:G22" si="10">-D9+$B$24+D23</f>
        <v>179851.37699999998</v>
      </c>
      <c r="E22" s="12">
        <f t="shared" si="10"/>
        <v>179851.37699999998</v>
      </c>
      <c r="F22" s="12">
        <f t="shared" si="10"/>
        <v>179851.37699999998</v>
      </c>
      <c r="G22" s="12">
        <f t="shared" si="10"/>
        <v>179851.37699999998</v>
      </c>
    </row>
    <row r="23" spans="1:15" x14ac:dyDescent="0.2">
      <c r="A23" t="s">
        <v>8</v>
      </c>
      <c r="C23" s="6">
        <f>C4</f>
        <v>65704</v>
      </c>
      <c r="D23" s="6">
        <f>D4</f>
        <v>64574.82</v>
      </c>
      <c r="E23" s="6">
        <f t="shared" ref="E23:G23" si="11">E4</f>
        <v>64574.82</v>
      </c>
      <c r="F23" s="6">
        <f t="shared" si="11"/>
        <v>64574.82</v>
      </c>
      <c r="G23" s="6">
        <f t="shared" si="11"/>
        <v>64574.82</v>
      </c>
    </row>
    <row r="24" spans="1:15" x14ac:dyDescent="0.2">
      <c r="A24" s="2" t="s">
        <v>26</v>
      </c>
      <c r="B24" s="6">
        <v>60000</v>
      </c>
      <c r="C24" s="6">
        <v>60000</v>
      </c>
      <c r="D24" s="6">
        <f>B24</f>
        <v>60000</v>
      </c>
      <c r="E24" s="6">
        <f t="shared" ref="E24:G24" si="12">D24</f>
        <v>60000</v>
      </c>
      <c r="F24" s="6">
        <f t="shared" si="12"/>
        <v>60000</v>
      </c>
      <c r="G24" s="6">
        <f t="shared" si="12"/>
        <v>60000</v>
      </c>
    </row>
    <row r="25" spans="1:15" x14ac:dyDescent="0.2">
      <c r="A25" t="s">
        <v>9</v>
      </c>
      <c r="B25" s="14"/>
      <c r="C25" s="6">
        <f>C23+C24</f>
        <v>125704</v>
      </c>
      <c r="D25" s="6">
        <f t="shared" ref="D25:G25" si="13">D23+D24</f>
        <v>124574.82</v>
      </c>
      <c r="E25" s="6">
        <f t="shared" si="13"/>
        <v>124574.82</v>
      </c>
      <c r="F25" s="6">
        <f t="shared" si="13"/>
        <v>124574.82</v>
      </c>
      <c r="G25" s="6">
        <f t="shared" si="13"/>
        <v>124574.82</v>
      </c>
    </row>
    <row r="27" spans="1:15" x14ac:dyDescent="0.2">
      <c r="B27" s="2" t="s">
        <v>16</v>
      </c>
      <c r="C27" s="8">
        <f>C14/C2</f>
        <v>0.57213099188063887</v>
      </c>
      <c r="D27" s="8">
        <f>D14/D2</f>
        <v>0.16729202647212699</v>
      </c>
      <c r="E27" s="8">
        <f t="shared" ref="E27:G27" si="14">E14/E2</f>
        <v>-0.235476692220319</v>
      </c>
      <c r="F27" s="8">
        <f t="shared" si="14"/>
        <v>-0.63824541091276499</v>
      </c>
      <c r="G27" s="8">
        <f t="shared" si="14"/>
        <v>-1.0410141296052109</v>
      </c>
    </row>
    <row r="28" spans="1:15" x14ac:dyDescent="0.2">
      <c r="B28" s="2" t="s">
        <v>23</v>
      </c>
      <c r="C28" s="13">
        <f>(C17+C13)/C16</f>
        <v>0.25523177122496904</v>
      </c>
      <c r="D28" s="13">
        <f t="shared" ref="D28:G28" si="15">(D17+D13)/D16</f>
        <v>0.32269215627079262</v>
      </c>
      <c r="E28" s="13">
        <f t="shared" si="15"/>
        <v>0.38980756552984941</v>
      </c>
      <c r="F28" s="13">
        <f t="shared" si="15"/>
        <v>0.4569229747889062</v>
      </c>
      <c r="G28" s="13">
        <f t="shared" si="15"/>
        <v>0.52403838404796299</v>
      </c>
    </row>
    <row r="29" spans="1:15" x14ac:dyDescent="0.2">
      <c r="O29" s="2"/>
    </row>
    <row r="30" spans="1:15" x14ac:dyDescent="0.2">
      <c r="A30" t="s">
        <v>25</v>
      </c>
      <c r="C30" s="18">
        <v>0</v>
      </c>
      <c r="O30" s="2"/>
    </row>
    <row r="32" spans="1:15" x14ac:dyDescent="0.2">
      <c r="F32" s="7"/>
      <c r="H32" s="7"/>
    </row>
  </sheetData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Average Income</vt:lpstr>
      <vt:lpstr>Low Income</vt:lpstr>
    </vt:vector>
  </TitlesOfParts>
  <Company>KSU, Home of the Wildcats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Agricultural Economics</dc:creator>
  <cp:lastModifiedBy>robinreid</cp:lastModifiedBy>
  <cp:lastPrinted>2016-12-05T17:20:10Z</cp:lastPrinted>
  <dcterms:created xsi:type="dcterms:W3CDTF">1999-11-30T20:33:24Z</dcterms:created>
  <dcterms:modified xsi:type="dcterms:W3CDTF">2016-12-12T19:34:00Z</dcterms:modified>
</cp:coreProperties>
</file>